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PycharmProjects\Epicode\Esercizio_18ott\"/>
    </mc:Choice>
  </mc:AlternateContent>
  <xr:revisionPtr revIDLastSave="0" documentId="13_ncr:1_{E003F884-67DE-4AFA-98F8-89B3E3446B16}" xr6:coauthVersionLast="47" xr6:coauthVersionMax="47" xr10:uidLastSave="{00000000-0000-0000-0000-000000000000}"/>
  <bookViews>
    <workbookView xWindow="-108" yWindow="-108" windowWidth="23256" windowHeight="12456" activeTab="3" xr2:uid="{3B3E3176-53B1-4A1D-BD5E-D6436ECC98BD}"/>
  </bookViews>
  <sheets>
    <sheet name="Lezione" sheetId="1" r:id="rId1"/>
    <sheet name="anagrafica_aziendale_1" sheetId="5" r:id="rId2"/>
    <sheet name="anagrafica_aziendale_2" sheetId="4" r:id="rId3"/>
    <sheet name="anagrafica_aziendale_1 (2)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2" i="6"/>
  <c r="H2" i="6"/>
  <c r="M2" i="6" s="1"/>
  <c r="D2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2" i="6"/>
  <c r="L34" i="6"/>
  <c r="H12" i="6"/>
  <c r="K12" i="6" s="1"/>
  <c r="H13" i="6"/>
  <c r="K13" i="6" s="1"/>
  <c r="H14" i="6"/>
  <c r="M14" i="6" s="1"/>
  <c r="H15" i="6"/>
  <c r="M15" i="6" s="1"/>
  <c r="H16" i="6"/>
  <c r="K16" i="6" s="1"/>
  <c r="H17" i="6"/>
  <c r="M17" i="6" s="1"/>
  <c r="H18" i="6"/>
  <c r="M18" i="6" s="1"/>
  <c r="H19" i="6"/>
  <c r="K19" i="6" s="1"/>
  <c r="H20" i="6"/>
  <c r="K20" i="6" s="1"/>
  <c r="H21" i="6"/>
  <c r="K21" i="6" s="1"/>
  <c r="H22" i="6"/>
  <c r="M22" i="6" s="1"/>
  <c r="H23" i="6"/>
  <c r="M23" i="6" s="1"/>
  <c r="H24" i="6"/>
  <c r="K24" i="6" s="1"/>
  <c r="H25" i="6"/>
  <c r="M25" i="6" s="1"/>
  <c r="H26" i="6"/>
  <c r="M26" i="6" s="1"/>
  <c r="H27" i="6"/>
  <c r="M27" i="6" s="1"/>
  <c r="H28" i="6"/>
  <c r="M28" i="6" s="1"/>
  <c r="H29" i="6"/>
  <c r="K29" i="6" s="1"/>
  <c r="H11" i="6"/>
  <c r="M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G21" i="6"/>
  <c r="J21" i="6" s="1"/>
  <c r="G22" i="6"/>
  <c r="J22" i="6" s="1"/>
  <c r="G23" i="6"/>
  <c r="J23" i="6" s="1"/>
  <c r="G24" i="6"/>
  <c r="J24" i="6" s="1"/>
  <c r="G25" i="6"/>
  <c r="J25" i="6" s="1"/>
  <c r="G26" i="6"/>
  <c r="J26" i="6" s="1"/>
  <c r="G27" i="6"/>
  <c r="J27" i="6" s="1"/>
  <c r="G28" i="6"/>
  <c r="J28" i="6" s="1"/>
  <c r="G29" i="6"/>
  <c r="J29" i="6" s="1"/>
  <c r="G11" i="6"/>
  <c r="J11" i="6" s="1"/>
  <c r="G2" i="6"/>
  <c r="J2" i="6" s="1"/>
  <c r="G3" i="6"/>
  <c r="J3" i="6" s="1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H10" i="6"/>
  <c r="M10" i="6" s="1"/>
  <c r="H9" i="6"/>
  <c r="M9" i="6" s="1"/>
  <c r="H8" i="6"/>
  <c r="M8" i="6" s="1"/>
  <c r="H7" i="6"/>
  <c r="M7" i="6" s="1"/>
  <c r="H6" i="6"/>
  <c r="M6" i="6" s="1"/>
  <c r="H5" i="6"/>
  <c r="K5" i="6" s="1"/>
  <c r="H4" i="6"/>
  <c r="K4" i="6" s="1"/>
  <c r="H3" i="6"/>
  <c r="M3" i="6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2" i="5"/>
  <c r="F2" i="5"/>
  <c r="G2" i="5"/>
  <c r="H2" i="5" s="1"/>
  <c r="F3" i="5"/>
  <c r="G3" i="5"/>
  <c r="H3" i="5" s="1"/>
  <c r="F4" i="5"/>
  <c r="G4" i="5"/>
  <c r="H4" i="5" s="1"/>
  <c r="F5" i="5"/>
  <c r="G5" i="5"/>
  <c r="H5" i="5" s="1"/>
  <c r="F6" i="5"/>
  <c r="G6" i="5"/>
  <c r="H6" i="5" s="1"/>
  <c r="F7" i="5"/>
  <c r="G7" i="5"/>
  <c r="H7" i="5" s="1"/>
  <c r="F8" i="5"/>
  <c r="G8" i="5"/>
  <c r="H8" i="5" s="1"/>
  <c r="F9" i="5"/>
  <c r="G9" i="5"/>
  <c r="H9" i="5" s="1"/>
  <c r="F10" i="5"/>
  <c r="G10" i="5"/>
  <c r="H10" i="5" s="1"/>
  <c r="F11" i="5"/>
  <c r="G11" i="5"/>
  <c r="H11" i="5" s="1"/>
  <c r="F12" i="5"/>
  <c r="G12" i="5"/>
  <c r="H12" i="5" s="1"/>
  <c r="F13" i="5"/>
  <c r="G13" i="5"/>
  <c r="H13" i="5" s="1"/>
  <c r="F14" i="5"/>
  <c r="G14" i="5"/>
  <c r="H14" i="5" s="1"/>
  <c r="F15" i="5"/>
  <c r="G15" i="5"/>
  <c r="H15" i="5" s="1"/>
  <c r="F16" i="5"/>
  <c r="G16" i="5"/>
  <c r="H16" i="5" s="1"/>
  <c r="F17" i="5"/>
  <c r="G17" i="5"/>
  <c r="H17" i="5" s="1"/>
  <c r="F18" i="5"/>
  <c r="G18" i="5"/>
  <c r="H18" i="5" s="1"/>
  <c r="F19" i="5"/>
  <c r="G19" i="5"/>
  <c r="H19" i="5" s="1"/>
  <c r="F20" i="5"/>
  <c r="G20" i="5"/>
  <c r="H20" i="5" s="1"/>
  <c r="F21" i="5"/>
  <c r="G21" i="5"/>
  <c r="H21" i="5" s="1"/>
  <c r="F22" i="5"/>
  <c r="G22" i="5"/>
  <c r="H22" i="5" s="1"/>
  <c r="F23" i="5"/>
  <c r="G23" i="5"/>
  <c r="H23" i="5" s="1"/>
  <c r="F24" i="5"/>
  <c r="G24" i="5"/>
  <c r="H24" i="5" s="1"/>
  <c r="F25" i="5"/>
  <c r="G25" i="5"/>
  <c r="H25" i="5" s="1"/>
  <c r="F26" i="5"/>
  <c r="G26" i="5"/>
  <c r="H26" i="5" s="1"/>
  <c r="F27" i="5"/>
  <c r="G27" i="5"/>
  <c r="H27" i="5" s="1"/>
  <c r="F28" i="5"/>
  <c r="G28" i="5"/>
  <c r="H28" i="5" s="1"/>
  <c r="F29" i="5"/>
  <c r="G29" i="5"/>
  <c r="H29" i="5" s="1"/>
  <c r="F2" i="4"/>
  <c r="G2" i="4"/>
  <c r="H2" i="4" s="1"/>
  <c r="F3" i="4"/>
  <c r="G3" i="4"/>
  <c r="H3" i="4" s="1"/>
  <c r="F4" i="4"/>
  <c r="G4" i="4"/>
  <c r="H4" i="4" s="1"/>
  <c r="F5" i="4"/>
  <c r="G5" i="4"/>
  <c r="H5" i="4" s="1"/>
  <c r="F6" i="4"/>
  <c r="G6" i="4"/>
  <c r="H6" i="4" s="1"/>
  <c r="F7" i="4"/>
  <c r="G7" i="4"/>
  <c r="H7" i="4" s="1"/>
  <c r="F8" i="4"/>
  <c r="G8" i="4"/>
  <c r="H8" i="4" s="1"/>
  <c r="F9" i="4"/>
  <c r="G9" i="4"/>
  <c r="H9" i="4" s="1"/>
  <c r="F10" i="4"/>
  <c r="G10" i="4"/>
  <c r="H10" i="4" s="1"/>
  <c r="F11" i="4"/>
  <c r="G11" i="4"/>
  <c r="H11" i="4" s="1"/>
  <c r="F12" i="4"/>
  <c r="G12" i="4"/>
  <c r="H12" i="4" s="1"/>
  <c r="F13" i="4"/>
  <c r="G13" i="4"/>
  <c r="H13" i="4" s="1"/>
  <c r="F14" i="4"/>
  <c r="G14" i="4"/>
  <c r="H14" i="4" s="1"/>
  <c r="F15" i="4"/>
  <c r="G15" i="4"/>
  <c r="H15" i="4" s="1"/>
  <c r="F16" i="4"/>
  <c r="G16" i="4"/>
  <c r="H16" i="4" s="1"/>
  <c r="F17" i="4"/>
  <c r="G17" i="4"/>
  <c r="H17" i="4" s="1"/>
  <c r="F18" i="4"/>
  <c r="G18" i="4"/>
  <c r="H18" i="4" s="1"/>
  <c r="F19" i="4"/>
  <c r="G19" i="4"/>
  <c r="H19" i="4" s="1"/>
  <c r="F20" i="4"/>
  <c r="G20" i="4"/>
  <c r="H20" i="4" s="1"/>
  <c r="F21" i="4"/>
  <c r="G21" i="4"/>
  <c r="H21" i="4" s="1"/>
  <c r="F22" i="4"/>
  <c r="G22" i="4"/>
  <c r="H22" i="4" s="1"/>
  <c r="F23" i="4"/>
  <c r="G23" i="4"/>
  <c r="H23" i="4" s="1"/>
  <c r="F24" i="4"/>
  <c r="G24" i="4"/>
  <c r="H24" i="4" s="1"/>
  <c r="F25" i="4"/>
  <c r="G25" i="4"/>
  <c r="H25" i="4" s="1"/>
  <c r="F26" i="4"/>
  <c r="G26" i="4"/>
  <c r="H26" i="4" s="1"/>
  <c r="F27" i="4"/>
  <c r="G27" i="4"/>
  <c r="H27" i="4" s="1"/>
  <c r="F28" i="4"/>
  <c r="G28" i="4"/>
  <c r="H28" i="4" s="1"/>
  <c r="F29" i="4"/>
  <c r="G29" i="4"/>
  <c r="H29" i="4" s="1"/>
  <c r="A70" i="1"/>
  <c r="B68" i="1"/>
  <c r="A68" i="1"/>
  <c r="B67" i="1"/>
  <c r="B66" i="1"/>
  <c r="D61" i="1"/>
  <c r="D62" i="1"/>
  <c r="D63" i="1"/>
  <c r="D60" i="1"/>
  <c r="C57" i="1"/>
  <c r="C55" i="1"/>
  <c r="C54" i="1"/>
  <c r="C53" i="1"/>
  <c r="H44" i="1"/>
  <c r="G44" i="1"/>
  <c r="B40" i="1"/>
  <c r="C40" i="1" s="1"/>
  <c r="B39" i="1"/>
  <c r="C39" i="1" s="1"/>
  <c r="E19" i="1"/>
  <c r="B17" i="1"/>
  <c r="C7" i="1"/>
  <c r="C8" i="1"/>
  <c r="C9" i="1"/>
  <c r="C2" i="1"/>
  <c r="C3" i="1"/>
  <c r="C4" i="1"/>
  <c r="C5" i="1"/>
  <c r="C6" i="1"/>
  <c r="C10" i="1"/>
  <c r="M24" i="6" l="1"/>
  <c r="M19" i="6"/>
  <c r="M16" i="6"/>
  <c r="M4" i="6"/>
  <c r="M29" i="6"/>
  <c r="M21" i="6"/>
  <c r="M13" i="6"/>
  <c r="M5" i="6"/>
  <c r="M20" i="6"/>
  <c r="M12" i="6"/>
  <c r="K18" i="6"/>
  <c r="K10" i="6"/>
  <c r="K26" i="6"/>
  <c r="K25" i="6"/>
  <c r="K17" i="6"/>
  <c r="K9" i="6"/>
  <c r="K8" i="6"/>
  <c r="K23" i="6"/>
  <c r="K15" i="6"/>
  <c r="K7" i="6"/>
  <c r="K22" i="6"/>
  <c r="K14" i="6"/>
  <c r="K6" i="6"/>
  <c r="K28" i="6"/>
  <c r="K27" i="6"/>
  <c r="K11" i="6"/>
  <c r="K3" i="6"/>
  <c r="K2" i="6"/>
  <c r="L37" i="6"/>
  <c r="K34" i="6"/>
  <c r="J5" i="5"/>
  <c r="J13" i="5"/>
  <c r="J20" i="5"/>
  <c r="J28" i="5"/>
  <c r="J18" i="5"/>
  <c r="J12" i="5"/>
  <c r="J29" i="5"/>
  <c r="J10" i="5"/>
  <c r="J26" i="5"/>
  <c r="J4" i="5"/>
  <c r="J21" i="5"/>
  <c r="J25" i="5"/>
  <c r="J17" i="5"/>
  <c r="J9" i="5"/>
  <c r="J24" i="5"/>
  <c r="J16" i="5"/>
  <c r="J8" i="5"/>
  <c r="J23" i="5"/>
  <c r="J15" i="5"/>
  <c r="J7" i="5"/>
  <c r="J22" i="5"/>
  <c r="J14" i="5"/>
  <c r="J6" i="5"/>
  <c r="J27" i="5"/>
  <c r="J19" i="5"/>
  <c r="J11" i="5"/>
  <c r="J3" i="5"/>
  <c r="J2" i="5"/>
  <c r="L36" i="6" l="1"/>
  <c r="L35" i="6"/>
  <c r="L38" i="6" s="1"/>
  <c r="K37" i="6"/>
  <c r="K36" i="6"/>
  <c r="K35" i="6"/>
  <c r="K38" i="6" s="1"/>
</calcChain>
</file>

<file path=xl/sharedStrings.xml><?xml version="1.0" encoding="utf-8"?>
<sst xmlns="http://schemas.openxmlformats.org/spreadsheetml/2006/main" count="289" uniqueCount="122">
  <si>
    <t>anni_lavoro</t>
  </si>
  <si>
    <t>settore</t>
  </si>
  <si>
    <t>Produzione</t>
  </si>
  <si>
    <t>Commerciale</t>
  </si>
  <si>
    <t>Amministrazione</t>
  </si>
  <si>
    <t>Direzione</t>
  </si>
  <si>
    <t xml:space="preserve">Verdi </t>
  </si>
  <si>
    <t>Bianchi</t>
  </si>
  <si>
    <t>Neri</t>
  </si>
  <si>
    <t>Lombardia</t>
  </si>
  <si>
    <t>Veneto</t>
  </si>
  <si>
    <t>art1</t>
  </si>
  <si>
    <t>art2</t>
  </si>
  <si>
    <t>art3</t>
  </si>
  <si>
    <t>art4</t>
  </si>
  <si>
    <t>art5</t>
  </si>
  <si>
    <t>art6</t>
  </si>
  <si>
    <t>art7</t>
  </si>
  <si>
    <t>art8</t>
  </si>
  <si>
    <t>art9</t>
  </si>
  <si>
    <t>cat1</t>
  </si>
  <si>
    <t>cat2</t>
  </si>
  <si>
    <t>a1</t>
  </si>
  <si>
    <t>a2</t>
  </si>
  <si>
    <t>a3</t>
  </si>
  <si>
    <t>a4</t>
  </si>
  <si>
    <t>a5</t>
  </si>
  <si>
    <t>a6</t>
  </si>
  <si>
    <t>a7</t>
  </si>
  <si>
    <t>a</t>
  </si>
  <si>
    <t>b</t>
  </si>
  <si>
    <t>c</t>
  </si>
  <si>
    <t>d</t>
  </si>
  <si>
    <t>e</t>
  </si>
  <si>
    <t>f</t>
  </si>
  <si>
    <t>g</t>
  </si>
  <si>
    <t>codice</t>
  </si>
  <si>
    <t>categoria</t>
  </si>
  <si>
    <t>campo di ricerca</t>
  </si>
  <si>
    <t>prezzo</t>
  </si>
  <si>
    <t>nome</t>
  </si>
  <si>
    <t>mese1</t>
  </si>
  <si>
    <t>mese2</t>
  </si>
  <si>
    <t>%</t>
  </si>
  <si>
    <t>Cognome</t>
  </si>
  <si>
    <t>Dt_nascita</t>
  </si>
  <si>
    <t>Dt_assunzione</t>
  </si>
  <si>
    <t>Settore</t>
  </si>
  <si>
    <t>Stipendio</t>
  </si>
  <si>
    <t>Età</t>
  </si>
  <si>
    <t>Anz_lavoro</t>
  </si>
  <si>
    <t>incentivo 1</t>
  </si>
  <si>
    <t>incentivo 2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</si>
  <si>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</si>
  <si>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</si>
  <si>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</si>
  <si>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</si>
  <si>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</si>
  <si>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</si>
  <si>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</si>
  <si>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</si>
  <si>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</si>
  <si>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</si>
  <si>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</si>
  <si>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</si>
  <si>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</si>
  <si>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</si>
  <si>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</si>
  <si>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</si>
  <si>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</si>
  <si>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</si>
  <si>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</si>
  <si>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</si>
  <si>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</si>
  <si>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</si>
  <si>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</si>
  <si>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</si>
  <si>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</si>
  <si>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</si>
  <si>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</si>
  <si>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</si>
  <si>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4</t>
  </si>
  <si>
    <t>incentivo 3</t>
  </si>
  <si>
    <t>Dipendente 1</t>
  </si>
  <si>
    <t>Dipendente 2</t>
  </si>
  <si>
    <t>Dipendente 3</t>
  </si>
  <si>
    <t>Dipendente 4</t>
  </si>
  <si>
    <t>Dipendente 5</t>
  </si>
  <si>
    <t>Dipendente 6</t>
  </si>
  <si>
    <t>Dipendente 7</t>
  </si>
  <si>
    <t>Dipendente 8</t>
  </si>
  <si>
    <t>Dipendente 9</t>
  </si>
  <si>
    <t>Dipendente 10</t>
  </si>
  <si>
    <t>Dipendente 11</t>
  </si>
  <si>
    <t>Dipendente 12</t>
  </si>
  <si>
    <t>Dipendente 13</t>
  </si>
  <si>
    <t>Dipendente 14</t>
  </si>
  <si>
    <t>Dipendente 15</t>
  </si>
  <si>
    <t>Dipendente 16</t>
  </si>
  <si>
    <t>Dipendente 17</t>
  </si>
  <si>
    <t>Dipendente 18</t>
  </si>
  <si>
    <t>Dipendente 19</t>
  </si>
  <si>
    <t>Dipendente 20</t>
  </si>
  <si>
    <t>Dipendente 21</t>
  </si>
  <si>
    <t>Dipendente 22</t>
  </si>
  <si>
    <t>Dipendente 23</t>
  </si>
  <si>
    <t>Dipendente 24</t>
  </si>
  <si>
    <t>Dipendente 25</t>
  </si>
  <si>
    <t>Dipendente 26</t>
  </si>
  <si>
    <t>Dipendente 27</t>
  </si>
  <si>
    <t>Dipendente 28</t>
  </si>
  <si>
    <t>persone che soddisfano il criterio</t>
  </si>
  <si>
    <t>conta.valori</t>
  </si>
  <si>
    <t>conta.vuote</t>
  </si>
  <si>
    <t>conta.se</t>
  </si>
  <si>
    <t>criterio1</t>
  </si>
  <si>
    <t>criterio2</t>
  </si>
  <si>
    <t>importo incentivo</t>
  </si>
  <si>
    <t>età_assunzione</t>
  </si>
  <si>
    <t>Anz_lav2</t>
  </si>
  <si>
    <t>anz_lav1</t>
  </si>
  <si>
    <t>% sul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</si>
</sst>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€&quot;\ * #,##0.00_-;\-&quot;€&quot;\ * #,##0.00_-;_-&quot;€&quot;\ * &quot;-&quot;??_-;_-@_-"/>
    <numFmt numFmtId="169" formatCode="_-[$€-2]\ * #,##0.00_-;\-[$€-2]\ * #,##0.00_-;_-[$€-2]\ * &quot;-&quot;??_-"/>
    <numFmt numFmtId="170" formatCode="_-* #,##0.00\ [$€-410]_-;\-* #,##0.00\ [$€-410]_-;_-* &quot;-&quot;??\ [$€-410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14" fontId="0" fillId="0" borderId="0" xfId="0" applyNumberFormat="1"/>
    <xf numFmtId="170" fontId="0" fillId="0" borderId="2" xfId="0" applyNumberFormat="1" applyBorder="1"/>
    <xf numFmtId="0" fontId="0" fillId="0" borderId="0" xfId="0"/>
    <xf numFmtId="0" fontId="0" fillId="0" borderId="1" xfId="0" applyBorder="1"/>
    <xf numFmtId="0" fontId="5" fillId="0" borderId="1" xfId="0" applyFont="1" applyBorder="1"/>
    <xf numFmtId="14" fontId="5" fillId="0" borderId="1" xfId="0" applyNumberFormat="1" applyFont="1" applyBorder="1"/>
    <xf numFmtId="169" fontId="5" fillId="0" borderId="1" xfId="3" applyFont="1" applyBorder="1"/>
    <xf numFmtId="14" fontId="0" fillId="0" borderId="1" xfId="0" applyNumberFormat="1" applyBorder="1"/>
    <xf numFmtId="169" fontId="5" fillId="0" borderId="1" xfId="3" applyFont="1" applyFill="1" applyBorder="1"/>
    <xf numFmtId="0" fontId="5" fillId="0" borderId="2" xfId="0" applyFont="1" applyBorder="1"/>
    <xf numFmtId="14" fontId="5" fillId="0" borderId="2" xfId="0" applyNumberFormat="1" applyFont="1" applyBorder="1"/>
    <xf numFmtId="169" fontId="5" fillId="0" borderId="2" xfId="3" applyFont="1" applyBorder="1"/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170" fontId="0" fillId="0" borderId="0" xfId="0" applyNumberFormat="1"/>
    <xf numFmtId="44" fontId="2" fillId="2" borderId="1" xfId="1" applyFont="1" applyFill="1" applyBorder="1" applyAlignment="1">
      <alignment horizontal="center"/>
    </xf>
    <xf numFmtId="44" fontId="0" fillId="0" borderId="2" xfId="1" applyFont="1" applyBorder="1"/>
    <xf numFmtId="44" fontId="0" fillId="0" borderId="0" xfId="1" applyFont="1"/>
    <xf numFmtId="0" fontId="0" fillId="0" borderId="0" xfId="1" applyNumberFormat="1" applyFont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Border="1"/>
    <xf numFmtId="44" fontId="0" fillId="0" borderId="0" xfId="1" applyFont="1" applyBorder="1"/>
    <xf numFmtId="0" fontId="0" fillId="0" borderId="0" xfId="1" applyNumberFormat="1" applyFont="1" applyBorder="1"/>
    <xf numFmtId="0" fontId="0" fillId="0" borderId="0" xfId="0" applyNumberFormat="1" applyBorder="1"/>
    <xf numFmtId="0" fontId="5" fillId="0" borderId="0" xfId="0" applyNumberFormat="1" applyFont="1" applyBorder="1"/>
    <xf numFmtId="0" fontId="5" fillId="0" borderId="0" xfId="3" applyNumberFormat="1" applyFont="1" applyFill="1" applyBorder="1"/>
    <xf numFmtId="0" fontId="0" fillId="0" borderId="0" xfId="0" applyNumberFormat="1"/>
    <xf numFmtId="0" fontId="5" fillId="0" borderId="2" xfId="0" applyNumberFormat="1" applyFont="1" applyBorder="1"/>
  </cellXfs>
  <cellStyles count="4">
    <cellStyle name="Euro" xfId="3" xr:uid="{032C0D00-41D0-433D-9020-D87B2262655B}"/>
    <cellStyle name="Normale" xfId="0" builtinId="0"/>
    <cellStyle name="Percentuale" xfId="2" builtinId="5"/>
    <cellStyle name="Valuta" xfId="1" builtinId="4"/>
  </cellStyles>
  <dxfs count="3"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5F32DDC6-FF33-4115-A5B9-0745D6DCE6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AD2F-7466-47B1-9882-69A788B01CBC}">
  <dimension ref="A1:H70"/>
  <sheetViews>
    <sheetView zoomScaleNormal="100" workbookViewId="0">
      <selection activeCell="F71" sqref="F71"/>
    </sheetView>
  </sheetViews>
  <sheetFormatPr defaultRowHeight="14.4" x14ac:dyDescent="0.3"/>
  <cols>
    <col min="1" max="1" width="13.109375" customWidth="1"/>
    <col min="2" max="2" width="14.6640625" bestFit="1" customWidth="1"/>
    <col min="3" max="3" width="10" bestFit="1" customWidth="1"/>
    <col min="6" max="6" width="14.5546875" bestFit="1" customWidth="1"/>
    <col min="8" max="8" width="20.218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9</v>
      </c>
      <c r="B2" t="s">
        <v>2</v>
      </c>
      <c r="C2" t="str">
        <f t="shared" ref="C2:C9" si="0">IF(AND(B2="Produzione", A2&gt;=16),100, "")</f>
        <v/>
      </c>
    </row>
    <row r="3" spans="1:3" x14ac:dyDescent="0.3">
      <c r="A3">
        <v>16</v>
      </c>
      <c r="B3" t="s">
        <v>2</v>
      </c>
      <c r="C3">
        <f t="shared" si="0"/>
        <v>100</v>
      </c>
    </row>
    <row r="4" spans="1:3" x14ac:dyDescent="0.3">
      <c r="A4">
        <v>3</v>
      </c>
      <c r="B4" t="s">
        <v>2</v>
      </c>
      <c r="C4" t="str">
        <f t="shared" si="0"/>
        <v/>
      </c>
    </row>
    <row r="5" spans="1:3" x14ac:dyDescent="0.3">
      <c r="A5">
        <v>16</v>
      </c>
      <c r="B5" t="s">
        <v>2</v>
      </c>
      <c r="C5">
        <f t="shared" si="0"/>
        <v>100</v>
      </c>
    </row>
    <row r="6" spans="1:3" x14ac:dyDescent="0.3">
      <c r="A6">
        <v>16</v>
      </c>
      <c r="B6" t="s">
        <v>2</v>
      </c>
      <c r="C6">
        <f>IF(AND(B6="Produzione", A6&gt;=16),100, "")</f>
        <v>100</v>
      </c>
    </row>
    <row r="7" spans="1:3" x14ac:dyDescent="0.3">
      <c r="A7">
        <v>5</v>
      </c>
      <c r="B7" t="s">
        <v>3</v>
      </c>
      <c r="C7" t="str">
        <f t="shared" si="0"/>
        <v/>
      </c>
    </row>
    <row r="8" spans="1:3" x14ac:dyDescent="0.3">
      <c r="A8">
        <v>8</v>
      </c>
      <c r="B8" t="s">
        <v>4</v>
      </c>
      <c r="C8" t="str">
        <f t="shared" si="0"/>
        <v/>
      </c>
    </row>
    <row r="9" spans="1:3" x14ac:dyDescent="0.3">
      <c r="A9">
        <v>24</v>
      </c>
      <c r="B9" t="s">
        <v>5</v>
      </c>
      <c r="C9" t="str">
        <f t="shared" si="0"/>
        <v/>
      </c>
    </row>
    <row r="10" spans="1:3" x14ac:dyDescent="0.3">
      <c r="C10" t="str">
        <f t="shared" ref="C10" si="1">IF(AND(B11="Produzione", A10&gt;=16),100, "")</f>
        <v/>
      </c>
    </row>
    <row r="12" spans="1:3" x14ac:dyDescent="0.3">
      <c r="B12">
        <v>450</v>
      </c>
    </row>
    <row r="13" spans="1:3" x14ac:dyDescent="0.3">
      <c r="B13">
        <v>350</v>
      </c>
    </row>
    <row r="14" spans="1:3" x14ac:dyDescent="0.3">
      <c r="B14">
        <v>-330</v>
      </c>
    </row>
    <row r="15" spans="1:3" x14ac:dyDescent="0.3">
      <c r="B15">
        <v>260</v>
      </c>
    </row>
    <row r="16" spans="1:3" ht="13.8" customHeight="1" x14ac:dyDescent="0.3">
      <c r="B16">
        <v>-125</v>
      </c>
    </row>
    <row r="17" spans="1:5" x14ac:dyDescent="0.3">
      <c r="B17">
        <f>SUMIF(B12:B16, "&gt;0")</f>
        <v>1060</v>
      </c>
    </row>
    <row r="19" spans="1:5" x14ac:dyDescent="0.3">
      <c r="A19" t="s">
        <v>6</v>
      </c>
      <c r="B19" t="s">
        <v>9</v>
      </c>
      <c r="C19">
        <v>1000</v>
      </c>
      <c r="E19">
        <f>SUMIFS(C19:C27, A19:A27, "Bianchi", B19:B27, "Lombardia")</f>
        <v>3100</v>
      </c>
    </row>
    <row r="20" spans="1:5" x14ac:dyDescent="0.3">
      <c r="A20" t="s">
        <v>7</v>
      </c>
      <c r="B20" t="s">
        <v>10</v>
      </c>
      <c r="C20">
        <v>1100</v>
      </c>
    </row>
    <row r="21" spans="1:5" x14ac:dyDescent="0.3">
      <c r="A21" t="s">
        <v>8</v>
      </c>
      <c r="B21" t="s">
        <v>9</v>
      </c>
      <c r="C21">
        <v>1200</v>
      </c>
    </row>
    <row r="22" spans="1:5" x14ac:dyDescent="0.3">
      <c r="A22" t="s">
        <v>6</v>
      </c>
      <c r="B22" t="s">
        <v>10</v>
      </c>
      <c r="C22">
        <v>1300</v>
      </c>
    </row>
    <row r="23" spans="1:5" x14ac:dyDescent="0.3">
      <c r="A23" t="s">
        <v>7</v>
      </c>
      <c r="B23" t="s">
        <v>9</v>
      </c>
      <c r="C23">
        <v>1400</v>
      </c>
    </row>
    <row r="24" spans="1:5" x14ac:dyDescent="0.3">
      <c r="A24" t="s">
        <v>8</v>
      </c>
      <c r="B24" t="s">
        <v>10</v>
      </c>
      <c r="C24">
        <v>1500</v>
      </c>
    </row>
    <row r="25" spans="1:5" x14ac:dyDescent="0.3">
      <c r="A25" t="s">
        <v>6</v>
      </c>
      <c r="B25" t="s">
        <v>9</v>
      </c>
      <c r="C25">
        <v>1600</v>
      </c>
    </row>
    <row r="26" spans="1:5" x14ac:dyDescent="0.3">
      <c r="A26" t="s">
        <v>7</v>
      </c>
      <c r="B26" t="s">
        <v>9</v>
      </c>
      <c r="C26">
        <v>1700</v>
      </c>
    </row>
    <row r="27" spans="1:5" x14ac:dyDescent="0.3">
      <c r="A27" t="s">
        <v>8</v>
      </c>
      <c r="B27" t="s">
        <v>9</v>
      </c>
      <c r="C27">
        <v>1800</v>
      </c>
    </row>
    <row r="29" spans="1:5" x14ac:dyDescent="0.3">
      <c r="A29">
        <v>1</v>
      </c>
      <c r="B29" t="s">
        <v>11</v>
      </c>
      <c r="C29">
        <v>100</v>
      </c>
    </row>
    <row r="30" spans="1:5" x14ac:dyDescent="0.3">
      <c r="A30">
        <v>2</v>
      </c>
      <c r="B30" t="s">
        <v>12</v>
      </c>
      <c r="C30">
        <v>110</v>
      </c>
    </row>
    <row r="31" spans="1:5" x14ac:dyDescent="0.3">
      <c r="A31">
        <v>3</v>
      </c>
      <c r="B31" t="s">
        <v>13</v>
      </c>
      <c r="C31">
        <v>120</v>
      </c>
    </row>
    <row r="32" spans="1:5" x14ac:dyDescent="0.3">
      <c r="A32">
        <v>4</v>
      </c>
      <c r="B32" t="s">
        <v>14</v>
      </c>
      <c r="C32">
        <v>130</v>
      </c>
    </row>
    <row r="33" spans="1:8" x14ac:dyDescent="0.3">
      <c r="A33">
        <v>5</v>
      </c>
      <c r="B33" t="s">
        <v>15</v>
      </c>
      <c r="C33">
        <v>140</v>
      </c>
    </row>
    <row r="34" spans="1:8" x14ac:dyDescent="0.3">
      <c r="A34">
        <v>6</v>
      </c>
      <c r="B34" t="s">
        <v>16</v>
      </c>
      <c r="C34">
        <v>150</v>
      </c>
    </row>
    <row r="35" spans="1:8" x14ac:dyDescent="0.3">
      <c r="A35">
        <v>7</v>
      </c>
      <c r="B35" t="s">
        <v>17</v>
      </c>
      <c r="C35">
        <v>160</v>
      </c>
    </row>
    <row r="36" spans="1:8" x14ac:dyDescent="0.3">
      <c r="A36">
        <v>8</v>
      </c>
      <c r="B36" t="s">
        <v>18</v>
      </c>
      <c r="C36">
        <v>170</v>
      </c>
    </row>
    <row r="37" spans="1:8" x14ac:dyDescent="0.3">
      <c r="A37">
        <v>9</v>
      </c>
      <c r="B37" t="s">
        <v>19</v>
      </c>
      <c r="C37">
        <v>180</v>
      </c>
    </row>
    <row r="39" spans="1:8" x14ac:dyDescent="0.3">
      <c r="A39">
        <v>5</v>
      </c>
      <c r="B39" t="str">
        <f>VLOOKUP(A39,A$29:$C$37,2)</f>
        <v>art5</v>
      </c>
      <c r="C39">
        <f>VLOOKUP(B39,B29:D37,2)</f>
        <v>140</v>
      </c>
    </row>
    <row r="40" spans="1:8" x14ac:dyDescent="0.3">
      <c r="A40">
        <v>11</v>
      </c>
      <c r="B40" t="e">
        <f>VLOOKUP(A40,$A$29:$C$37,2,FALSE)</f>
        <v>#N/A</v>
      </c>
      <c r="C40" t="e">
        <f>VLOOKUP(B40,B30:D38,2)</f>
        <v>#N/A</v>
      </c>
    </row>
    <row r="42" spans="1:8" x14ac:dyDescent="0.3">
      <c r="F42" t="s">
        <v>38</v>
      </c>
    </row>
    <row r="43" spans="1:8" x14ac:dyDescent="0.3">
      <c r="A43" t="s">
        <v>37</v>
      </c>
      <c r="B43" t="s">
        <v>36</v>
      </c>
      <c r="C43" t="s">
        <v>40</v>
      </c>
      <c r="D43" t="s">
        <v>39</v>
      </c>
      <c r="F43" t="s">
        <v>36</v>
      </c>
      <c r="G43" t="s">
        <v>37</v>
      </c>
      <c r="H43" t="s">
        <v>40</v>
      </c>
    </row>
    <row r="44" spans="1:8" x14ac:dyDescent="0.3">
      <c r="A44" t="s">
        <v>20</v>
      </c>
      <c r="B44" t="s">
        <v>22</v>
      </c>
      <c r="C44" t="s">
        <v>29</v>
      </c>
      <c r="D44" t="s">
        <v>39</v>
      </c>
      <c r="F44" t="s">
        <v>23</v>
      </c>
      <c r="G44" t="str">
        <f>INDEX(A44:C50, MATCH(F44,B44:B50,0),1)</f>
        <v>cat1</v>
      </c>
      <c r="H44" t="str">
        <f>INDEX(A44:C50, MATCH(F44,B44:B50,0),3)</f>
        <v>b</v>
      </c>
    </row>
    <row r="45" spans="1:8" x14ac:dyDescent="0.3">
      <c r="A45" t="s">
        <v>20</v>
      </c>
      <c r="B45" t="s">
        <v>23</v>
      </c>
      <c r="C45" t="s">
        <v>30</v>
      </c>
      <c r="D45">
        <v>100</v>
      </c>
    </row>
    <row r="46" spans="1:8" x14ac:dyDescent="0.3">
      <c r="A46" t="s">
        <v>20</v>
      </c>
      <c r="B46" t="s">
        <v>24</v>
      </c>
      <c r="C46" t="s">
        <v>31</v>
      </c>
      <c r="D46">
        <v>110</v>
      </c>
    </row>
    <row r="47" spans="1:8" x14ac:dyDescent="0.3">
      <c r="A47" t="s">
        <v>21</v>
      </c>
      <c r="B47" t="s">
        <v>25</v>
      </c>
      <c r="C47" t="s">
        <v>32</v>
      </c>
      <c r="D47">
        <v>120</v>
      </c>
    </row>
    <row r="48" spans="1:8" x14ac:dyDescent="0.3">
      <c r="A48" t="s">
        <v>21</v>
      </c>
      <c r="B48" t="s">
        <v>26</v>
      </c>
      <c r="C48" t="s">
        <v>33</v>
      </c>
      <c r="D48">
        <v>130</v>
      </c>
    </row>
    <row r="49" spans="1:4" x14ac:dyDescent="0.3">
      <c r="A49" t="s">
        <v>21</v>
      </c>
      <c r="B49" t="s">
        <v>27</v>
      </c>
      <c r="C49" t="s">
        <v>34</v>
      </c>
      <c r="D49">
        <v>140</v>
      </c>
    </row>
    <row r="50" spans="1:4" x14ac:dyDescent="0.3">
      <c r="A50" t="s">
        <v>21</v>
      </c>
      <c r="B50" t="s">
        <v>28</v>
      </c>
      <c r="C50" t="s">
        <v>35</v>
      </c>
      <c r="D50">
        <v>150</v>
      </c>
    </row>
    <row r="53" spans="1:4" x14ac:dyDescent="0.3">
      <c r="A53">
        <v>1250</v>
      </c>
      <c r="B53" s="1">
        <v>0.1</v>
      </c>
      <c r="C53">
        <f>A53*B53</f>
        <v>125</v>
      </c>
    </row>
    <row r="54" spans="1:4" x14ac:dyDescent="0.3">
      <c r="C54" s="2">
        <f>A53*10%</f>
        <v>125</v>
      </c>
    </row>
    <row r="55" spans="1:4" x14ac:dyDescent="0.3">
      <c r="C55" s="2">
        <f>A53*0.1</f>
        <v>125</v>
      </c>
    </row>
    <row r="57" spans="1:4" x14ac:dyDescent="0.3">
      <c r="A57">
        <v>50</v>
      </c>
      <c r="B57">
        <v>86</v>
      </c>
      <c r="C57" s="3">
        <f>A57/B57</f>
        <v>0.58139534883720934</v>
      </c>
    </row>
    <row r="59" spans="1:4" x14ac:dyDescent="0.3">
      <c r="B59" t="s">
        <v>41</v>
      </c>
      <c r="C59" t="s">
        <v>42</v>
      </c>
      <c r="D59" t="s">
        <v>43</v>
      </c>
    </row>
    <row r="60" spans="1:4" x14ac:dyDescent="0.3">
      <c r="A60" t="s">
        <v>29</v>
      </c>
      <c r="B60">
        <v>5000</v>
      </c>
      <c r="C60">
        <v>2000</v>
      </c>
      <c r="D60" s="3">
        <f>(C60-B60)/C60</f>
        <v>-1.5</v>
      </c>
    </row>
    <row r="61" spans="1:4" x14ac:dyDescent="0.3">
      <c r="A61" t="s">
        <v>30</v>
      </c>
      <c r="B61">
        <v>6000</v>
      </c>
      <c r="C61">
        <v>5800</v>
      </c>
      <c r="D61" s="3">
        <f t="shared" ref="D61:D63" si="2">(C61-B61)/C61</f>
        <v>-3.4482758620689655E-2</v>
      </c>
    </row>
    <row r="62" spans="1:4" x14ac:dyDescent="0.3">
      <c r="A62" t="s">
        <v>31</v>
      </c>
      <c r="B62">
        <v>7000</v>
      </c>
      <c r="C62">
        <v>5000</v>
      </c>
      <c r="D62" s="3">
        <f t="shared" si="2"/>
        <v>-0.4</v>
      </c>
    </row>
    <row r="63" spans="1:4" x14ac:dyDescent="0.3">
      <c r="A63" t="s">
        <v>32</v>
      </c>
      <c r="B63">
        <v>8000</v>
      </c>
      <c r="C63">
        <v>6000</v>
      </c>
      <c r="D63" s="3">
        <f t="shared" si="2"/>
        <v>-0.33333333333333331</v>
      </c>
    </row>
    <row r="66" spans="1:2" x14ac:dyDescent="0.3">
      <c r="A66" s="4">
        <v>42339</v>
      </c>
      <c r="B66" s="2">
        <f>A66</f>
        <v>42339</v>
      </c>
    </row>
    <row r="67" spans="1:2" x14ac:dyDescent="0.3">
      <c r="A67" s="4">
        <v>41751</v>
      </c>
      <c r="B67" s="2">
        <f>A67</f>
        <v>41751</v>
      </c>
    </row>
    <row r="68" spans="1:2" x14ac:dyDescent="0.3">
      <c r="A68">
        <f>A66-A67</f>
        <v>588</v>
      </c>
      <c r="B68">
        <f>B66-B67</f>
        <v>588</v>
      </c>
    </row>
    <row r="70" spans="1:2" x14ac:dyDescent="0.3">
      <c r="A70" s="2">
        <f>DATEDIF(A67,A66,"D")</f>
        <v>588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9213-770E-4974-9453-4D1E930236B7}">
  <sheetPr>
    <tabColor rgb="FFFFC000"/>
  </sheetPr>
  <dimension ref="A1:K29"/>
  <sheetViews>
    <sheetView zoomScaleNormal="100" workbookViewId="0">
      <pane ySplit="1" topLeftCell="A2" activePane="bottomLeft" state="frozen"/>
      <selection pane="bottomLeft" activeCell="J2" sqref="J2"/>
    </sheetView>
  </sheetViews>
  <sheetFormatPr defaultColWidth="9.109375" defaultRowHeight="14.4" x14ac:dyDescent="0.3"/>
  <cols>
    <col min="1" max="1" width="14.5546875" style="6" bestFit="1" customWidth="1"/>
    <col min="2" max="2" width="10.77734375" style="6" bestFit="1" customWidth="1"/>
    <col min="3" max="3" width="14" style="6" bestFit="1" customWidth="1"/>
    <col min="4" max="4" width="16.77734375" style="6" bestFit="1" customWidth="1"/>
    <col min="5" max="5" width="14" style="6" customWidth="1"/>
    <col min="6" max="6" width="5.88671875" style="6" customWidth="1"/>
    <col min="7" max="7" width="10.88671875" style="6" bestFit="1" customWidth="1"/>
    <col min="8" max="11" width="13.77734375" style="21" customWidth="1"/>
    <col min="12" max="16384" width="9.109375" style="6"/>
  </cols>
  <sheetData>
    <row r="1" spans="1:11" x14ac:dyDescent="0.3">
      <c r="A1" s="17" t="s">
        <v>44</v>
      </c>
      <c r="B1" s="17" t="s">
        <v>45</v>
      </c>
      <c r="C1" s="17" t="s">
        <v>46</v>
      </c>
      <c r="D1" s="17" t="s">
        <v>47</v>
      </c>
      <c r="E1" s="17" t="s">
        <v>48</v>
      </c>
      <c r="F1" s="17" t="s">
        <v>49</v>
      </c>
      <c r="G1" s="17" t="s">
        <v>50</v>
      </c>
      <c r="H1" s="19" t="s">
        <v>51</v>
      </c>
      <c r="I1" s="19" t="s">
        <v>52</v>
      </c>
      <c r="J1" s="19" t="s">
        <v>82</v>
      </c>
      <c r="K1" s="19" t="s">
        <v>81</v>
      </c>
    </row>
    <row r="2" spans="1:11" x14ac:dyDescent="0.3">
      <c r="A2" s="13" t="s">
        <v>53</v>
      </c>
      <c r="B2" s="14">
        <v>31171</v>
      </c>
      <c r="C2" s="14">
        <v>41796</v>
      </c>
      <c r="D2" s="13" t="s">
        <v>2</v>
      </c>
      <c r="E2" s="15">
        <v>1676</v>
      </c>
      <c r="F2" s="16">
        <f ca="1">DATEDIF(B2,TODAY(),"y")</f>
        <v>37</v>
      </c>
      <c r="G2" s="16">
        <f ca="1">DATEDIF(C2,TODAY(),"y")</f>
        <v>8</v>
      </c>
      <c r="H2" s="20">
        <f ca="1">IF(G2&gt;=10, 100, 0)</f>
        <v>0</v>
      </c>
      <c r="I2" s="20">
        <f>IF(D2="Produzione", 100, 0)</f>
        <v>100</v>
      </c>
      <c r="J2" s="20">
        <f ca="1">IF(AND(D2="Amministrazione", G2&gt;=10), 100, )</f>
        <v>0</v>
      </c>
      <c r="K2" s="20">
        <f>IF(OR(D2="Direzione", D2="Commerciale"),100,)</f>
        <v>0</v>
      </c>
    </row>
    <row r="3" spans="1:11" x14ac:dyDescent="0.3">
      <c r="A3" s="8" t="s">
        <v>54</v>
      </c>
      <c r="B3" s="11">
        <v>35776</v>
      </c>
      <c r="C3" s="11">
        <v>43466</v>
      </c>
      <c r="D3" s="8" t="s">
        <v>2</v>
      </c>
      <c r="E3" s="12">
        <v>1252</v>
      </c>
      <c r="F3" s="7">
        <f ca="1">DATEDIF(B3,TODAY(),"y")</f>
        <v>24</v>
      </c>
      <c r="G3" s="7">
        <f ca="1">DATEDIF(C3,TODAY(),"y")</f>
        <v>3</v>
      </c>
      <c r="H3" s="20">
        <f t="shared" ref="H3:H29" ca="1" si="0">IF(G3&gt;=10, 100, 0)</f>
        <v>0</v>
      </c>
      <c r="I3" s="20">
        <f t="shared" ref="I3:I29" si="1">IF(D3="Produzione", 100, 0)</f>
        <v>100</v>
      </c>
      <c r="J3" s="20">
        <f t="shared" ref="J3:J29" ca="1" si="2">IF(AND(D3="Amministrazione", G3&gt;=10), 100, )</f>
        <v>0</v>
      </c>
      <c r="K3" s="20">
        <f t="shared" ref="K3:K29" si="3">IF(OR(D3="Direzione", D3="Commerciale"),100,)</f>
        <v>0</v>
      </c>
    </row>
    <row r="4" spans="1:11" x14ac:dyDescent="0.3">
      <c r="A4" s="8" t="s">
        <v>55</v>
      </c>
      <c r="B4" s="9">
        <v>30674</v>
      </c>
      <c r="C4" s="9">
        <v>39453</v>
      </c>
      <c r="D4" s="8" t="s">
        <v>4</v>
      </c>
      <c r="E4" s="10">
        <v>1650</v>
      </c>
      <c r="F4" s="7">
        <f ca="1">DATEDIF(B4,TODAY(),"y")</f>
        <v>38</v>
      </c>
      <c r="G4" s="7">
        <f ca="1">DATEDIF(C4,TODAY(),"y")</f>
        <v>14</v>
      </c>
      <c r="H4" s="20">
        <f t="shared" ca="1" si="0"/>
        <v>100</v>
      </c>
      <c r="I4" s="20">
        <f t="shared" si="1"/>
        <v>0</v>
      </c>
      <c r="J4" s="20">
        <f t="shared" ca="1" si="2"/>
        <v>100</v>
      </c>
      <c r="K4" s="20">
        <f t="shared" si="3"/>
        <v>0</v>
      </c>
    </row>
    <row r="5" spans="1:11" x14ac:dyDescent="0.3">
      <c r="A5" s="8" t="s">
        <v>56</v>
      </c>
      <c r="B5" s="11">
        <v>32906</v>
      </c>
      <c r="C5" s="11">
        <v>43831</v>
      </c>
      <c r="D5" s="8" t="s">
        <v>2</v>
      </c>
      <c r="E5" s="12">
        <v>1250</v>
      </c>
      <c r="F5" s="7">
        <f ca="1">DATEDIF(B5,TODAY(),"y")</f>
        <v>32</v>
      </c>
      <c r="G5" s="7">
        <f ca="1">DATEDIF(C5,TODAY(),"y")</f>
        <v>2</v>
      </c>
      <c r="H5" s="20">
        <f t="shared" ca="1" si="0"/>
        <v>0</v>
      </c>
      <c r="I5" s="20">
        <f t="shared" si="1"/>
        <v>100</v>
      </c>
      <c r="J5" s="20">
        <f t="shared" ca="1" si="2"/>
        <v>0</v>
      </c>
      <c r="K5" s="20">
        <f t="shared" si="3"/>
        <v>0</v>
      </c>
    </row>
    <row r="6" spans="1:11" x14ac:dyDescent="0.3">
      <c r="A6" s="8" t="s">
        <v>57</v>
      </c>
      <c r="B6" s="9">
        <v>20611</v>
      </c>
      <c r="C6" s="9">
        <v>31872</v>
      </c>
      <c r="D6" s="8" t="s">
        <v>5</v>
      </c>
      <c r="E6" s="10">
        <v>3680</v>
      </c>
      <c r="F6" s="7">
        <f ca="1">DATEDIF(B6,TODAY(),"y")</f>
        <v>66</v>
      </c>
      <c r="G6" s="7">
        <f ca="1">DATEDIF(C6,TODAY(),"y")</f>
        <v>35</v>
      </c>
      <c r="H6" s="20">
        <f t="shared" ca="1" si="0"/>
        <v>100</v>
      </c>
      <c r="I6" s="20">
        <f t="shared" si="1"/>
        <v>0</v>
      </c>
      <c r="J6" s="20">
        <f t="shared" ca="1" si="2"/>
        <v>0</v>
      </c>
      <c r="K6" s="20">
        <f t="shared" si="3"/>
        <v>100</v>
      </c>
    </row>
    <row r="7" spans="1:11" x14ac:dyDescent="0.3">
      <c r="A7" s="8" t="s">
        <v>58</v>
      </c>
      <c r="B7" s="9">
        <v>31053</v>
      </c>
      <c r="C7" s="9">
        <v>40303</v>
      </c>
      <c r="D7" s="8" t="s">
        <v>2</v>
      </c>
      <c r="E7" s="10">
        <v>1623</v>
      </c>
      <c r="F7" s="7">
        <f ca="1">DATEDIF(B7,TODAY(),"y")</f>
        <v>37</v>
      </c>
      <c r="G7" s="7">
        <f ca="1">DATEDIF(C7,TODAY(),"y")</f>
        <v>12</v>
      </c>
      <c r="H7" s="20">
        <f t="shared" ca="1" si="0"/>
        <v>100</v>
      </c>
      <c r="I7" s="20">
        <f t="shared" si="1"/>
        <v>100</v>
      </c>
      <c r="J7" s="20">
        <f t="shared" ca="1" si="2"/>
        <v>0</v>
      </c>
      <c r="K7" s="20">
        <f t="shared" si="3"/>
        <v>0</v>
      </c>
    </row>
    <row r="8" spans="1:11" x14ac:dyDescent="0.3">
      <c r="A8" s="8" t="s">
        <v>59</v>
      </c>
      <c r="B8" s="9">
        <v>33657</v>
      </c>
      <c r="C8" s="9">
        <v>40548</v>
      </c>
      <c r="D8" s="8" t="s">
        <v>3</v>
      </c>
      <c r="E8" s="10">
        <v>2584</v>
      </c>
      <c r="F8" s="7">
        <f ca="1">DATEDIF(B8,TODAY(),"y")</f>
        <v>30</v>
      </c>
      <c r="G8" s="7">
        <f ca="1">DATEDIF(C8,TODAY(),"y")</f>
        <v>11</v>
      </c>
      <c r="H8" s="20">
        <f t="shared" ca="1" si="0"/>
        <v>100</v>
      </c>
      <c r="I8" s="20">
        <f t="shared" si="1"/>
        <v>0</v>
      </c>
      <c r="J8" s="20">
        <f t="shared" ca="1" si="2"/>
        <v>0</v>
      </c>
      <c r="K8" s="20">
        <f t="shared" si="3"/>
        <v>100</v>
      </c>
    </row>
    <row r="9" spans="1:11" x14ac:dyDescent="0.3">
      <c r="A9" s="8" t="s">
        <v>60</v>
      </c>
      <c r="B9" s="9">
        <v>34399</v>
      </c>
      <c r="C9" s="9">
        <v>43022</v>
      </c>
      <c r="D9" s="8" t="s">
        <v>4</v>
      </c>
      <c r="E9" s="10">
        <v>1280</v>
      </c>
      <c r="F9" s="7">
        <f ca="1">DATEDIF(B9,TODAY(),"y")</f>
        <v>28</v>
      </c>
      <c r="G9" s="7">
        <f ca="1">DATEDIF(C9,TODAY(),"y")</f>
        <v>5</v>
      </c>
      <c r="H9" s="20">
        <f t="shared" ca="1" si="0"/>
        <v>0</v>
      </c>
      <c r="I9" s="20">
        <f t="shared" si="1"/>
        <v>0</v>
      </c>
      <c r="J9" s="20">
        <f t="shared" ca="1" si="2"/>
        <v>0</v>
      </c>
      <c r="K9" s="20">
        <f t="shared" si="3"/>
        <v>0</v>
      </c>
    </row>
    <row r="10" spans="1:11" x14ac:dyDescent="0.3">
      <c r="A10" s="8" t="s">
        <v>61</v>
      </c>
      <c r="B10" s="9">
        <v>22207</v>
      </c>
      <c r="C10" s="9">
        <v>35313</v>
      </c>
      <c r="D10" s="8" t="s">
        <v>2</v>
      </c>
      <c r="E10" s="10">
        <v>1750</v>
      </c>
      <c r="F10" s="7">
        <f ca="1">DATEDIF(B10,TODAY(),"y")</f>
        <v>62</v>
      </c>
      <c r="G10" s="7">
        <f ca="1">DATEDIF(C10,TODAY(),"y")</f>
        <v>26</v>
      </c>
      <c r="H10" s="20">
        <f t="shared" ca="1" si="0"/>
        <v>100</v>
      </c>
      <c r="I10" s="20">
        <f t="shared" si="1"/>
        <v>100</v>
      </c>
      <c r="J10" s="20">
        <f t="shared" ca="1" si="2"/>
        <v>0</v>
      </c>
      <c r="K10" s="20">
        <f t="shared" si="3"/>
        <v>0</v>
      </c>
    </row>
    <row r="11" spans="1:11" x14ac:dyDescent="0.3">
      <c r="A11" s="8" t="s">
        <v>62</v>
      </c>
      <c r="B11" s="9">
        <v>32868</v>
      </c>
      <c r="C11" s="9">
        <v>41279</v>
      </c>
      <c r="D11" s="8" t="s">
        <v>2</v>
      </c>
      <c r="E11" s="10">
        <v>1476</v>
      </c>
      <c r="F11" s="7">
        <f ca="1">DATEDIF(B11,TODAY(),"y")</f>
        <v>32</v>
      </c>
      <c r="G11" s="7">
        <f ca="1">DATEDIF(C11,TODAY(),"y")</f>
        <v>9</v>
      </c>
      <c r="H11" s="20">
        <f t="shared" ca="1" si="0"/>
        <v>0</v>
      </c>
      <c r="I11" s="20">
        <f t="shared" si="1"/>
        <v>100</v>
      </c>
      <c r="J11" s="20">
        <f t="shared" ca="1" si="2"/>
        <v>0</v>
      </c>
      <c r="K11" s="20">
        <f t="shared" si="3"/>
        <v>0</v>
      </c>
    </row>
    <row r="12" spans="1:11" x14ac:dyDescent="0.3">
      <c r="A12" s="8" t="s">
        <v>63</v>
      </c>
      <c r="B12" s="9">
        <v>25264</v>
      </c>
      <c r="C12" s="9">
        <v>32999</v>
      </c>
      <c r="D12" s="8" t="s">
        <v>5</v>
      </c>
      <c r="E12" s="10">
        <v>3277</v>
      </c>
      <c r="F12" s="7">
        <f ca="1">DATEDIF(B12,TODAY(),"y")</f>
        <v>53</v>
      </c>
      <c r="G12" s="7">
        <f ca="1">DATEDIF(C12,TODAY(),"y")</f>
        <v>32</v>
      </c>
      <c r="H12" s="20">
        <f t="shared" ca="1" si="0"/>
        <v>100</v>
      </c>
      <c r="I12" s="20">
        <f t="shared" si="1"/>
        <v>0</v>
      </c>
      <c r="J12" s="20">
        <f t="shared" ca="1" si="2"/>
        <v>0</v>
      </c>
      <c r="K12" s="20">
        <f t="shared" si="3"/>
        <v>100</v>
      </c>
    </row>
    <row r="13" spans="1:11" x14ac:dyDescent="0.3">
      <c r="A13" s="8" t="s">
        <v>64</v>
      </c>
      <c r="B13" s="9">
        <v>24583</v>
      </c>
      <c r="C13" s="9">
        <v>36165</v>
      </c>
      <c r="D13" s="8" t="s">
        <v>2</v>
      </c>
      <c r="E13" s="10">
        <v>1670</v>
      </c>
      <c r="F13" s="7">
        <f ca="1">DATEDIF(B13,TODAY(),"y")</f>
        <v>55</v>
      </c>
      <c r="G13" s="7">
        <f ca="1">DATEDIF(C13,TODAY(),"y")</f>
        <v>23</v>
      </c>
      <c r="H13" s="20">
        <f t="shared" ca="1" si="0"/>
        <v>100</v>
      </c>
      <c r="I13" s="20">
        <f t="shared" si="1"/>
        <v>100</v>
      </c>
      <c r="J13" s="20">
        <f t="shared" ca="1" si="2"/>
        <v>0</v>
      </c>
      <c r="K13" s="20">
        <f t="shared" si="3"/>
        <v>0</v>
      </c>
    </row>
    <row r="14" spans="1:11" x14ac:dyDescent="0.3">
      <c r="A14" s="8" t="s">
        <v>65</v>
      </c>
      <c r="B14" s="11">
        <v>32894</v>
      </c>
      <c r="C14" s="11">
        <v>42856</v>
      </c>
      <c r="D14" s="8" t="s">
        <v>2</v>
      </c>
      <c r="E14" s="12">
        <v>1340</v>
      </c>
      <c r="F14" s="7">
        <f ca="1">DATEDIF(B14,TODAY(),"y")</f>
        <v>32</v>
      </c>
      <c r="G14" s="7">
        <f ca="1">DATEDIF(C14,TODAY(),"y")</f>
        <v>5</v>
      </c>
      <c r="H14" s="20">
        <f t="shared" ca="1" si="0"/>
        <v>0</v>
      </c>
      <c r="I14" s="20">
        <f t="shared" si="1"/>
        <v>100</v>
      </c>
      <c r="J14" s="20">
        <f t="shared" ca="1" si="2"/>
        <v>0</v>
      </c>
      <c r="K14" s="20">
        <f t="shared" si="3"/>
        <v>0</v>
      </c>
    </row>
    <row r="15" spans="1:11" x14ac:dyDescent="0.3">
      <c r="A15" s="8" t="s">
        <v>66</v>
      </c>
      <c r="B15" s="9">
        <v>28089</v>
      </c>
      <c r="C15" s="9">
        <v>36531</v>
      </c>
      <c r="D15" s="8" t="s">
        <v>4</v>
      </c>
      <c r="E15" s="10">
        <v>1599</v>
      </c>
      <c r="F15" s="7">
        <f ca="1">DATEDIF(B15,TODAY(),"y")</f>
        <v>45</v>
      </c>
      <c r="G15" s="7">
        <f ca="1">DATEDIF(C15,TODAY(),"y")</f>
        <v>22</v>
      </c>
      <c r="H15" s="20">
        <f t="shared" ca="1" si="0"/>
        <v>100</v>
      </c>
      <c r="I15" s="20">
        <f t="shared" si="1"/>
        <v>0</v>
      </c>
      <c r="J15" s="20">
        <f t="shared" ca="1" si="2"/>
        <v>100</v>
      </c>
      <c r="K15" s="20">
        <f t="shared" si="3"/>
        <v>0</v>
      </c>
    </row>
    <row r="16" spans="1:11" x14ac:dyDescent="0.3">
      <c r="A16" s="8" t="s">
        <v>67</v>
      </c>
      <c r="B16" s="9">
        <v>34930</v>
      </c>
      <c r="C16" s="9">
        <v>42374</v>
      </c>
      <c r="D16" s="8" t="s">
        <v>2</v>
      </c>
      <c r="E16" s="10">
        <v>1414</v>
      </c>
      <c r="F16" s="7">
        <f ca="1">DATEDIF(B16,TODAY(),"y")</f>
        <v>27</v>
      </c>
      <c r="G16" s="7">
        <f ca="1">DATEDIF(C16,TODAY(),"y")</f>
        <v>6</v>
      </c>
      <c r="H16" s="20">
        <f t="shared" ca="1" si="0"/>
        <v>0</v>
      </c>
      <c r="I16" s="20">
        <f t="shared" si="1"/>
        <v>100</v>
      </c>
      <c r="J16" s="20">
        <f t="shared" ca="1" si="2"/>
        <v>0</v>
      </c>
      <c r="K16" s="20">
        <f t="shared" si="3"/>
        <v>0</v>
      </c>
    </row>
    <row r="17" spans="1:11" x14ac:dyDescent="0.3">
      <c r="A17" s="8" t="s">
        <v>68</v>
      </c>
      <c r="B17" s="9">
        <v>31736</v>
      </c>
      <c r="C17" s="9">
        <v>40548</v>
      </c>
      <c r="D17" s="8" t="s">
        <v>4</v>
      </c>
      <c r="E17" s="10">
        <v>1537</v>
      </c>
      <c r="F17" s="7">
        <f ca="1">DATEDIF(B17,TODAY(),"y")</f>
        <v>35</v>
      </c>
      <c r="G17" s="7">
        <f ca="1">DATEDIF(C17,TODAY(),"y")</f>
        <v>11</v>
      </c>
      <c r="H17" s="20">
        <f t="shared" ca="1" si="0"/>
        <v>100</v>
      </c>
      <c r="I17" s="20">
        <f t="shared" si="1"/>
        <v>0</v>
      </c>
      <c r="J17" s="20">
        <f t="shared" ca="1" si="2"/>
        <v>100</v>
      </c>
      <c r="K17" s="20">
        <f t="shared" si="3"/>
        <v>0</v>
      </c>
    </row>
    <row r="18" spans="1:11" x14ac:dyDescent="0.3">
      <c r="A18" s="8" t="s">
        <v>69</v>
      </c>
      <c r="B18" s="9">
        <v>29106</v>
      </c>
      <c r="C18" s="9">
        <v>37261</v>
      </c>
      <c r="D18" s="8" t="s">
        <v>2</v>
      </c>
      <c r="E18" s="10">
        <v>2152</v>
      </c>
      <c r="F18" s="7">
        <f ca="1">DATEDIF(B18,TODAY(),"y")</f>
        <v>43</v>
      </c>
      <c r="G18" s="7">
        <f ca="1">DATEDIF(C18,TODAY(),"y")</f>
        <v>20</v>
      </c>
      <c r="H18" s="20">
        <f t="shared" ca="1" si="0"/>
        <v>100</v>
      </c>
      <c r="I18" s="20">
        <f t="shared" si="1"/>
        <v>100</v>
      </c>
      <c r="J18" s="20">
        <f t="shared" ca="1" si="2"/>
        <v>0</v>
      </c>
      <c r="K18" s="20">
        <f t="shared" si="3"/>
        <v>0</v>
      </c>
    </row>
    <row r="19" spans="1:11" x14ac:dyDescent="0.3">
      <c r="A19" s="8" t="s">
        <v>70</v>
      </c>
      <c r="B19" s="11">
        <v>34431</v>
      </c>
      <c r="C19" s="11">
        <v>43831</v>
      </c>
      <c r="D19" s="8" t="s">
        <v>2</v>
      </c>
      <c r="E19" s="12">
        <v>1250</v>
      </c>
      <c r="F19" s="7">
        <f ca="1">DATEDIF(B19,TODAY(),"y")</f>
        <v>28</v>
      </c>
      <c r="G19" s="7">
        <f ca="1">DATEDIF(C19,TODAY(),"y")</f>
        <v>2</v>
      </c>
      <c r="H19" s="20">
        <f t="shared" ca="1" si="0"/>
        <v>0</v>
      </c>
      <c r="I19" s="20">
        <f t="shared" si="1"/>
        <v>100</v>
      </c>
      <c r="J19" s="20">
        <f t="shared" ca="1" si="2"/>
        <v>0</v>
      </c>
      <c r="K19" s="20">
        <f t="shared" si="3"/>
        <v>0</v>
      </c>
    </row>
    <row r="20" spans="1:11" x14ac:dyDescent="0.3">
      <c r="A20" s="8" t="s">
        <v>71</v>
      </c>
      <c r="B20" s="11">
        <v>33654</v>
      </c>
      <c r="C20" s="11">
        <v>42826</v>
      </c>
      <c r="D20" s="8" t="s">
        <v>2</v>
      </c>
      <c r="E20" s="12">
        <v>1370</v>
      </c>
      <c r="F20" s="7">
        <f ca="1">DATEDIF(B20,TODAY(),"y")</f>
        <v>30</v>
      </c>
      <c r="G20" s="7">
        <f ca="1">DATEDIF(C20,TODAY(),"y")</f>
        <v>5</v>
      </c>
      <c r="H20" s="20">
        <f t="shared" ca="1" si="0"/>
        <v>0</v>
      </c>
      <c r="I20" s="20">
        <f t="shared" si="1"/>
        <v>100</v>
      </c>
      <c r="J20" s="20">
        <f t="shared" ca="1" si="2"/>
        <v>0</v>
      </c>
      <c r="K20" s="20">
        <f t="shared" si="3"/>
        <v>0</v>
      </c>
    </row>
    <row r="21" spans="1:11" x14ac:dyDescent="0.3">
      <c r="A21" s="8" t="s">
        <v>72</v>
      </c>
      <c r="B21" s="11">
        <v>32996</v>
      </c>
      <c r="C21" s="11">
        <v>43252</v>
      </c>
      <c r="D21" s="8" t="s">
        <v>2</v>
      </c>
      <c r="E21" s="12">
        <v>1310</v>
      </c>
      <c r="F21" s="7">
        <f ca="1">DATEDIF(B21,TODAY(),"y")</f>
        <v>32</v>
      </c>
      <c r="G21" s="7">
        <f ca="1">DATEDIF(C21,TODAY(),"y")</f>
        <v>4</v>
      </c>
      <c r="H21" s="20">
        <f t="shared" ca="1" si="0"/>
        <v>0</v>
      </c>
      <c r="I21" s="20">
        <f t="shared" si="1"/>
        <v>100</v>
      </c>
      <c r="J21" s="20">
        <f t="shared" ca="1" si="2"/>
        <v>0</v>
      </c>
      <c r="K21" s="20">
        <f t="shared" si="3"/>
        <v>0</v>
      </c>
    </row>
    <row r="22" spans="1:11" x14ac:dyDescent="0.3">
      <c r="A22" s="8" t="s">
        <v>73</v>
      </c>
      <c r="B22" s="11">
        <v>36540</v>
      </c>
      <c r="C22" s="11">
        <v>44086</v>
      </c>
      <c r="D22" s="8" t="s">
        <v>2</v>
      </c>
      <c r="E22" s="12">
        <v>1230</v>
      </c>
      <c r="F22" s="7">
        <f ca="1">DATEDIF(B22,TODAY(),"y")</f>
        <v>22</v>
      </c>
      <c r="G22" s="7">
        <f ca="1">DATEDIF(C22,TODAY(),"y")</f>
        <v>2</v>
      </c>
      <c r="H22" s="20">
        <f t="shared" ca="1" si="0"/>
        <v>0</v>
      </c>
      <c r="I22" s="20">
        <f t="shared" si="1"/>
        <v>100</v>
      </c>
      <c r="J22" s="20">
        <f t="shared" ca="1" si="2"/>
        <v>0</v>
      </c>
      <c r="K22" s="20">
        <f t="shared" si="3"/>
        <v>0</v>
      </c>
    </row>
    <row r="23" spans="1:11" x14ac:dyDescent="0.3">
      <c r="A23" s="8" t="s">
        <v>74</v>
      </c>
      <c r="B23" s="9">
        <v>30415</v>
      </c>
      <c r="C23" s="9">
        <v>39453</v>
      </c>
      <c r="D23" s="8" t="s">
        <v>3</v>
      </c>
      <c r="E23" s="10">
        <v>2768</v>
      </c>
      <c r="F23" s="7">
        <f ca="1">DATEDIF(B23,TODAY(),"y")</f>
        <v>39</v>
      </c>
      <c r="G23" s="7">
        <f ca="1">DATEDIF(C23,TODAY(),"y")</f>
        <v>14</v>
      </c>
      <c r="H23" s="20">
        <f t="shared" ca="1" si="0"/>
        <v>100</v>
      </c>
      <c r="I23" s="20">
        <f t="shared" si="1"/>
        <v>0</v>
      </c>
      <c r="J23" s="20">
        <f t="shared" ca="1" si="2"/>
        <v>0</v>
      </c>
      <c r="K23" s="20">
        <f t="shared" si="3"/>
        <v>100</v>
      </c>
    </row>
    <row r="24" spans="1:11" x14ac:dyDescent="0.3">
      <c r="A24" s="8" t="s">
        <v>75</v>
      </c>
      <c r="B24" s="9">
        <v>30862</v>
      </c>
      <c r="C24" s="9">
        <v>39087</v>
      </c>
      <c r="D24" s="8" t="s">
        <v>3</v>
      </c>
      <c r="E24" s="10">
        <v>2275</v>
      </c>
      <c r="F24" s="7">
        <f ca="1">DATEDIF(B24,TODAY(),"y")</f>
        <v>38</v>
      </c>
      <c r="G24" s="7">
        <f ca="1">DATEDIF(C24,TODAY(),"y")</f>
        <v>15</v>
      </c>
      <c r="H24" s="20">
        <f t="shared" ca="1" si="0"/>
        <v>100</v>
      </c>
      <c r="I24" s="20">
        <f t="shared" si="1"/>
        <v>0</v>
      </c>
      <c r="J24" s="20">
        <f t="shared" ca="1" si="2"/>
        <v>0</v>
      </c>
      <c r="K24" s="20">
        <f t="shared" si="3"/>
        <v>100</v>
      </c>
    </row>
    <row r="25" spans="1:11" x14ac:dyDescent="0.3">
      <c r="A25" s="8" t="s">
        <v>76</v>
      </c>
      <c r="B25" s="9">
        <v>34362</v>
      </c>
      <c r="C25" s="9">
        <v>42740</v>
      </c>
      <c r="D25" s="8" t="s">
        <v>4</v>
      </c>
      <c r="E25" s="10">
        <v>1365</v>
      </c>
      <c r="F25" s="7">
        <f ca="1">DATEDIF(B25,TODAY(),"y")</f>
        <v>28</v>
      </c>
      <c r="G25" s="7">
        <f ca="1">DATEDIF(C25,TODAY(),"y")</f>
        <v>5</v>
      </c>
      <c r="H25" s="20">
        <f t="shared" ca="1" si="0"/>
        <v>0</v>
      </c>
      <c r="I25" s="20">
        <f t="shared" si="1"/>
        <v>0</v>
      </c>
      <c r="J25" s="20">
        <f t="shared" ca="1" si="2"/>
        <v>0</v>
      </c>
      <c r="K25" s="20">
        <f t="shared" si="3"/>
        <v>0</v>
      </c>
    </row>
    <row r="26" spans="1:11" x14ac:dyDescent="0.3">
      <c r="A26" s="8" t="s">
        <v>77</v>
      </c>
      <c r="B26" s="9">
        <v>31418</v>
      </c>
      <c r="C26" s="9">
        <v>41279</v>
      </c>
      <c r="D26" s="8" t="s">
        <v>2</v>
      </c>
      <c r="E26" s="10">
        <v>1414</v>
      </c>
      <c r="F26" s="7">
        <f ca="1">DATEDIF(B26,TODAY(),"y")</f>
        <v>36</v>
      </c>
      <c r="G26" s="7">
        <f ca="1">DATEDIF(C26,TODAY(),"y")</f>
        <v>9</v>
      </c>
      <c r="H26" s="20">
        <f t="shared" ca="1" si="0"/>
        <v>0</v>
      </c>
      <c r="I26" s="20">
        <f t="shared" si="1"/>
        <v>100</v>
      </c>
      <c r="J26" s="20">
        <f t="shared" ca="1" si="2"/>
        <v>0</v>
      </c>
      <c r="K26" s="20">
        <f t="shared" si="3"/>
        <v>0</v>
      </c>
    </row>
    <row r="27" spans="1:11" x14ac:dyDescent="0.3">
      <c r="A27" s="8" t="s">
        <v>78</v>
      </c>
      <c r="B27" s="9">
        <v>34033</v>
      </c>
      <c r="C27" s="9">
        <v>41795</v>
      </c>
      <c r="D27" s="8" t="s">
        <v>2</v>
      </c>
      <c r="E27" s="10">
        <v>1414</v>
      </c>
      <c r="F27" s="7">
        <f ca="1">DATEDIF(B27,TODAY(),"y")</f>
        <v>29</v>
      </c>
      <c r="G27" s="7">
        <f ca="1">DATEDIF(C27,TODAY(),"y")</f>
        <v>8</v>
      </c>
      <c r="H27" s="20">
        <f t="shared" ca="1" si="0"/>
        <v>0</v>
      </c>
      <c r="I27" s="20">
        <f t="shared" si="1"/>
        <v>100</v>
      </c>
      <c r="J27" s="20">
        <f t="shared" ca="1" si="2"/>
        <v>0</v>
      </c>
      <c r="K27" s="20">
        <f t="shared" si="3"/>
        <v>0</v>
      </c>
    </row>
    <row r="28" spans="1:11" x14ac:dyDescent="0.3">
      <c r="A28" s="8" t="s">
        <v>79</v>
      </c>
      <c r="B28" s="9">
        <v>32359</v>
      </c>
      <c r="C28" s="9">
        <v>40792</v>
      </c>
      <c r="D28" s="8" t="s">
        <v>2</v>
      </c>
      <c r="E28" s="10">
        <v>1476</v>
      </c>
      <c r="F28" s="7">
        <f ca="1">DATEDIF(B28,TODAY(),"y")</f>
        <v>34</v>
      </c>
      <c r="G28" s="7">
        <f ca="1">DATEDIF(C28,TODAY(),"y")</f>
        <v>11</v>
      </c>
      <c r="H28" s="20">
        <f t="shared" ca="1" si="0"/>
        <v>100</v>
      </c>
      <c r="I28" s="20">
        <f t="shared" si="1"/>
        <v>100</v>
      </c>
      <c r="J28" s="20">
        <f t="shared" ca="1" si="2"/>
        <v>0</v>
      </c>
      <c r="K28" s="20">
        <f t="shared" si="3"/>
        <v>0</v>
      </c>
    </row>
    <row r="29" spans="1:11" x14ac:dyDescent="0.3">
      <c r="A29" s="8" t="s">
        <v>80</v>
      </c>
      <c r="B29" s="11">
        <v>34935</v>
      </c>
      <c r="C29" s="11">
        <v>43132</v>
      </c>
      <c r="D29" s="8" t="s">
        <v>2</v>
      </c>
      <c r="E29" s="12">
        <v>1270</v>
      </c>
      <c r="F29" s="7">
        <f ca="1">DATEDIF(B29,TODAY(),"y")</f>
        <v>27</v>
      </c>
      <c r="G29" s="7">
        <f ca="1">DATEDIF(C29,TODAY(),"y")</f>
        <v>4</v>
      </c>
      <c r="H29" s="20">
        <f t="shared" ca="1" si="0"/>
        <v>0</v>
      </c>
      <c r="I29" s="20">
        <f t="shared" si="1"/>
        <v>100</v>
      </c>
      <c r="J29" s="20">
        <f t="shared" ca="1" si="2"/>
        <v>0</v>
      </c>
      <c r="K29" s="20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ED41-F939-4870-82FE-507DFF5A9A9D}">
  <sheetPr>
    <tabColor rgb="FFFFC000"/>
  </sheetPr>
  <dimension ref="A1:I29"/>
  <sheetViews>
    <sheetView zoomScaleNormal="100" workbookViewId="0">
      <pane ySplit="1" topLeftCell="A5" activePane="bottomLeft" state="frozen"/>
      <selection pane="bottomLeft" activeCell="H2" sqref="H2"/>
    </sheetView>
  </sheetViews>
  <sheetFormatPr defaultColWidth="9.109375" defaultRowHeight="14.4" x14ac:dyDescent="0.3"/>
  <cols>
    <col min="1" max="1" width="14.5546875" style="6" bestFit="1" customWidth="1"/>
    <col min="2" max="2" width="10.77734375" style="6" bestFit="1" customWidth="1"/>
    <col min="3" max="3" width="14" style="6" bestFit="1" customWidth="1"/>
    <col min="4" max="4" width="16.77734375" style="6" bestFit="1" customWidth="1"/>
    <col min="5" max="5" width="14" style="6" customWidth="1"/>
    <col min="6" max="6" width="5.88671875" style="6" customWidth="1"/>
    <col min="7" max="7" width="10.88671875" style="6" bestFit="1" customWidth="1"/>
    <col min="8" max="8" width="13.77734375" style="18" customWidth="1"/>
    <col min="9" max="9" width="13.77734375" style="21" customWidth="1"/>
    <col min="10" max="16384" width="9.109375" style="6"/>
  </cols>
  <sheetData>
    <row r="1" spans="1:9" x14ac:dyDescent="0.3">
      <c r="A1" s="17" t="s">
        <v>44</v>
      </c>
      <c r="B1" s="17" t="s">
        <v>45</v>
      </c>
      <c r="C1" s="17" t="s">
        <v>46</v>
      </c>
      <c r="D1" s="17" t="s">
        <v>47</v>
      </c>
      <c r="E1" s="17" t="s">
        <v>48</v>
      </c>
      <c r="F1" s="17" t="s">
        <v>49</v>
      </c>
      <c r="G1" s="17" t="s">
        <v>50</v>
      </c>
      <c r="H1" s="19" t="s">
        <v>51</v>
      </c>
      <c r="I1" s="19" t="s">
        <v>52</v>
      </c>
    </row>
    <row r="2" spans="1:9" x14ac:dyDescent="0.3">
      <c r="A2" s="13" t="s">
        <v>53</v>
      </c>
      <c r="B2" s="14">
        <v>31171</v>
      </c>
      <c r="C2" s="14">
        <v>41796</v>
      </c>
      <c r="D2" s="13" t="s">
        <v>2</v>
      </c>
      <c r="E2" s="15">
        <v>1676</v>
      </c>
      <c r="F2" s="16">
        <f ca="1">DATEDIF(B2,TODAY(),"y")</f>
        <v>37</v>
      </c>
      <c r="G2" s="16">
        <f ca="1">DATEDIF(C2,TODAY(),"y")</f>
        <v>8</v>
      </c>
      <c r="H2" s="5">
        <f ca="1">IF(G2&lt;10,0,IF(G2&lt;20,100,200))</f>
        <v>0</v>
      </c>
      <c r="I2" s="20">
        <f>IF(D2="Produzione",50,IF(D2="Amministrazione",70,90))</f>
        <v>50</v>
      </c>
    </row>
    <row r="3" spans="1:9" x14ac:dyDescent="0.3">
      <c r="A3" s="8" t="s">
        <v>54</v>
      </c>
      <c r="B3" s="11">
        <v>35776</v>
      </c>
      <c r="C3" s="11">
        <v>43466</v>
      </c>
      <c r="D3" s="8" t="s">
        <v>2</v>
      </c>
      <c r="E3" s="12">
        <v>1252</v>
      </c>
      <c r="F3" s="7">
        <f ca="1">DATEDIF(B3,TODAY(),"y")</f>
        <v>24</v>
      </c>
      <c r="G3" s="7">
        <f ca="1">DATEDIF(C3,TODAY(),"y")</f>
        <v>3</v>
      </c>
      <c r="H3" s="5">
        <f t="shared" ref="H3:H29" ca="1" si="0">IF(G3&lt;10,0,IF(G3&lt;20,100,200))</f>
        <v>0</v>
      </c>
      <c r="I3" s="20">
        <f t="shared" ref="I3:I29" si="1">IF(D3="Produzione",50,IF(D3="Amministrazione",70,90))</f>
        <v>50</v>
      </c>
    </row>
    <row r="4" spans="1:9" x14ac:dyDescent="0.3">
      <c r="A4" s="8" t="s">
        <v>55</v>
      </c>
      <c r="B4" s="9">
        <v>30674</v>
      </c>
      <c r="C4" s="9">
        <v>39453</v>
      </c>
      <c r="D4" s="8" t="s">
        <v>4</v>
      </c>
      <c r="E4" s="10">
        <v>1650</v>
      </c>
      <c r="F4" s="7">
        <f ca="1">DATEDIF(B4,TODAY(),"y")</f>
        <v>38</v>
      </c>
      <c r="G4" s="7">
        <f ca="1">DATEDIF(C4,TODAY(),"y")</f>
        <v>14</v>
      </c>
      <c r="H4" s="5">
        <f t="shared" ca="1" si="0"/>
        <v>100</v>
      </c>
      <c r="I4" s="20">
        <f t="shared" si="1"/>
        <v>70</v>
      </c>
    </row>
    <row r="5" spans="1:9" x14ac:dyDescent="0.3">
      <c r="A5" s="8" t="s">
        <v>56</v>
      </c>
      <c r="B5" s="11">
        <v>32906</v>
      </c>
      <c r="C5" s="11">
        <v>43831</v>
      </c>
      <c r="D5" s="8" t="s">
        <v>2</v>
      </c>
      <c r="E5" s="12">
        <v>1250</v>
      </c>
      <c r="F5" s="7">
        <f ca="1">DATEDIF(B5,TODAY(),"y")</f>
        <v>32</v>
      </c>
      <c r="G5" s="7">
        <f ca="1">DATEDIF(C5,TODAY(),"y")</f>
        <v>2</v>
      </c>
      <c r="H5" s="5">
        <f t="shared" ca="1" si="0"/>
        <v>0</v>
      </c>
      <c r="I5" s="20">
        <f t="shared" si="1"/>
        <v>50</v>
      </c>
    </row>
    <row r="6" spans="1:9" x14ac:dyDescent="0.3">
      <c r="A6" s="8" t="s">
        <v>57</v>
      </c>
      <c r="B6" s="9">
        <v>20611</v>
      </c>
      <c r="C6" s="9">
        <v>31872</v>
      </c>
      <c r="D6" s="8" t="s">
        <v>5</v>
      </c>
      <c r="E6" s="10">
        <v>3680</v>
      </c>
      <c r="F6" s="7">
        <f ca="1">DATEDIF(B6,TODAY(),"y")</f>
        <v>66</v>
      </c>
      <c r="G6" s="7">
        <f ca="1">DATEDIF(C6,TODAY(),"y")</f>
        <v>35</v>
      </c>
      <c r="H6" s="5">
        <f t="shared" ca="1" si="0"/>
        <v>200</v>
      </c>
      <c r="I6" s="20">
        <f t="shared" si="1"/>
        <v>90</v>
      </c>
    </row>
    <row r="7" spans="1:9" x14ac:dyDescent="0.3">
      <c r="A7" s="8" t="s">
        <v>58</v>
      </c>
      <c r="B7" s="9">
        <v>31053</v>
      </c>
      <c r="C7" s="9">
        <v>40303</v>
      </c>
      <c r="D7" s="8" t="s">
        <v>2</v>
      </c>
      <c r="E7" s="10">
        <v>1623</v>
      </c>
      <c r="F7" s="7">
        <f ca="1">DATEDIF(B7,TODAY(),"y")</f>
        <v>37</v>
      </c>
      <c r="G7" s="7">
        <f ca="1">DATEDIF(C7,TODAY(),"y")</f>
        <v>12</v>
      </c>
      <c r="H7" s="5">
        <f t="shared" ca="1" si="0"/>
        <v>100</v>
      </c>
      <c r="I7" s="20">
        <f t="shared" si="1"/>
        <v>50</v>
      </c>
    </row>
    <row r="8" spans="1:9" x14ac:dyDescent="0.3">
      <c r="A8" s="8" t="s">
        <v>59</v>
      </c>
      <c r="B8" s="9">
        <v>33657</v>
      </c>
      <c r="C8" s="9">
        <v>40548</v>
      </c>
      <c r="D8" s="8" t="s">
        <v>3</v>
      </c>
      <c r="E8" s="10">
        <v>2584</v>
      </c>
      <c r="F8" s="7">
        <f ca="1">DATEDIF(B8,TODAY(),"y")</f>
        <v>30</v>
      </c>
      <c r="G8" s="7">
        <f ca="1">DATEDIF(C8,TODAY(),"y")</f>
        <v>11</v>
      </c>
      <c r="H8" s="5">
        <f t="shared" ca="1" si="0"/>
        <v>100</v>
      </c>
      <c r="I8" s="20">
        <f t="shared" si="1"/>
        <v>90</v>
      </c>
    </row>
    <row r="9" spans="1:9" x14ac:dyDescent="0.3">
      <c r="A9" s="8" t="s">
        <v>60</v>
      </c>
      <c r="B9" s="9">
        <v>34399</v>
      </c>
      <c r="C9" s="9">
        <v>43022</v>
      </c>
      <c r="D9" s="8" t="s">
        <v>4</v>
      </c>
      <c r="E9" s="10">
        <v>1280</v>
      </c>
      <c r="F9" s="7">
        <f ca="1">DATEDIF(B9,TODAY(),"y")</f>
        <v>28</v>
      </c>
      <c r="G9" s="7">
        <f ca="1">DATEDIF(C9,TODAY(),"y")</f>
        <v>5</v>
      </c>
      <c r="H9" s="5">
        <f t="shared" ca="1" si="0"/>
        <v>0</v>
      </c>
      <c r="I9" s="20">
        <f t="shared" si="1"/>
        <v>70</v>
      </c>
    </row>
    <row r="10" spans="1:9" x14ac:dyDescent="0.3">
      <c r="A10" s="8" t="s">
        <v>61</v>
      </c>
      <c r="B10" s="9">
        <v>22207</v>
      </c>
      <c r="C10" s="9">
        <v>35313</v>
      </c>
      <c r="D10" s="8" t="s">
        <v>2</v>
      </c>
      <c r="E10" s="10">
        <v>1750</v>
      </c>
      <c r="F10" s="7">
        <f ca="1">DATEDIF(B10,TODAY(),"y")</f>
        <v>62</v>
      </c>
      <c r="G10" s="7">
        <f ca="1">DATEDIF(C10,TODAY(),"y")</f>
        <v>26</v>
      </c>
      <c r="H10" s="5">
        <f t="shared" ca="1" si="0"/>
        <v>200</v>
      </c>
      <c r="I10" s="20">
        <f t="shared" si="1"/>
        <v>50</v>
      </c>
    </row>
    <row r="11" spans="1:9" x14ac:dyDescent="0.3">
      <c r="A11" s="8" t="s">
        <v>62</v>
      </c>
      <c r="B11" s="9">
        <v>32868</v>
      </c>
      <c r="C11" s="9">
        <v>41279</v>
      </c>
      <c r="D11" s="8" t="s">
        <v>2</v>
      </c>
      <c r="E11" s="10">
        <v>1476</v>
      </c>
      <c r="F11" s="7">
        <f ca="1">DATEDIF(B11,TODAY(),"y")</f>
        <v>32</v>
      </c>
      <c r="G11" s="7">
        <f ca="1">DATEDIF(C11,TODAY(),"y")</f>
        <v>9</v>
      </c>
      <c r="H11" s="5">
        <f t="shared" ca="1" si="0"/>
        <v>0</v>
      </c>
      <c r="I11" s="20">
        <f t="shared" si="1"/>
        <v>50</v>
      </c>
    </row>
    <row r="12" spans="1:9" x14ac:dyDescent="0.3">
      <c r="A12" s="8" t="s">
        <v>63</v>
      </c>
      <c r="B12" s="9">
        <v>25264</v>
      </c>
      <c r="C12" s="9">
        <v>32999</v>
      </c>
      <c r="D12" s="8" t="s">
        <v>5</v>
      </c>
      <c r="E12" s="10">
        <v>3277</v>
      </c>
      <c r="F12" s="7">
        <f ca="1">DATEDIF(B12,TODAY(),"y")</f>
        <v>53</v>
      </c>
      <c r="G12" s="7">
        <f ca="1">DATEDIF(C12,TODAY(),"y")</f>
        <v>32</v>
      </c>
      <c r="H12" s="5">
        <f t="shared" ca="1" si="0"/>
        <v>200</v>
      </c>
      <c r="I12" s="20">
        <f t="shared" si="1"/>
        <v>90</v>
      </c>
    </row>
    <row r="13" spans="1:9" x14ac:dyDescent="0.3">
      <c r="A13" s="8" t="s">
        <v>64</v>
      </c>
      <c r="B13" s="9">
        <v>24583</v>
      </c>
      <c r="C13" s="9">
        <v>36165</v>
      </c>
      <c r="D13" s="8" t="s">
        <v>2</v>
      </c>
      <c r="E13" s="10">
        <v>1670</v>
      </c>
      <c r="F13" s="7">
        <f ca="1">DATEDIF(B13,TODAY(),"y")</f>
        <v>55</v>
      </c>
      <c r="G13" s="7">
        <f ca="1">DATEDIF(C13,TODAY(),"y")</f>
        <v>23</v>
      </c>
      <c r="H13" s="5">
        <f t="shared" ca="1" si="0"/>
        <v>200</v>
      </c>
      <c r="I13" s="20">
        <f t="shared" si="1"/>
        <v>50</v>
      </c>
    </row>
    <row r="14" spans="1:9" x14ac:dyDescent="0.3">
      <c r="A14" s="8" t="s">
        <v>65</v>
      </c>
      <c r="B14" s="11">
        <v>32894</v>
      </c>
      <c r="C14" s="11">
        <v>42856</v>
      </c>
      <c r="D14" s="8" t="s">
        <v>2</v>
      </c>
      <c r="E14" s="12">
        <v>1340</v>
      </c>
      <c r="F14" s="7">
        <f ca="1">DATEDIF(B14,TODAY(),"y")</f>
        <v>32</v>
      </c>
      <c r="G14" s="7">
        <f ca="1">DATEDIF(C14,TODAY(),"y")</f>
        <v>5</v>
      </c>
      <c r="H14" s="5">
        <f t="shared" ca="1" si="0"/>
        <v>0</v>
      </c>
      <c r="I14" s="20">
        <f t="shared" si="1"/>
        <v>50</v>
      </c>
    </row>
    <row r="15" spans="1:9" x14ac:dyDescent="0.3">
      <c r="A15" s="8" t="s">
        <v>66</v>
      </c>
      <c r="B15" s="9">
        <v>28089</v>
      </c>
      <c r="C15" s="9">
        <v>36531</v>
      </c>
      <c r="D15" s="8" t="s">
        <v>4</v>
      </c>
      <c r="E15" s="10">
        <v>1599</v>
      </c>
      <c r="F15" s="7">
        <f ca="1">DATEDIF(B15,TODAY(),"y")</f>
        <v>45</v>
      </c>
      <c r="G15" s="7">
        <f ca="1">DATEDIF(C15,TODAY(),"y")</f>
        <v>22</v>
      </c>
      <c r="H15" s="5">
        <f t="shared" ca="1" si="0"/>
        <v>200</v>
      </c>
      <c r="I15" s="20">
        <f t="shared" si="1"/>
        <v>70</v>
      </c>
    </row>
    <row r="16" spans="1:9" x14ac:dyDescent="0.3">
      <c r="A16" s="8" t="s">
        <v>67</v>
      </c>
      <c r="B16" s="9">
        <v>34930</v>
      </c>
      <c r="C16" s="9">
        <v>42374</v>
      </c>
      <c r="D16" s="8" t="s">
        <v>2</v>
      </c>
      <c r="E16" s="10">
        <v>1414</v>
      </c>
      <c r="F16" s="7">
        <f ca="1">DATEDIF(B16,TODAY(),"y")</f>
        <v>27</v>
      </c>
      <c r="G16" s="7">
        <f ca="1">DATEDIF(C16,TODAY(),"y")</f>
        <v>6</v>
      </c>
      <c r="H16" s="5">
        <f t="shared" ca="1" si="0"/>
        <v>0</v>
      </c>
      <c r="I16" s="20">
        <f t="shared" si="1"/>
        <v>50</v>
      </c>
    </row>
    <row r="17" spans="1:9" x14ac:dyDescent="0.3">
      <c r="A17" s="8" t="s">
        <v>68</v>
      </c>
      <c r="B17" s="9">
        <v>31736</v>
      </c>
      <c r="C17" s="9">
        <v>40548</v>
      </c>
      <c r="D17" s="8" t="s">
        <v>4</v>
      </c>
      <c r="E17" s="10">
        <v>1537</v>
      </c>
      <c r="F17" s="7">
        <f ca="1">DATEDIF(B17,TODAY(),"y")</f>
        <v>35</v>
      </c>
      <c r="G17" s="7">
        <f ca="1">DATEDIF(C17,TODAY(),"y")</f>
        <v>11</v>
      </c>
      <c r="H17" s="5">
        <f t="shared" ca="1" si="0"/>
        <v>100</v>
      </c>
      <c r="I17" s="20">
        <f t="shared" si="1"/>
        <v>70</v>
      </c>
    </row>
    <row r="18" spans="1:9" x14ac:dyDescent="0.3">
      <c r="A18" s="8" t="s">
        <v>69</v>
      </c>
      <c r="B18" s="9">
        <v>29106</v>
      </c>
      <c r="C18" s="9">
        <v>37261</v>
      </c>
      <c r="D18" s="8" t="s">
        <v>2</v>
      </c>
      <c r="E18" s="10">
        <v>2152</v>
      </c>
      <c r="F18" s="7">
        <f ca="1">DATEDIF(B18,TODAY(),"y")</f>
        <v>43</v>
      </c>
      <c r="G18" s="7">
        <f ca="1">DATEDIF(C18,TODAY(),"y")</f>
        <v>20</v>
      </c>
      <c r="H18" s="5">
        <f t="shared" ca="1" si="0"/>
        <v>200</v>
      </c>
      <c r="I18" s="20">
        <f t="shared" si="1"/>
        <v>50</v>
      </c>
    </row>
    <row r="19" spans="1:9" x14ac:dyDescent="0.3">
      <c r="A19" s="8" t="s">
        <v>70</v>
      </c>
      <c r="B19" s="11">
        <v>34431</v>
      </c>
      <c r="C19" s="11">
        <v>43831</v>
      </c>
      <c r="D19" s="8" t="s">
        <v>2</v>
      </c>
      <c r="E19" s="12">
        <v>1250</v>
      </c>
      <c r="F19" s="7">
        <f ca="1">DATEDIF(B19,TODAY(),"y")</f>
        <v>28</v>
      </c>
      <c r="G19" s="7">
        <f ca="1">DATEDIF(C19,TODAY(),"y")</f>
        <v>2</v>
      </c>
      <c r="H19" s="5">
        <f t="shared" ca="1" si="0"/>
        <v>0</v>
      </c>
      <c r="I19" s="20">
        <f t="shared" si="1"/>
        <v>50</v>
      </c>
    </row>
    <row r="20" spans="1:9" x14ac:dyDescent="0.3">
      <c r="A20" s="8" t="s">
        <v>71</v>
      </c>
      <c r="B20" s="11">
        <v>33654</v>
      </c>
      <c r="C20" s="11">
        <v>42826</v>
      </c>
      <c r="D20" s="8" t="s">
        <v>2</v>
      </c>
      <c r="E20" s="12">
        <v>1370</v>
      </c>
      <c r="F20" s="7">
        <f ca="1">DATEDIF(B20,TODAY(),"y")</f>
        <v>30</v>
      </c>
      <c r="G20" s="7">
        <f ca="1">DATEDIF(C20,TODAY(),"y")</f>
        <v>5</v>
      </c>
      <c r="H20" s="5">
        <f t="shared" ca="1" si="0"/>
        <v>0</v>
      </c>
      <c r="I20" s="20">
        <f t="shared" si="1"/>
        <v>50</v>
      </c>
    </row>
    <row r="21" spans="1:9" x14ac:dyDescent="0.3">
      <c r="A21" s="8" t="s">
        <v>72</v>
      </c>
      <c r="B21" s="11">
        <v>32996</v>
      </c>
      <c r="C21" s="11">
        <v>43252</v>
      </c>
      <c r="D21" s="8" t="s">
        <v>2</v>
      </c>
      <c r="E21" s="12">
        <v>1310</v>
      </c>
      <c r="F21" s="7">
        <f ca="1">DATEDIF(B21,TODAY(),"y")</f>
        <v>32</v>
      </c>
      <c r="G21" s="7">
        <f ca="1">DATEDIF(C21,TODAY(),"y")</f>
        <v>4</v>
      </c>
      <c r="H21" s="5">
        <f t="shared" ca="1" si="0"/>
        <v>0</v>
      </c>
      <c r="I21" s="20">
        <f t="shared" si="1"/>
        <v>50</v>
      </c>
    </row>
    <row r="22" spans="1:9" x14ac:dyDescent="0.3">
      <c r="A22" s="8" t="s">
        <v>73</v>
      </c>
      <c r="B22" s="11">
        <v>36540</v>
      </c>
      <c r="C22" s="11">
        <v>44086</v>
      </c>
      <c r="D22" s="8" t="s">
        <v>2</v>
      </c>
      <c r="E22" s="12">
        <v>1230</v>
      </c>
      <c r="F22" s="7">
        <f ca="1">DATEDIF(B22,TODAY(),"y")</f>
        <v>22</v>
      </c>
      <c r="G22" s="7">
        <f ca="1">DATEDIF(C22,TODAY(),"y")</f>
        <v>2</v>
      </c>
      <c r="H22" s="5">
        <f t="shared" ca="1" si="0"/>
        <v>0</v>
      </c>
      <c r="I22" s="20">
        <f t="shared" si="1"/>
        <v>50</v>
      </c>
    </row>
    <row r="23" spans="1:9" x14ac:dyDescent="0.3">
      <c r="A23" s="8" t="s">
        <v>74</v>
      </c>
      <c r="B23" s="9">
        <v>30415</v>
      </c>
      <c r="C23" s="9">
        <v>39453</v>
      </c>
      <c r="D23" s="8" t="s">
        <v>3</v>
      </c>
      <c r="E23" s="10">
        <v>2768</v>
      </c>
      <c r="F23" s="7">
        <f ca="1">DATEDIF(B23,TODAY(),"y")</f>
        <v>39</v>
      </c>
      <c r="G23" s="7">
        <f ca="1">DATEDIF(C23,TODAY(),"y")</f>
        <v>14</v>
      </c>
      <c r="H23" s="5">
        <f t="shared" ca="1" si="0"/>
        <v>100</v>
      </c>
      <c r="I23" s="20">
        <f t="shared" si="1"/>
        <v>90</v>
      </c>
    </row>
    <row r="24" spans="1:9" x14ac:dyDescent="0.3">
      <c r="A24" s="8" t="s">
        <v>75</v>
      </c>
      <c r="B24" s="9">
        <v>30862</v>
      </c>
      <c r="C24" s="9">
        <v>39087</v>
      </c>
      <c r="D24" s="8" t="s">
        <v>3</v>
      </c>
      <c r="E24" s="10">
        <v>2275</v>
      </c>
      <c r="F24" s="7">
        <f ca="1">DATEDIF(B24,TODAY(),"y")</f>
        <v>38</v>
      </c>
      <c r="G24" s="7">
        <f ca="1">DATEDIF(C24,TODAY(),"y")</f>
        <v>15</v>
      </c>
      <c r="H24" s="5">
        <f t="shared" ca="1" si="0"/>
        <v>100</v>
      </c>
      <c r="I24" s="20">
        <f t="shared" si="1"/>
        <v>90</v>
      </c>
    </row>
    <row r="25" spans="1:9" x14ac:dyDescent="0.3">
      <c r="A25" s="8" t="s">
        <v>76</v>
      </c>
      <c r="B25" s="9">
        <v>34362</v>
      </c>
      <c r="C25" s="9">
        <v>42740</v>
      </c>
      <c r="D25" s="8" t="s">
        <v>4</v>
      </c>
      <c r="E25" s="10">
        <v>1365</v>
      </c>
      <c r="F25" s="7">
        <f ca="1">DATEDIF(B25,TODAY(),"y")</f>
        <v>28</v>
      </c>
      <c r="G25" s="7">
        <f ca="1">DATEDIF(C25,TODAY(),"y")</f>
        <v>5</v>
      </c>
      <c r="H25" s="5">
        <f t="shared" ca="1" si="0"/>
        <v>0</v>
      </c>
      <c r="I25" s="20">
        <f t="shared" si="1"/>
        <v>70</v>
      </c>
    </row>
    <row r="26" spans="1:9" x14ac:dyDescent="0.3">
      <c r="A26" s="8" t="s">
        <v>77</v>
      </c>
      <c r="B26" s="9">
        <v>31418</v>
      </c>
      <c r="C26" s="9">
        <v>41279</v>
      </c>
      <c r="D26" s="8" t="s">
        <v>2</v>
      </c>
      <c r="E26" s="10">
        <v>1414</v>
      </c>
      <c r="F26" s="7">
        <f ca="1">DATEDIF(B26,TODAY(),"y")</f>
        <v>36</v>
      </c>
      <c r="G26" s="7">
        <f ca="1">DATEDIF(C26,TODAY(),"y")</f>
        <v>9</v>
      </c>
      <c r="H26" s="5">
        <f t="shared" ca="1" si="0"/>
        <v>0</v>
      </c>
      <c r="I26" s="20">
        <f t="shared" si="1"/>
        <v>50</v>
      </c>
    </row>
    <row r="27" spans="1:9" x14ac:dyDescent="0.3">
      <c r="A27" s="8" t="s">
        <v>78</v>
      </c>
      <c r="B27" s="9">
        <v>34033</v>
      </c>
      <c r="C27" s="9">
        <v>41795</v>
      </c>
      <c r="D27" s="8" t="s">
        <v>2</v>
      </c>
      <c r="E27" s="10">
        <v>1414</v>
      </c>
      <c r="F27" s="7">
        <f ca="1">DATEDIF(B27,TODAY(),"y")</f>
        <v>29</v>
      </c>
      <c r="G27" s="7">
        <f ca="1">DATEDIF(C27,TODAY(),"y")</f>
        <v>8</v>
      </c>
      <c r="H27" s="5">
        <f t="shared" ca="1" si="0"/>
        <v>0</v>
      </c>
      <c r="I27" s="20">
        <f t="shared" si="1"/>
        <v>50</v>
      </c>
    </row>
    <row r="28" spans="1:9" x14ac:dyDescent="0.3">
      <c r="A28" s="8" t="s">
        <v>79</v>
      </c>
      <c r="B28" s="9">
        <v>32359</v>
      </c>
      <c r="C28" s="9">
        <v>40792</v>
      </c>
      <c r="D28" s="8" t="s">
        <v>2</v>
      </c>
      <c r="E28" s="10">
        <v>1476</v>
      </c>
      <c r="F28" s="7">
        <f ca="1">DATEDIF(B28,TODAY(),"y")</f>
        <v>34</v>
      </c>
      <c r="G28" s="7">
        <f ca="1">DATEDIF(C28,TODAY(),"y")</f>
        <v>11</v>
      </c>
      <c r="H28" s="5">
        <f t="shared" ca="1" si="0"/>
        <v>100</v>
      </c>
      <c r="I28" s="20">
        <f t="shared" si="1"/>
        <v>50</v>
      </c>
    </row>
    <row r="29" spans="1:9" x14ac:dyDescent="0.3">
      <c r="A29" s="8" t="s">
        <v>80</v>
      </c>
      <c r="B29" s="11">
        <v>34935</v>
      </c>
      <c r="C29" s="11">
        <v>43132</v>
      </c>
      <c r="D29" s="8" t="s">
        <v>2</v>
      </c>
      <c r="E29" s="12">
        <v>1270</v>
      </c>
      <c r="F29" s="7">
        <f ca="1">DATEDIF(B29,TODAY(),"y")</f>
        <v>27</v>
      </c>
      <c r="G29" s="7">
        <f ca="1">DATEDIF(C29,TODAY(),"y")</f>
        <v>4</v>
      </c>
      <c r="H29" s="5">
        <f t="shared" ca="1" si="0"/>
        <v>0</v>
      </c>
      <c r="I29" s="20">
        <f t="shared" si="1"/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9857-E880-4F29-B88E-BFFD4C2A42BA}">
  <sheetPr>
    <tabColor rgb="FFFFC000"/>
  </sheetPr>
  <dimension ref="A1:N38"/>
  <sheetViews>
    <sheetView tabSelected="1" zoomScale="85" zoomScaleNormal="85" workbookViewId="0">
      <pane ySplit="1" topLeftCell="A20" activePane="bottomLeft" state="frozen"/>
      <selection pane="bottomLeft" activeCell="M34" sqref="M34"/>
    </sheetView>
  </sheetViews>
  <sheetFormatPr defaultColWidth="9.109375" defaultRowHeight="14.4" x14ac:dyDescent="0.3"/>
  <cols>
    <col min="1" max="1" width="14.5546875" style="6" bestFit="1" customWidth="1"/>
    <col min="2" max="2" width="11.5546875" style="6" bestFit="1" customWidth="1"/>
    <col min="3" max="3" width="14" style="6" bestFit="1" customWidth="1"/>
    <col min="4" max="4" width="8.109375" style="6" customWidth="1"/>
    <col min="5" max="5" width="16.77734375" style="6" bestFit="1" customWidth="1"/>
    <col min="6" max="6" width="14" style="6" customWidth="1"/>
    <col min="7" max="7" width="5.88671875" style="6" customWidth="1"/>
    <col min="8" max="8" width="15" style="6" customWidth="1"/>
    <col min="9" max="9" width="23.77734375" style="6" bestFit="1" customWidth="1"/>
    <col min="10" max="10" width="10.88671875" style="6" customWidth="1"/>
    <col min="11" max="14" width="13.77734375" style="21" customWidth="1"/>
    <col min="15" max="16384" width="9.109375" style="6"/>
  </cols>
  <sheetData>
    <row r="1" spans="1:14" x14ac:dyDescent="0.3">
      <c r="A1" s="17" t="s">
        <v>44</v>
      </c>
      <c r="B1" s="17" t="s">
        <v>45</v>
      </c>
      <c r="C1" s="17" t="s">
        <v>46</v>
      </c>
      <c r="D1" s="17" t="s">
        <v>118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120</v>
      </c>
      <c r="J1" s="17" t="s">
        <v>119</v>
      </c>
      <c r="K1" s="19" t="s">
        <v>51</v>
      </c>
      <c r="L1" s="19" t="s">
        <v>52</v>
      </c>
      <c r="M1" s="19" t="s">
        <v>82</v>
      </c>
      <c r="N1" s="19" t="s">
        <v>81</v>
      </c>
    </row>
    <row r="2" spans="1:14" x14ac:dyDescent="0.3">
      <c r="A2" s="13" t="s">
        <v>83</v>
      </c>
      <c r="B2" s="14">
        <v>31171</v>
      </c>
      <c r="C2" s="14">
        <v>41796</v>
      </c>
      <c r="D2" s="32">
        <f>INT(DATEDIF(B2,C2,"y"))</f>
        <v>29</v>
      </c>
      <c r="E2" s="13" t="s">
        <v>2</v>
      </c>
      <c r="F2" s="15">
        <v>1676</v>
      </c>
      <c r="G2" s="16">
        <f ca="1">DATEDIF(B2,TODAY(),"y")</f>
        <v>37</v>
      </c>
      <c r="H2" s="16">
        <f ca="1">DATEDIF(C2,TODAY(),"y")</f>
        <v>8</v>
      </c>
      <c r="I2" s="16" t="str">
        <f ca="1">DATEDIF(C2,TODAY(),"y")&amp;" anni "&amp;DATEDIF(C2,TODAY(),"ym")&amp;" mesi "&amp;DATEDIF(C2,TODAY(),"md")&amp;" giorni "</f>
        <v xml:space="preserve">8 anni 4 mesi 12 giorni </v>
      </c>
      <c r="J2" s="16">
        <f ca="1">G2-D2</f>
        <v>8</v>
      </c>
      <c r="K2" s="20">
        <f ca="1">IF(H2&gt;=$K$30, $B$32, 0)</f>
        <v>0</v>
      </c>
      <c r="L2" s="20">
        <f>IF(E2=$L$30, $B$32, 0)</f>
        <v>100</v>
      </c>
      <c r="M2" s="20">
        <f ca="1">IF(AND(E2=$M$30, H2&gt;=$M$31), $B$32, )</f>
        <v>0</v>
      </c>
      <c r="N2" s="20">
        <f>IF(OR(E2=$N$30, E2=$N$31),$B$32,)</f>
        <v>0</v>
      </c>
    </row>
    <row r="3" spans="1:14" x14ac:dyDescent="0.3">
      <c r="A3" s="8" t="s">
        <v>84</v>
      </c>
      <c r="B3" s="11">
        <v>35776</v>
      </c>
      <c r="C3" s="11">
        <v>43466</v>
      </c>
      <c r="D3" s="32">
        <f t="shared" ref="D3:D28" si="0">INT(DATEDIF(B3,C3,"y"))</f>
        <v>21</v>
      </c>
      <c r="E3" s="8" t="s">
        <v>2</v>
      </c>
      <c r="F3" s="12">
        <v>1252</v>
      </c>
      <c r="G3" s="7">
        <f ca="1">DATEDIF(B3,TODAY(),"y")</f>
        <v>24</v>
      </c>
      <c r="H3" s="7">
        <f ca="1">DATEDIF(C3,TODAY(),"y")</f>
        <v>3</v>
      </c>
      <c r="I3" s="16" t="str">
        <f t="shared" ref="I3:I32" ca="1" si="1">DATEDIF(C3,TODAY(),"y")&amp;" anni "&amp;DATEDIF(C3,TODAY(),"ym")&amp;" mesi "&amp;DATEDIF(C3,TODAY(),"md")&amp;" giorni "</f>
        <v xml:space="preserve">3 anni 9 mesi 17 giorni </v>
      </c>
      <c r="J3" s="16">
        <f t="shared" ref="J3:J29" ca="1" si="2">G3-D3</f>
        <v>3</v>
      </c>
      <c r="K3" s="20">
        <f t="shared" ref="K3:K29" ca="1" si="3">IF(H3&gt;=$K$30, $B$32, 0)</f>
        <v>0</v>
      </c>
      <c r="L3" s="20">
        <f t="shared" ref="L3:L29" si="4">IF(E3=$L$30, $B$32, 0)</f>
        <v>100</v>
      </c>
      <c r="M3" s="20">
        <f t="shared" ref="M3:M29" ca="1" si="5">IF(AND(E3=$M$30, H3&gt;=$M$31), $B$32, )</f>
        <v>0</v>
      </c>
      <c r="N3" s="20">
        <f t="shared" ref="N3:N29" si="6">IF(OR(E3=$N$30, E3=$N$31),$B$32,)</f>
        <v>0</v>
      </c>
    </row>
    <row r="4" spans="1:14" x14ac:dyDescent="0.3">
      <c r="A4" s="8" t="s">
        <v>85</v>
      </c>
      <c r="B4" s="9">
        <v>30674</v>
      </c>
      <c r="C4" s="9">
        <v>39453</v>
      </c>
      <c r="D4" s="32">
        <f t="shared" si="0"/>
        <v>24</v>
      </c>
      <c r="E4" s="8" t="s">
        <v>4</v>
      </c>
      <c r="F4" s="10">
        <v>1650</v>
      </c>
      <c r="G4" s="7">
        <f ca="1">DATEDIF(B4,TODAY(),"y")</f>
        <v>38</v>
      </c>
      <c r="H4" s="7">
        <f ca="1">DATEDIF(C4,TODAY(),"y")</f>
        <v>14</v>
      </c>
      <c r="I4" s="16" t="str">
        <f t="shared" ca="1" si="1"/>
        <v xml:space="preserve">14 anni 9 mesi 12 giorni </v>
      </c>
      <c r="J4" s="16">
        <f t="shared" ca="1" si="2"/>
        <v>14</v>
      </c>
      <c r="K4" s="20">
        <f t="shared" ca="1" si="3"/>
        <v>100</v>
      </c>
      <c r="L4" s="20">
        <f t="shared" si="4"/>
        <v>0</v>
      </c>
      <c r="M4" s="20">
        <f t="shared" ca="1" si="5"/>
        <v>100</v>
      </c>
      <c r="N4" s="20">
        <f t="shared" si="6"/>
        <v>0</v>
      </c>
    </row>
    <row r="5" spans="1:14" x14ac:dyDescent="0.3">
      <c r="A5" s="8" t="s">
        <v>86</v>
      </c>
      <c r="B5" s="11">
        <v>32906</v>
      </c>
      <c r="C5" s="11">
        <v>43831</v>
      </c>
      <c r="D5" s="32">
        <f t="shared" si="0"/>
        <v>29</v>
      </c>
      <c r="E5" s="8" t="s">
        <v>2</v>
      </c>
      <c r="F5" s="12">
        <v>1250</v>
      </c>
      <c r="G5" s="7">
        <f ca="1">DATEDIF(B5,TODAY(),"y")</f>
        <v>32</v>
      </c>
      <c r="H5" s="7">
        <f ca="1">DATEDIF(C5,TODAY(),"y")</f>
        <v>2</v>
      </c>
      <c r="I5" s="16" t="str">
        <f t="shared" ca="1" si="1"/>
        <v xml:space="preserve">2 anni 9 mesi 17 giorni </v>
      </c>
      <c r="J5" s="16">
        <f t="shared" ca="1" si="2"/>
        <v>3</v>
      </c>
      <c r="K5" s="20">
        <f t="shared" ca="1" si="3"/>
        <v>0</v>
      </c>
      <c r="L5" s="20">
        <f t="shared" si="4"/>
        <v>100</v>
      </c>
      <c r="M5" s="20">
        <f t="shared" ca="1" si="5"/>
        <v>0</v>
      </c>
      <c r="N5" s="20">
        <f t="shared" si="6"/>
        <v>0</v>
      </c>
    </row>
    <row r="6" spans="1:14" x14ac:dyDescent="0.3">
      <c r="A6" s="8" t="s">
        <v>87</v>
      </c>
      <c r="B6" s="9">
        <v>20611</v>
      </c>
      <c r="C6" s="9">
        <v>31872</v>
      </c>
      <c r="D6" s="32">
        <f t="shared" si="0"/>
        <v>30</v>
      </c>
      <c r="E6" s="8" t="s">
        <v>5</v>
      </c>
      <c r="F6" s="10">
        <v>3680</v>
      </c>
      <c r="G6" s="7">
        <f ca="1">DATEDIF(B6,TODAY(),"y")</f>
        <v>66</v>
      </c>
      <c r="H6" s="7">
        <f ca="1">DATEDIF(C6,TODAY(),"y")</f>
        <v>35</v>
      </c>
      <c r="I6" s="16" t="str">
        <f t="shared" ca="1" si="1"/>
        <v xml:space="preserve">35 anni 6 mesi 13 giorni </v>
      </c>
      <c r="J6" s="16">
        <f t="shared" ca="1" si="2"/>
        <v>36</v>
      </c>
      <c r="K6" s="20">
        <f t="shared" ca="1" si="3"/>
        <v>100</v>
      </c>
      <c r="L6" s="20">
        <f t="shared" si="4"/>
        <v>0</v>
      </c>
      <c r="M6" s="20">
        <f t="shared" ca="1" si="5"/>
        <v>0</v>
      </c>
      <c r="N6" s="20">
        <f t="shared" si="6"/>
        <v>100</v>
      </c>
    </row>
    <row r="7" spans="1:14" x14ac:dyDescent="0.3">
      <c r="A7" s="8" t="s">
        <v>88</v>
      </c>
      <c r="B7" s="9">
        <v>31053</v>
      </c>
      <c r="C7" s="9">
        <v>40303</v>
      </c>
      <c r="D7" s="32">
        <f t="shared" si="0"/>
        <v>25</v>
      </c>
      <c r="E7" s="8" t="s">
        <v>2</v>
      </c>
      <c r="F7" s="10">
        <v>1623</v>
      </c>
      <c r="G7" s="7">
        <f ca="1">DATEDIF(B7,TODAY(),"y")</f>
        <v>37</v>
      </c>
      <c r="H7" s="7">
        <f ca="1">DATEDIF(C7,TODAY(),"y")</f>
        <v>12</v>
      </c>
      <c r="I7" s="16" t="str">
        <f t="shared" ca="1" si="1"/>
        <v xml:space="preserve">12 anni 5 mesi 13 giorni </v>
      </c>
      <c r="J7" s="16">
        <f t="shared" ca="1" si="2"/>
        <v>12</v>
      </c>
      <c r="K7" s="20">
        <f t="shared" ca="1" si="3"/>
        <v>100</v>
      </c>
      <c r="L7" s="20">
        <f t="shared" si="4"/>
        <v>100</v>
      </c>
      <c r="M7" s="20">
        <f t="shared" ca="1" si="5"/>
        <v>0</v>
      </c>
      <c r="N7" s="20">
        <f t="shared" si="6"/>
        <v>0</v>
      </c>
    </row>
    <row r="8" spans="1:14" x14ac:dyDescent="0.3">
      <c r="A8" s="8" t="s">
        <v>89</v>
      </c>
      <c r="B8" s="9">
        <v>33657</v>
      </c>
      <c r="C8" s="9">
        <v>40548</v>
      </c>
      <c r="D8" s="32">
        <f t="shared" si="0"/>
        <v>18</v>
      </c>
      <c r="E8" s="8" t="s">
        <v>3</v>
      </c>
      <c r="F8" s="10">
        <v>2584</v>
      </c>
      <c r="G8" s="7">
        <f ca="1">DATEDIF(B8,TODAY(),"y")</f>
        <v>30</v>
      </c>
      <c r="H8" s="7">
        <f ca="1">DATEDIF(C8,TODAY(),"y")</f>
        <v>11</v>
      </c>
      <c r="I8" s="16" t="str">
        <f t="shared" ca="1" si="1"/>
        <v xml:space="preserve">11 anni 9 mesi 13 giorni </v>
      </c>
      <c r="J8" s="16">
        <f t="shared" ca="1" si="2"/>
        <v>12</v>
      </c>
      <c r="K8" s="20">
        <f t="shared" ca="1" si="3"/>
        <v>100</v>
      </c>
      <c r="L8" s="20">
        <f t="shared" si="4"/>
        <v>0</v>
      </c>
      <c r="M8" s="20">
        <f t="shared" ca="1" si="5"/>
        <v>0</v>
      </c>
      <c r="N8" s="20">
        <f t="shared" si="6"/>
        <v>100</v>
      </c>
    </row>
    <row r="9" spans="1:14" x14ac:dyDescent="0.3">
      <c r="A9" s="8" t="s">
        <v>90</v>
      </c>
      <c r="B9" s="9">
        <v>34399</v>
      </c>
      <c r="C9" s="9">
        <v>43022</v>
      </c>
      <c r="D9" s="32">
        <f t="shared" si="0"/>
        <v>23</v>
      </c>
      <c r="E9" s="8" t="s">
        <v>4</v>
      </c>
      <c r="F9" s="10">
        <v>1280</v>
      </c>
      <c r="G9" s="7">
        <f ca="1">DATEDIF(B9,TODAY(),"y")</f>
        <v>28</v>
      </c>
      <c r="H9" s="7">
        <f ca="1">DATEDIF(C9,TODAY(),"y")</f>
        <v>5</v>
      </c>
      <c r="I9" s="16" t="str">
        <f t="shared" ca="1" si="1"/>
        <v xml:space="preserve">5 anni 0 mesi 4 giorni </v>
      </c>
      <c r="J9" s="16">
        <f t="shared" ca="1" si="2"/>
        <v>5</v>
      </c>
      <c r="K9" s="20">
        <f t="shared" ca="1" si="3"/>
        <v>0</v>
      </c>
      <c r="L9" s="20">
        <f t="shared" si="4"/>
        <v>0</v>
      </c>
      <c r="M9" s="20">
        <f t="shared" ca="1" si="5"/>
        <v>0</v>
      </c>
      <c r="N9" s="20">
        <f t="shared" si="6"/>
        <v>0</v>
      </c>
    </row>
    <row r="10" spans="1:14" x14ac:dyDescent="0.3">
      <c r="A10" s="8" t="s">
        <v>91</v>
      </c>
      <c r="B10" s="9">
        <v>22207</v>
      </c>
      <c r="C10" s="9">
        <v>35313</v>
      </c>
      <c r="D10" s="32">
        <f t="shared" si="0"/>
        <v>35</v>
      </c>
      <c r="E10" s="8" t="s">
        <v>2</v>
      </c>
      <c r="F10" s="10">
        <v>1750</v>
      </c>
      <c r="G10" s="7">
        <f ca="1">DATEDIF(B10,TODAY(),"y")</f>
        <v>62</v>
      </c>
      <c r="H10" s="7">
        <f ca="1">DATEDIF(C10,TODAY(),"y")</f>
        <v>26</v>
      </c>
      <c r="I10" s="16" t="str">
        <f t="shared" ca="1" si="1"/>
        <v xml:space="preserve">26 anni 1 mesi 13 giorni </v>
      </c>
      <c r="J10" s="16">
        <f t="shared" ca="1" si="2"/>
        <v>27</v>
      </c>
      <c r="K10" s="20">
        <f t="shared" ca="1" si="3"/>
        <v>100</v>
      </c>
      <c r="L10" s="20">
        <f t="shared" si="4"/>
        <v>100</v>
      </c>
      <c r="M10" s="20">
        <f t="shared" ca="1" si="5"/>
        <v>0</v>
      </c>
      <c r="N10" s="20">
        <f t="shared" si="6"/>
        <v>0</v>
      </c>
    </row>
    <row r="11" spans="1:14" x14ac:dyDescent="0.3">
      <c r="A11" s="8" t="s">
        <v>92</v>
      </c>
      <c r="B11" s="9">
        <v>32868</v>
      </c>
      <c r="C11" s="9">
        <v>41279</v>
      </c>
      <c r="D11" s="32">
        <f t="shared" si="0"/>
        <v>23</v>
      </c>
      <c r="E11" s="8" t="s">
        <v>2</v>
      </c>
      <c r="F11" s="10">
        <v>1476</v>
      </c>
      <c r="G11" s="7">
        <f ca="1">INT((TODAY()-B11)/365.25)</f>
        <v>32</v>
      </c>
      <c r="H11" s="7">
        <f ca="1">DATEDIF(C11, TODAY(),"y")</f>
        <v>9</v>
      </c>
      <c r="I11" s="16" t="str">
        <f t="shared" ca="1" si="1"/>
        <v xml:space="preserve">9 anni 9 mesi 13 giorni </v>
      </c>
      <c r="J11" s="16">
        <f t="shared" ca="1" si="2"/>
        <v>9</v>
      </c>
      <c r="K11" s="20">
        <f t="shared" ca="1" si="3"/>
        <v>0</v>
      </c>
      <c r="L11" s="20">
        <f t="shared" si="4"/>
        <v>100</v>
      </c>
      <c r="M11" s="20">
        <f t="shared" ca="1" si="5"/>
        <v>0</v>
      </c>
      <c r="N11" s="20">
        <f t="shared" si="6"/>
        <v>0</v>
      </c>
    </row>
    <row r="12" spans="1:14" x14ac:dyDescent="0.3">
      <c r="A12" s="8" t="s">
        <v>93</v>
      </c>
      <c r="B12" s="9">
        <v>25264</v>
      </c>
      <c r="C12" s="9">
        <v>32999</v>
      </c>
      <c r="D12" s="32">
        <f t="shared" si="0"/>
        <v>21</v>
      </c>
      <c r="E12" s="8" t="s">
        <v>5</v>
      </c>
      <c r="F12" s="10">
        <v>3277</v>
      </c>
      <c r="G12" s="7">
        <f t="shared" ref="G12:G29" ca="1" si="7">INT((TODAY()-B12)/365.25)</f>
        <v>53</v>
      </c>
      <c r="H12" s="7">
        <f t="shared" ref="H12:H29" ca="1" si="8">DATEDIF(C12, TODAY(),"y")</f>
        <v>32</v>
      </c>
      <c r="I12" s="16" t="str">
        <f t="shared" ca="1" si="1"/>
        <v xml:space="preserve">32 anni 5 mesi 12 giorni </v>
      </c>
      <c r="J12" s="16">
        <f t="shared" ca="1" si="2"/>
        <v>32</v>
      </c>
      <c r="K12" s="20">
        <f t="shared" ca="1" si="3"/>
        <v>100</v>
      </c>
      <c r="L12" s="20">
        <f t="shared" si="4"/>
        <v>0</v>
      </c>
      <c r="M12" s="20">
        <f t="shared" ca="1" si="5"/>
        <v>0</v>
      </c>
      <c r="N12" s="20">
        <f t="shared" si="6"/>
        <v>100</v>
      </c>
    </row>
    <row r="13" spans="1:14" x14ac:dyDescent="0.3">
      <c r="A13" s="8" t="s">
        <v>94</v>
      </c>
      <c r="B13" s="9">
        <v>24583</v>
      </c>
      <c r="C13" s="9">
        <v>36165</v>
      </c>
      <c r="D13" s="32">
        <f t="shared" si="0"/>
        <v>31</v>
      </c>
      <c r="E13" s="8" t="s">
        <v>2</v>
      </c>
      <c r="F13" s="10">
        <v>1670</v>
      </c>
      <c r="G13" s="7">
        <f t="shared" ca="1" si="7"/>
        <v>55</v>
      </c>
      <c r="H13" s="7">
        <f t="shared" ca="1" si="8"/>
        <v>23</v>
      </c>
      <c r="I13" s="16" t="str">
        <f t="shared" ca="1" si="1"/>
        <v xml:space="preserve">23 anni 9 mesi 13 giorni </v>
      </c>
      <c r="J13" s="16">
        <f t="shared" ca="1" si="2"/>
        <v>24</v>
      </c>
      <c r="K13" s="20">
        <f t="shared" ca="1" si="3"/>
        <v>100</v>
      </c>
      <c r="L13" s="20">
        <f t="shared" si="4"/>
        <v>100</v>
      </c>
      <c r="M13" s="20">
        <f t="shared" ca="1" si="5"/>
        <v>0</v>
      </c>
      <c r="N13" s="20">
        <f t="shared" si="6"/>
        <v>0</v>
      </c>
    </row>
    <row r="14" spans="1:14" x14ac:dyDescent="0.3">
      <c r="A14" s="8" t="s">
        <v>95</v>
      </c>
      <c r="B14" s="11">
        <v>32894</v>
      </c>
      <c r="C14" s="11">
        <v>42856</v>
      </c>
      <c r="D14" s="32">
        <f t="shared" si="0"/>
        <v>27</v>
      </c>
      <c r="E14" s="8" t="s">
        <v>2</v>
      </c>
      <c r="F14" s="12">
        <v>1340</v>
      </c>
      <c r="G14" s="7">
        <f t="shared" ca="1" si="7"/>
        <v>32</v>
      </c>
      <c r="H14" s="7">
        <f t="shared" ca="1" si="8"/>
        <v>5</v>
      </c>
      <c r="I14" s="16" t="str">
        <f t="shared" ca="1" si="1"/>
        <v xml:space="preserve">5 anni 5 mesi 17 giorni </v>
      </c>
      <c r="J14" s="16">
        <f t="shared" ca="1" si="2"/>
        <v>5</v>
      </c>
      <c r="K14" s="20">
        <f t="shared" ca="1" si="3"/>
        <v>0</v>
      </c>
      <c r="L14" s="20">
        <f t="shared" si="4"/>
        <v>100</v>
      </c>
      <c r="M14" s="20">
        <f t="shared" ca="1" si="5"/>
        <v>0</v>
      </c>
      <c r="N14" s="20">
        <f t="shared" si="6"/>
        <v>0</v>
      </c>
    </row>
    <row r="15" spans="1:14" x14ac:dyDescent="0.3">
      <c r="A15" s="8" t="s">
        <v>96</v>
      </c>
      <c r="B15" s="9">
        <v>28089</v>
      </c>
      <c r="C15" s="9">
        <v>36531</v>
      </c>
      <c r="D15" s="32">
        <f t="shared" si="0"/>
        <v>23</v>
      </c>
      <c r="E15" s="8" t="s">
        <v>4</v>
      </c>
      <c r="F15" s="10">
        <v>1599</v>
      </c>
      <c r="G15" s="7">
        <f t="shared" ca="1" si="7"/>
        <v>45</v>
      </c>
      <c r="H15" s="7">
        <f t="shared" ca="1" si="8"/>
        <v>22</v>
      </c>
      <c r="I15" s="16" t="str">
        <f t="shared" ca="1" si="1"/>
        <v xml:space="preserve">22 anni 9 mesi 12 giorni </v>
      </c>
      <c r="J15" s="16">
        <f t="shared" ca="1" si="2"/>
        <v>22</v>
      </c>
      <c r="K15" s="20">
        <f t="shared" ca="1" si="3"/>
        <v>100</v>
      </c>
      <c r="L15" s="20">
        <f t="shared" si="4"/>
        <v>0</v>
      </c>
      <c r="M15" s="20">
        <f t="shared" ca="1" si="5"/>
        <v>100</v>
      </c>
      <c r="N15" s="20">
        <f t="shared" si="6"/>
        <v>0</v>
      </c>
    </row>
    <row r="16" spans="1:14" x14ac:dyDescent="0.3">
      <c r="A16" s="8" t="s">
        <v>97</v>
      </c>
      <c r="B16" s="9">
        <v>34930</v>
      </c>
      <c r="C16" s="9">
        <v>42374</v>
      </c>
      <c r="D16" s="32">
        <f t="shared" si="0"/>
        <v>20</v>
      </c>
      <c r="E16" s="8" t="s">
        <v>2</v>
      </c>
      <c r="F16" s="10">
        <v>1414</v>
      </c>
      <c r="G16" s="7">
        <f t="shared" ca="1" si="7"/>
        <v>27</v>
      </c>
      <c r="H16" s="7">
        <f t="shared" ca="1" si="8"/>
        <v>6</v>
      </c>
      <c r="I16" s="16" t="str">
        <f t="shared" ca="1" si="1"/>
        <v xml:space="preserve">6 anni 9 mesi 13 giorni </v>
      </c>
      <c r="J16" s="16">
        <f t="shared" ca="1" si="2"/>
        <v>7</v>
      </c>
      <c r="K16" s="20">
        <f t="shared" ca="1" si="3"/>
        <v>0</v>
      </c>
      <c r="L16" s="20">
        <f t="shared" si="4"/>
        <v>100</v>
      </c>
      <c r="M16" s="20">
        <f t="shared" ca="1" si="5"/>
        <v>0</v>
      </c>
      <c r="N16" s="20">
        <f t="shared" si="6"/>
        <v>0</v>
      </c>
    </row>
    <row r="17" spans="1:14" x14ac:dyDescent="0.3">
      <c r="A17" s="8" t="s">
        <v>98</v>
      </c>
      <c r="B17" s="9">
        <v>31736</v>
      </c>
      <c r="C17" s="9">
        <v>40548</v>
      </c>
      <c r="D17" s="32">
        <f t="shared" si="0"/>
        <v>24</v>
      </c>
      <c r="E17" s="8" t="s">
        <v>4</v>
      </c>
      <c r="F17" s="10">
        <v>1537</v>
      </c>
      <c r="G17" s="7">
        <f t="shared" ca="1" si="7"/>
        <v>35</v>
      </c>
      <c r="H17" s="7">
        <f t="shared" ca="1" si="8"/>
        <v>11</v>
      </c>
      <c r="I17" s="16" t="str">
        <f t="shared" ca="1" si="1"/>
        <v xml:space="preserve">11 anni 9 mesi 13 giorni </v>
      </c>
      <c r="J17" s="16">
        <f t="shared" ca="1" si="2"/>
        <v>11</v>
      </c>
      <c r="K17" s="20">
        <f t="shared" ca="1" si="3"/>
        <v>100</v>
      </c>
      <c r="L17" s="20">
        <f t="shared" si="4"/>
        <v>0</v>
      </c>
      <c r="M17" s="20">
        <f t="shared" ca="1" si="5"/>
        <v>100</v>
      </c>
      <c r="N17" s="20">
        <f t="shared" si="6"/>
        <v>0</v>
      </c>
    </row>
    <row r="18" spans="1:14" x14ac:dyDescent="0.3">
      <c r="A18" s="8" t="s">
        <v>99</v>
      </c>
      <c r="B18" s="9">
        <v>29106</v>
      </c>
      <c r="C18" s="9">
        <v>37261</v>
      </c>
      <c r="D18" s="32">
        <f t="shared" si="0"/>
        <v>22</v>
      </c>
      <c r="E18" s="8" t="s">
        <v>2</v>
      </c>
      <c r="F18" s="10">
        <v>2152</v>
      </c>
      <c r="G18" s="7">
        <f t="shared" ca="1" si="7"/>
        <v>43</v>
      </c>
      <c r="H18" s="7">
        <f t="shared" ca="1" si="8"/>
        <v>20</v>
      </c>
      <c r="I18" s="16" t="str">
        <f t="shared" ca="1" si="1"/>
        <v xml:space="preserve">20 anni 9 mesi 13 giorni </v>
      </c>
      <c r="J18" s="16">
        <f t="shared" ca="1" si="2"/>
        <v>21</v>
      </c>
      <c r="K18" s="20">
        <f t="shared" ca="1" si="3"/>
        <v>100</v>
      </c>
      <c r="L18" s="20">
        <f t="shared" si="4"/>
        <v>100</v>
      </c>
      <c r="M18" s="20">
        <f t="shared" ca="1" si="5"/>
        <v>0</v>
      </c>
      <c r="N18" s="20">
        <f t="shared" si="6"/>
        <v>0</v>
      </c>
    </row>
    <row r="19" spans="1:14" x14ac:dyDescent="0.3">
      <c r="A19" s="8" t="s">
        <v>100</v>
      </c>
      <c r="B19" s="11">
        <v>34431</v>
      </c>
      <c r="C19" s="11">
        <v>43831</v>
      </c>
      <c r="D19" s="32">
        <f t="shared" si="0"/>
        <v>25</v>
      </c>
      <c r="E19" s="8" t="s">
        <v>2</v>
      </c>
      <c r="F19" s="12">
        <v>1250</v>
      </c>
      <c r="G19" s="7">
        <f t="shared" ca="1" si="7"/>
        <v>28</v>
      </c>
      <c r="H19" s="7">
        <f t="shared" ca="1" si="8"/>
        <v>2</v>
      </c>
      <c r="I19" s="16" t="str">
        <f t="shared" ca="1" si="1"/>
        <v xml:space="preserve">2 anni 9 mesi 17 giorni </v>
      </c>
      <c r="J19" s="16">
        <f t="shared" ca="1" si="2"/>
        <v>3</v>
      </c>
      <c r="K19" s="20">
        <f t="shared" ca="1" si="3"/>
        <v>0</v>
      </c>
      <c r="L19" s="20">
        <f t="shared" si="4"/>
        <v>100</v>
      </c>
      <c r="M19" s="20">
        <f t="shared" ca="1" si="5"/>
        <v>0</v>
      </c>
      <c r="N19" s="20">
        <f t="shared" si="6"/>
        <v>0</v>
      </c>
    </row>
    <row r="20" spans="1:14" x14ac:dyDescent="0.3">
      <c r="A20" s="8" t="s">
        <v>101</v>
      </c>
      <c r="B20" s="11">
        <v>33654</v>
      </c>
      <c r="C20" s="11">
        <v>42826</v>
      </c>
      <c r="D20" s="32">
        <f t="shared" si="0"/>
        <v>25</v>
      </c>
      <c r="E20" s="8" t="s">
        <v>2</v>
      </c>
      <c r="F20" s="12">
        <v>1370</v>
      </c>
      <c r="G20" s="7">
        <f t="shared" ca="1" si="7"/>
        <v>30</v>
      </c>
      <c r="H20" s="7">
        <f t="shared" ca="1" si="8"/>
        <v>5</v>
      </c>
      <c r="I20" s="16" t="str">
        <f t="shared" ca="1" si="1"/>
        <v xml:space="preserve">5 anni 6 mesi 17 giorni </v>
      </c>
      <c r="J20" s="16">
        <f t="shared" ca="1" si="2"/>
        <v>5</v>
      </c>
      <c r="K20" s="20">
        <f t="shared" ca="1" si="3"/>
        <v>0</v>
      </c>
      <c r="L20" s="20">
        <f t="shared" si="4"/>
        <v>100</v>
      </c>
      <c r="M20" s="20">
        <f t="shared" ca="1" si="5"/>
        <v>0</v>
      </c>
      <c r="N20" s="20">
        <f t="shared" si="6"/>
        <v>0</v>
      </c>
    </row>
    <row r="21" spans="1:14" x14ac:dyDescent="0.3">
      <c r="A21" s="8" t="s">
        <v>102</v>
      </c>
      <c r="B21" s="11">
        <v>32996</v>
      </c>
      <c r="C21" s="11">
        <v>43252</v>
      </c>
      <c r="D21" s="32">
        <f t="shared" si="0"/>
        <v>28</v>
      </c>
      <c r="E21" s="8" t="s">
        <v>2</v>
      </c>
      <c r="F21" s="12">
        <v>1310</v>
      </c>
      <c r="G21" s="7">
        <f t="shared" ca="1" si="7"/>
        <v>32</v>
      </c>
      <c r="H21" s="7">
        <f t="shared" ca="1" si="8"/>
        <v>4</v>
      </c>
      <c r="I21" s="16" t="str">
        <f t="shared" ca="1" si="1"/>
        <v xml:space="preserve">4 anni 4 mesi 17 giorni </v>
      </c>
      <c r="J21" s="16">
        <f t="shared" ca="1" si="2"/>
        <v>4</v>
      </c>
      <c r="K21" s="20">
        <f t="shared" ca="1" si="3"/>
        <v>0</v>
      </c>
      <c r="L21" s="20">
        <f t="shared" si="4"/>
        <v>100</v>
      </c>
      <c r="M21" s="20">
        <f t="shared" ca="1" si="5"/>
        <v>0</v>
      </c>
      <c r="N21" s="20">
        <f t="shared" si="6"/>
        <v>0</v>
      </c>
    </row>
    <row r="22" spans="1:14" x14ac:dyDescent="0.3">
      <c r="A22" s="8" t="s">
        <v>103</v>
      </c>
      <c r="B22" s="11">
        <v>36540</v>
      </c>
      <c r="C22" s="11">
        <v>44086</v>
      </c>
      <c r="D22" s="32">
        <f t="shared" si="0"/>
        <v>20</v>
      </c>
      <c r="E22" s="8" t="s">
        <v>2</v>
      </c>
      <c r="F22" s="12">
        <v>1230</v>
      </c>
      <c r="G22" s="7">
        <f t="shared" ca="1" si="7"/>
        <v>22</v>
      </c>
      <c r="H22" s="7">
        <f t="shared" ca="1" si="8"/>
        <v>2</v>
      </c>
      <c r="I22" s="16" t="str">
        <f t="shared" ca="1" si="1"/>
        <v xml:space="preserve">2 anni 1 mesi 6 giorni </v>
      </c>
      <c r="J22" s="16">
        <f t="shared" ca="1" si="2"/>
        <v>2</v>
      </c>
      <c r="K22" s="20">
        <f t="shared" ca="1" si="3"/>
        <v>0</v>
      </c>
      <c r="L22" s="20">
        <f t="shared" si="4"/>
        <v>100</v>
      </c>
      <c r="M22" s="20">
        <f t="shared" ca="1" si="5"/>
        <v>0</v>
      </c>
      <c r="N22" s="20">
        <f t="shared" si="6"/>
        <v>0</v>
      </c>
    </row>
    <row r="23" spans="1:14" x14ac:dyDescent="0.3">
      <c r="A23" s="8" t="s">
        <v>104</v>
      </c>
      <c r="B23" s="9">
        <v>30415</v>
      </c>
      <c r="C23" s="9">
        <v>39453</v>
      </c>
      <c r="D23" s="32">
        <f t="shared" si="0"/>
        <v>24</v>
      </c>
      <c r="E23" s="8" t="s">
        <v>3</v>
      </c>
      <c r="F23" s="10">
        <v>2768</v>
      </c>
      <c r="G23" s="7">
        <f t="shared" ca="1" si="7"/>
        <v>39</v>
      </c>
      <c r="H23" s="7">
        <f t="shared" ca="1" si="8"/>
        <v>14</v>
      </c>
      <c r="I23" s="16" t="str">
        <f t="shared" ca="1" si="1"/>
        <v xml:space="preserve">14 anni 9 mesi 12 giorni </v>
      </c>
      <c r="J23" s="16">
        <f t="shared" ca="1" si="2"/>
        <v>15</v>
      </c>
      <c r="K23" s="20">
        <f t="shared" ca="1" si="3"/>
        <v>100</v>
      </c>
      <c r="L23" s="20">
        <f t="shared" si="4"/>
        <v>0</v>
      </c>
      <c r="M23" s="20">
        <f t="shared" ca="1" si="5"/>
        <v>0</v>
      </c>
      <c r="N23" s="20">
        <f t="shared" si="6"/>
        <v>100</v>
      </c>
    </row>
    <row r="24" spans="1:14" x14ac:dyDescent="0.3">
      <c r="A24" s="8" t="s">
        <v>105</v>
      </c>
      <c r="B24" s="9">
        <v>30862</v>
      </c>
      <c r="C24" s="9">
        <v>39087</v>
      </c>
      <c r="D24" s="32">
        <f t="shared" si="0"/>
        <v>22</v>
      </c>
      <c r="E24" s="8" t="s">
        <v>3</v>
      </c>
      <c r="F24" s="10">
        <v>2275</v>
      </c>
      <c r="G24" s="7">
        <f t="shared" ca="1" si="7"/>
        <v>38</v>
      </c>
      <c r="H24" s="7">
        <f t="shared" ca="1" si="8"/>
        <v>15</v>
      </c>
      <c r="I24" s="16" t="str">
        <f t="shared" ca="1" si="1"/>
        <v xml:space="preserve">15 anni 9 mesi 13 giorni </v>
      </c>
      <c r="J24" s="16">
        <f t="shared" ca="1" si="2"/>
        <v>16</v>
      </c>
      <c r="K24" s="20">
        <f t="shared" ca="1" si="3"/>
        <v>100</v>
      </c>
      <c r="L24" s="20">
        <f t="shared" si="4"/>
        <v>0</v>
      </c>
      <c r="M24" s="20">
        <f t="shared" ca="1" si="5"/>
        <v>0</v>
      </c>
      <c r="N24" s="20">
        <f t="shared" si="6"/>
        <v>100</v>
      </c>
    </row>
    <row r="25" spans="1:14" x14ac:dyDescent="0.3">
      <c r="A25" s="8" t="s">
        <v>106</v>
      </c>
      <c r="B25" s="9">
        <v>34362</v>
      </c>
      <c r="C25" s="9">
        <v>42740</v>
      </c>
      <c r="D25" s="32">
        <f t="shared" si="0"/>
        <v>22</v>
      </c>
      <c r="E25" s="8" t="s">
        <v>4</v>
      </c>
      <c r="F25" s="10">
        <v>1365</v>
      </c>
      <c r="G25" s="7">
        <f t="shared" ca="1" si="7"/>
        <v>28</v>
      </c>
      <c r="H25" s="7">
        <f t="shared" ca="1" si="8"/>
        <v>5</v>
      </c>
      <c r="I25" s="16" t="str">
        <f t="shared" ca="1" si="1"/>
        <v xml:space="preserve">5 anni 9 mesi 13 giorni </v>
      </c>
      <c r="J25" s="16">
        <f t="shared" ca="1" si="2"/>
        <v>6</v>
      </c>
      <c r="K25" s="20">
        <f t="shared" ca="1" si="3"/>
        <v>0</v>
      </c>
      <c r="L25" s="20">
        <f t="shared" si="4"/>
        <v>0</v>
      </c>
      <c r="M25" s="20">
        <f t="shared" ca="1" si="5"/>
        <v>0</v>
      </c>
      <c r="N25" s="20">
        <f t="shared" si="6"/>
        <v>0</v>
      </c>
    </row>
    <row r="26" spans="1:14" x14ac:dyDescent="0.3">
      <c r="A26" s="8" t="s">
        <v>107</v>
      </c>
      <c r="B26" s="9">
        <v>31418</v>
      </c>
      <c r="C26" s="9">
        <v>41279</v>
      </c>
      <c r="D26" s="32">
        <f t="shared" si="0"/>
        <v>26</v>
      </c>
      <c r="E26" s="8" t="s">
        <v>2</v>
      </c>
      <c r="F26" s="10">
        <v>1414</v>
      </c>
      <c r="G26" s="7">
        <f t="shared" ca="1" si="7"/>
        <v>36</v>
      </c>
      <c r="H26" s="7">
        <f t="shared" ca="1" si="8"/>
        <v>9</v>
      </c>
      <c r="I26" s="16" t="str">
        <f t="shared" ca="1" si="1"/>
        <v xml:space="preserve">9 anni 9 mesi 13 giorni </v>
      </c>
      <c r="J26" s="16">
        <f t="shared" ca="1" si="2"/>
        <v>10</v>
      </c>
      <c r="K26" s="20">
        <f t="shared" ca="1" si="3"/>
        <v>0</v>
      </c>
      <c r="L26" s="20">
        <f t="shared" si="4"/>
        <v>100</v>
      </c>
      <c r="M26" s="20">
        <f t="shared" ca="1" si="5"/>
        <v>0</v>
      </c>
      <c r="N26" s="20">
        <f t="shared" si="6"/>
        <v>0</v>
      </c>
    </row>
    <row r="27" spans="1:14" x14ac:dyDescent="0.3">
      <c r="A27" s="8" t="s">
        <v>108</v>
      </c>
      <c r="B27" s="9">
        <v>34033</v>
      </c>
      <c r="C27" s="9">
        <v>41795</v>
      </c>
      <c r="D27" s="32">
        <f t="shared" si="0"/>
        <v>21</v>
      </c>
      <c r="E27" s="8" t="s">
        <v>2</v>
      </c>
      <c r="F27" s="10">
        <v>1414</v>
      </c>
      <c r="G27" s="7">
        <f t="shared" ca="1" si="7"/>
        <v>29</v>
      </c>
      <c r="H27" s="7">
        <f t="shared" ca="1" si="8"/>
        <v>8</v>
      </c>
      <c r="I27" s="16" t="str">
        <f t="shared" ca="1" si="1"/>
        <v xml:space="preserve">8 anni 4 mesi 13 giorni </v>
      </c>
      <c r="J27" s="16">
        <f t="shared" ca="1" si="2"/>
        <v>8</v>
      </c>
      <c r="K27" s="20">
        <f t="shared" ca="1" si="3"/>
        <v>0</v>
      </c>
      <c r="L27" s="20">
        <f t="shared" si="4"/>
        <v>100</v>
      </c>
      <c r="M27" s="20">
        <f t="shared" ca="1" si="5"/>
        <v>0</v>
      </c>
      <c r="N27" s="20">
        <f t="shared" si="6"/>
        <v>0</v>
      </c>
    </row>
    <row r="28" spans="1:14" x14ac:dyDescent="0.3">
      <c r="A28" s="8" t="s">
        <v>109</v>
      </c>
      <c r="B28" s="9">
        <v>32359</v>
      </c>
      <c r="C28" s="9">
        <v>40792</v>
      </c>
      <c r="D28" s="32">
        <f t="shared" si="0"/>
        <v>23</v>
      </c>
      <c r="E28" s="8" t="s">
        <v>2</v>
      </c>
      <c r="F28" s="10">
        <v>1476</v>
      </c>
      <c r="G28" s="7">
        <f t="shared" ca="1" si="7"/>
        <v>34</v>
      </c>
      <c r="H28" s="7">
        <f t="shared" ca="1" si="8"/>
        <v>11</v>
      </c>
      <c r="I28" s="16" t="str">
        <f t="shared" ca="1" si="1"/>
        <v xml:space="preserve">11 anni 1 mesi 12 giorni </v>
      </c>
      <c r="J28" s="16">
        <f t="shared" ca="1" si="2"/>
        <v>11</v>
      </c>
      <c r="K28" s="20">
        <f t="shared" ca="1" si="3"/>
        <v>100</v>
      </c>
      <c r="L28" s="20">
        <f t="shared" si="4"/>
        <v>100</v>
      </c>
      <c r="M28" s="20">
        <f t="shared" ca="1" si="5"/>
        <v>0</v>
      </c>
      <c r="N28" s="20">
        <f t="shared" si="6"/>
        <v>0</v>
      </c>
    </row>
    <row r="29" spans="1:14" x14ac:dyDescent="0.3">
      <c r="A29" s="8" t="s">
        <v>110</v>
      </c>
      <c r="B29" s="11">
        <v>34935</v>
      </c>
      <c r="C29" s="11">
        <v>43132</v>
      </c>
      <c r="D29" s="32">
        <f>INT(DATEDIF(B29,C29,"y"))</f>
        <v>22</v>
      </c>
      <c r="E29" s="8" t="s">
        <v>2</v>
      </c>
      <c r="F29" s="12">
        <v>1270</v>
      </c>
      <c r="G29" s="7">
        <f t="shared" ca="1" si="7"/>
        <v>27</v>
      </c>
      <c r="H29" s="7">
        <f t="shared" ca="1" si="8"/>
        <v>4</v>
      </c>
      <c r="I29" s="7" t="str">
        <f t="shared" ca="1" si="1"/>
        <v xml:space="preserve">4 anni 8 mesi 17 giorni </v>
      </c>
      <c r="J29" s="16">
        <f t="shared" ca="1" si="2"/>
        <v>5</v>
      </c>
      <c r="K29" s="20">
        <f t="shared" ca="1" si="3"/>
        <v>0</v>
      </c>
      <c r="L29" s="20">
        <f t="shared" si="4"/>
        <v>100</v>
      </c>
      <c r="M29" s="20">
        <f t="shared" ca="1" si="5"/>
        <v>0</v>
      </c>
      <c r="N29" s="20">
        <f t="shared" si="6"/>
        <v>0</v>
      </c>
    </row>
    <row r="30" spans="1:14" x14ac:dyDescent="0.3">
      <c r="A30" s="24" t="s">
        <v>115</v>
      </c>
      <c r="B30" s="28"/>
      <c r="C30" s="28"/>
      <c r="D30" s="28"/>
      <c r="E30" s="29"/>
      <c r="F30" s="30"/>
      <c r="G30" s="28"/>
      <c r="H30" s="28"/>
      <c r="I30" s="25"/>
      <c r="J30" s="28"/>
      <c r="K30" s="27">
        <v>10</v>
      </c>
      <c r="L30" s="27" t="s">
        <v>2</v>
      </c>
      <c r="M30" s="27" t="s">
        <v>4</v>
      </c>
      <c r="N30" s="27" t="s">
        <v>3</v>
      </c>
    </row>
    <row r="31" spans="1:14" x14ac:dyDescent="0.3">
      <c r="A31" s="24" t="s">
        <v>116</v>
      </c>
      <c r="B31" s="28"/>
      <c r="C31" s="28"/>
      <c r="D31" s="28"/>
      <c r="E31" s="29"/>
      <c r="F31" s="30"/>
      <c r="G31" s="28"/>
      <c r="H31" s="28"/>
      <c r="I31" s="25"/>
      <c r="J31" s="28"/>
      <c r="K31" s="27"/>
      <c r="L31" s="27"/>
      <c r="M31" s="27">
        <v>10</v>
      </c>
      <c r="N31" s="27" t="s">
        <v>5</v>
      </c>
    </row>
    <row r="32" spans="1:14" x14ac:dyDescent="0.3">
      <c r="A32" s="24" t="s">
        <v>117</v>
      </c>
      <c r="B32" s="26">
        <v>100</v>
      </c>
      <c r="C32" s="28"/>
      <c r="D32" s="28"/>
      <c r="E32" s="29"/>
      <c r="F32" s="30"/>
      <c r="G32" s="28"/>
      <c r="H32" s="28"/>
      <c r="I32" s="25"/>
      <c r="J32" s="28"/>
      <c r="K32" s="27"/>
      <c r="L32" s="27"/>
      <c r="M32" s="27"/>
      <c r="N32" s="27"/>
    </row>
    <row r="33" spans="1:14" x14ac:dyDescent="0.3">
      <c r="B33" s="31"/>
      <c r="C33" s="31"/>
      <c r="D33" s="31"/>
      <c r="E33" s="31"/>
      <c r="F33" s="31"/>
      <c r="G33" s="31"/>
      <c r="H33" s="31"/>
      <c r="I33" s="31"/>
      <c r="J33" s="31"/>
      <c r="K33" s="22"/>
      <c r="L33" s="22"/>
      <c r="M33" s="22"/>
      <c r="N33" s="22"/>
    </row>
    <row r="34" spans="1:14" x14ac:dyDescent="0.3">
      <c r="A34" s="23" t="s">
        <v>111</v>
      </c>
      <c r="B34" s="31"/>
      <c r="C34" s="31"/>
      <c r="D34" s="31"/>
      <c r="E34" s="31"/>
      <c r="F34" s="31"/>
      <c r="G34" s="31"/>
      <c r="H34" s="31"/>
      <c r="I34" s="31"/>
      <c r="J34" s="31"/>
      <c r="K34" s="22">
        <f ca="1">COUNTIF(H1:H29,"&gt;"&amp;$K$30)</f>
        <v>13</v>
      </c>
      <c r="L34" s="22">
        <f>COUNTIF(E1:E29,"="&amp;$L$30)</f>
        <v>18</v>
      </c>
      <c r="M34" s="22"/>
      <c r="N34" s="22"/>
    </row>
    <row r="35" spans="1:14" x14ac:dyDescent="0.3">
      <c r="A35" s="23" t="s">
        <v>113</v>
      </c>
      <c r="B35" s="31"/>
      <c r="C35" s="31"/>
      <c r="D35" s="31"/>
      <c r="E35" s="31"/>
      <c r="F35" s="31"/>
      <c r="G35" s="31"/>
      <c r="H35" s="31"/>
      <c r="I35" s="31"/>
      <c r="J35" s="31"/>
      <c r="K35" s="22">
        <f ca="1">COUNT($K$2:$K$29)</f>
        <v>28</v>
      </c>
      <c r="L35" s="22">
        <f ca="1">COUNT($K$2:$K$29)</f>
        <v>28</v>
      </c>
      <c r="M35" s="22"/>
      <c r="N35" s="22"/>
    </row>
    <row r="36" spans="1:14" x14ac:dyDescent="0.3">
      <c r="A36" s="23" t="s">
        <v>112</v>
      </c>
      <c r="B36" s="31"/>
      <c r="C36" s="31"/>
      <c r="D36" s="31"/>
      <c r="E36" s="31"/>
      <c r="F36" s="31"/>
      <c r="G36" s="31"/>
      <c r="H36" s="31"/>
      <c r="I36" s="31"/>
      <c r="J36" s="31"/>
      <c r="K36" s="22">
        <f ca="1">COUNTA($K$2:$K$29)</f>
        <v>28</v>
      </c>
      <c r="L36" s="22">
        <f ca="1">COUNTA($K$2:$K$29)</f>
        <v>28</v>
      </c>
      <c r="M36" s="22"/>
      <c r="N36" s="22"/>
    </row>
    <row r="37" spans="1:14" x14ac:dyDescent="0.3">
      <c r="A37" s="23" t="s">
        <v>114</v>
      </c>
      <c r="B37" s="31"/>
      <c r="C37" s="31"/>
      <c r="D37" s="31"/>
      <c r="E37" s="31"/>
      <c r="F37" s="31"/>
      <c r="G37" s="31"/>
      <c r="H37" s="31"/>
      <c r="I37" s="31"/>
      <c r="J37" s="31"/>
      <c r="K37" s="22">
        <f ca="1">COUNTIF($K$2:$K$29,"=100")</f>
        <v>13</v>
      </c>
      <c r="L37" s="22">
        <f>COUNTIF($L$2:$L$29,"=100")</f>
        <v>18</v>
      </c>
      <c r="M37" s="22"/>
      <c r="N37" s="22"/>
    </row>
    <row r="38" spans="1:14" x14ac:dyDescent="0.3">
      <c r="A38" s="23" t="s">
        <v>121</v>
      </c>
      <c r="K38" s="3">
        <f ca="1">K34/K35</f>
        <v>0.4642857142857143</v>
      </c>
      <c r="L38" s="3">
        <f ca="1">L34/L35</f>
        <v>0.6428571428571429</v>
      </c>
    </row>
  </sheetData>
  <conditionalFormatting sqref="J2:J29">
    <cfRule type="expression" dxfId="0" priority="1">
      <formula>(J2=H2)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Lezione</vt:lpstr>
      <vt:lpstr>anagrafica_aziendale_1</vt:lpstr>
      <vt:lpstr>anagrafica_aziendale_2</vt:lpstr>
      <vt:lpstr>anagrafica_aziendale_1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Micheletti</dc:creator>
  <cp:lastModifiedBy>Francesca Micheletti</cp:lastModifiedBy>
  <dcterms:created xsi:type="dcterms:W3CDTF">2022-10-18T07:06:24Z</dcterms:created>
  <dcterms:modified xsi:type="dcterms:W3CDTF">2022-10-18T15:29:58Z</dcterms:modified>
</cp:coreProperties>
</file>