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\PycharmProjects\Epicode\Esercizio_19ott\"/>
    </mc:Choice>
  </mc:AlternateContent>
  <xr:revisionPtr revIDLastSave="0" documentId="13_ncr:1_{1D4ACC85-2F74-4298-8BD2-F4CB767E591E}" xr6:coauthVersionLast="47" xr6:coauthVersionMax="47" xr10:uidLastSave="{00000000-0000-0000-0000-000000000000}"/>
  <bookViews>
    <workbookView xWindow="-108" yWindow="-108" windowWidth="23256" windowHeight="12456" tabRatio="786" activeTab="3" xr2:uid="{B79F2A69-9758-46FC-B818-792BEE3FE412}"/>
  </bookViews>
  <sheets>
    <sheet name="Esercizio_1" sheetId="11" r:id="rId1"/>
    <sheet name="Tabelle_pivot" sheetId="15" r:id="rId2"/>
    <sheet name="Grafici_pivot" sheetId="16" r:id="rId3"/>
    <sheet name="Esercizio_2" sheetId="12" r:id="rId4"/>
    <sheet name="Tabelle_pivot2" sheetId="22" r:id="rId5"/>
    <sheet name="Tabelle" sheetId="1" r:id="rId6"/>
    <sheet name="Boxplot" sheetId="9" r:id="rId7"/>
    <sheet name="Mappe" sheetId="5" r:id="rId8"/>
    <sheet name="Istogrammi" sheetId="2" r:id="rId9"/>
    <sheet name="Grafici a linee" sheetId="3" r:id="rId10"/>
    <sheet name="Grafici a torta" sheetId="4" r:id="rId11"/>
    <sheet name="Scatter Plot" sheetId="7" r:id="rId12"/>
  </sheets>
  <externalReferences>
    <externalReference r:id="rId13"/>
  </externalReferences>
  <definedNames>
    <definedName name="_xlnm._FilterDatabase" localSheetId="0" hidden="1">Esercizio_1!$B$5:$G$75</definedName>
    <definedName name="_xlchart.v1.11" hidden="1">Boxplot!$B$1</definedName>
    <definedName name="_xlchart.v1.12" hidden="1">Boxplot!$B$2:$B$29</definedName>
    <definedName name="_xlchart.v1.13" hidden="1">Boxplot!$C$1</definedName>
    <definedName name="_xlchart.v1.14" hidden="1">Boxplot!$C$2:$C$29</definedName>
    <definedName name="_xlchart.v1.3" hidden="1">Tabelle!$B$64</definedName>
    <definedName name="_xlchart.v1.4" hidden="1">Tabelle!$B$65:$B$76</definedName>
    <definedName name="_xlchart.v1.5" hidden="1">Tabelle!$C$64</definedName>
    <definedName name="_xlchart.v1.6" hidden="1">Tabelle!$C$65:$C$76</definedName>
    <definedName name="_xlchart.v5.0" hidden="1">Tabelle!$A$60</definedName>
    <definedName name="_xlchart.v5.1" hidden="1">Tabelle!$A$61:$A$64</definedName>
    <definedName name="_xlchart.v5.10" hidden="1">Tabelle!$B$61:$B$64</definedName>
    <definedName name="_xlchart.v5.15" hidden="1">Tabelle!$A$37</definedName>
    <definedName name="_xlchart.v5.16" hidden="1">Tabelle!$A$38:$A$44</definedName>
    <definedName name="_xlchart.v5.17" hidden="1">Tabelle!$B$37</definedName>
    <definedName name="_xlchart.v5.18" hidden="1">Tabelle!$B$38:$B$44</definedName>
    <definedName name="_xlchart.v5.2" hidden="1">Tabelle!$B$61:$B$64</definedName>
    <definedName name="_xlchart.v5.7" hidden="1">Tabelle!$A$60</definedName>
    <definedName name="_xlchart.v5.8" hidden="1">Tabelle!$A$61:$A$64</definedName>
    <definedName name="_xlchart.v5.9" hidden="1">Tabelle!$B$60</definedName>
    <definedName name="codici">#REF!</definedName>
    <definedName name="SequenzaTemporaleNativa_Data">#N/A</definedName>
    <definedName name="SequenzaTemporaleNativa_Data1">#N/A</definedName>
    <definedName name="tabella">Esercizio_1!$B$27:$G$81</definedName>
  </definedNames>
  <calcPr calcId="181029"/>
  <pivotCaches>
    <pivotCache cacheId="43" r:id="rId14"/>
    <pivotCache cacheId="53" r:id="rId15"/>
    <pivotCache cacheId="92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5" l="1"/>
  <c r="H12" i="15"/>
  <c r="B12" i="15"/>
  <c r="N6" i="11"/>
  <c r="M6" i="11"/>
  <c r="L6" i="11"/>
  <c r="L3" i="11"/>
  <c r="K3" i="11"/>
  <c r="J3" i="11"/>
  <c r="C18" i="12"/>
  <c r="C19" i="12"/>
  <c r="C20" i="12"/>
  <c r="C21" i="12"/>
  <c r="C22" i="12"/>
  <c r="C23" i="12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C24" i="12"/>
  <c r="E24" i="12"/>
  <c r="F24" i="12" s="1"/>
  <c r="E17" i="12"/>
  <c r="F17" i="12" s="1"/>
  <c r="F26" i="12" s="1"/>
  <c r="C17" i="12"/>
  <c r="C11" i="12"/>
  <c r="C33" i="9"/>
  <c r="B33" i="9"/>
  <c r="C32" i="9"/>
  <c r="B32" i="9"/>
  <c r="B31" i="9"/>
  <c r="C31" i="9"/>
  <c r="M3" i="11" l="1"/>
  <c r="O6" i="11"/>
  <c r="F27" i="12" l="1"/>
  <c r="F29" i="12" s="1"/>
</calcChain>
</file>

<file path=xl/sharedStrings.xml><?xml version="1.0" encoding="utf-8"?>
<sst xmlns="http://schemas.openxmlformats.org/spreadsheetml/2006/main" count="682" uniqueCount="148">
  <si>
    <t>Mesi</t>
  </si>
  <si>
    <t>Agenzia Alfa</t>
  </si>
  <si>
    <t>Agenzia Beta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</si>
  <si>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</si>
  <si>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</si>
  <si>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</si>
  <si>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</si>
  <si>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</si>
  <si>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</si>
  <si>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</si>
  <si>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</si>
  <si>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</si>
  <si>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</si>
  <si>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</si>
  <si>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</si>
  <si>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Anni</t>
  </si>
  <si>
    <t>Gra</t>
  </si>
  <si>
    <t>Agenzie</t>
  </si>
  <si>
    <t>Alfa</t>
  </si>
  <si>
    <t>Beta</t>
  </si>
  <si>
    <t>Gamma</t>
  </si>
  <si>
    <t xml:space="preserve">Delta </t>
  </si>
  <si>
    <t>Epsilon</t>
  </si>
  <si>
    <t>Utile Netto</t>
  </si>
  <si>
    <t>Lombardia</t>
  </si>
  <si>
    <t>Piemonte</t>
  </si>
  <si>
    <t>Sicilia</t>
  </si>
  <si>
    <t>Sardegna</t>
  </si>
  <si>
    <t>Puglia</t>
  </si>
  <si>
    <t>Toscana</t>
  </si>
  <si>
    <t>Lazio</t>
  </si>
  <si>
    <t>BudgetMarketing</t>
  </si>
  <si>
    <t>Vendite</t>
  </si>
  <si>
    <t>Provincia</t>
  </si>
  <si>
    <t>abitanti</t>
  </si>
  <si>
    <t>Milano</t>
  </si>
  <si>
    <t>Errore</t>
  </si>
  <si>
    <t>Cognome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</si>
  <si>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</si>
  <si>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</si>
  <si>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</si>
  <si>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</si>
  <si>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</si>
  <si>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</si>
  <si>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</si>
  <si>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</si>
  <si>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</si>
  <si>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</si>
  <si>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</si>
  <si>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</si>
  <si>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</si>
  <si>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</si>
  <si>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</si>
  <si>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</si>
  <si>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</si>
  <si>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</si>
  <si>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</si>
  <si>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</si>
  <si>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</si>
  <si>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</si>
  <si>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</si>
  <si>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</si>
  <si>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</si>
  <si>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</si>
  <si>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</si>
  <si>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</si>
  <si>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Età</t>
  </si>
  <si>
    <t>Anz_lavoro</t>
  </si>
  <si>
    <t>min</t>
  </si>
  <si>
    <t xml:space="preserve">max </t>
  </si>
  <si>
    <t>median</t>
  </si>
  <si>
    <t>Cancelleria</t>
  </si>
  <si>
    <t>Trentino</t>
  </si>
  <si>
    <t>Rossi</t>
  </si>
  <si>
    <t>Informatica</t>
  </si>
  <si>
    <t>Veneto</t>
  </si>
  <si>
    <t>Neri</t>
  </si>
  <si>
    <t>Bianchi</t>
  </si>
  <si>
    <t>Verdi</t>
  </si>
  <si>
    <t>Friuli</t>
  </si>
  <si>
    <t>valore medio fattura</t>
  </si>
  <si>
    <t>Numero Fatture</t>
  </si>
  <si>
    <t>Fatturato</t>
  </si>
  <si>
    <t>Settore</t>
  </si>
  <si>
    <t>Regione</t>
  </si>
  <si>
    <t>Venditore</t>
  </si>
  <si>
    <t xml:space="preserve">Fatturato </t>
  </si>
  <si>
    <t>codice prodotto</t>
  </si>
  <si>
    <t>Data</t>
  </si>
  <si>
    <t>SOLID</t>
  </si>
  <si>
    <t>Scarponi</t>
  </si>
  <si>
    <t>a13</t>
  </si>
  <si>
    <t>tot. Importo</t>
  </si>
  <si>
    <t>PRISON</t>
  </si>
  <si>
    <t>a12</t>
  </si>
  <si>
    <t>SLOGAN</t>
  </si>
  <si>
    <t>a11</t>
  </si>
  <si>
    <t>iva 22%</t>
  </si>
  <si>
    <t>FRANK</t>
  </si>
  <si>
    <t>Pantaloni Snowboard</t>
  </si>
  <si>
    <t>a10</t>
  </si>
  <si>
    <t>Totale Imponibile</t>
  </si>
  <si>
    <t>CARGO</t>
  </si>
  <si>
    <t>a9</t>
  </si>
  <si>
    <t>FRONT</t>
  </si>
  <si>
    <t>a8</t>
  </si>
  <si>
    <t>MAIMED</t>
  </si>
  <si>
    <t>Giacche Snowboard</t>
  </si>
  <si>
    <t>a7</t>
  </si>
  <si>
    <t>FOCUS</t>
  </si>
  <si>
    <t>a6</t>
  </si>
  <si>
    <t>ROUTER</t>
  </si>
  <si>
    <t>a5</t>
  </si>
  <si>
    <t>EVOL</t>
  </si>
  <si>
    <t>a4</t>
  </si>
  <si>
    <t>MONO</t>
  </si>
  <si>
    <t>a3</t>
  </si>
  <si>
    <t>EVIL</t>
  </si>
  <si>
    <t>Snowboard</t>
  </si>
  <si>
    <t>a2</t>
  </si>
  <si>
    <t>DIABLO</t>
  </si>
  <si>
    <t>a1</t>
  </si>
  <si>
    <t>prezzo unitario</t>
  </si>
  <si>
    <t>modello</t>
  </si>
  <si>
    <t>Categoria prodotto</t>
  </si>
  <si>
    <t xml:space="preserve">Codice </t>
  </si>
  <si>
    <t>totale</t>
  </si>
  <si>
    <t xml:space="preserve">prezzo </t>
  </si>
  <si>
    <t>Quantità</t>
  </si>
  <si>
    <t>Descrizione</t>
  </si>
  <si>
    <t>codice</t>
  </si>
  <si>
    <t xml:space="preserve">SCHEDA ORDINATIVO </t>
  </si>
  <si>
    <t>Etichette di riga</t>
  </si>
  <si>
    <t xml:space="preserve">Somma di Fatturato </t>
  </si>
  <si>
    <t>Totale complessivo</t>
  </si>
  <si>
    <t>Etichette di colonna</t>
  </si>
  <si>
    <t xml:space="preserve">Media di Fatturato </t>
  </si>
  <si>
    <t>Titolo</t>
  </si>
  <si>
    <t>Sottotitolo</t>
  </si>
  <si>
    <t>Somma di fatturato per settore</t>
  </si>
  <si>
    <t>Valore medio delle fatture per settore</t>
  </si>
  <si>
    <t>giu</t>
  </si>
  <si>
    <t>lug</t>
  </si>
  <si>
    <t>ago</t>
  </si>
  <si>
    <t>set</t>
  </si>
  <si>
    <t xml:space="preserve">Conteggio di Fatturato </t>
  </si>
  <si>
    <t>Numero di fatture per settore</t>
  </si>
  <si>
    <t>Conteggio di Categoria 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</si>
</sst>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€&quot;\ * #,##0.00_-;\-&quot;€&quot;\ * #,##0.00_-;_-&quot;€&quot;\ * &quot;-&quot;??_-;_-@_-"/>
    <numFmt numFmtId="164" formatCode="[$-F800]dddd\,\ mmmm\ dd\,\ yyyy"/>
    <numFmt numFmtId="166" formatCode="_-* #,##0.00\ [$€-410]_-;\-* #,##0.00\ [$€-410]_-;_-* &quot;-&quot;??\ [$€-410]_-;_-@_-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0" fillId="0" borderId="2" xfId="0" applyBorder="1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center"/>
    </xf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3" xfId="0" applyBorder="1"/>
    <xf numFmtId="164" fontId="0" fillId="0" borderId="1" xfId="0" applyNumberFormat="1" applyBorder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3"/>
    <xf numFmtId="0" fontId="6" fillId="0" borderId="0" xfId="3" applyAlignment="1">
      <alignment horizontal="center" vertical="center"/>
    </xf>
    <xf numFmtId="44" fontId="0" fillId="0" borderId="0" xfId="4" applyFont="1" applyBorder="1"/>
    <xf numFmtId="44" fontId="0" fillId="0" borderId="0" xfId="5" applyFont="1" applyBorder="1"/>
    <xf numFmtId="44" fontId="0" fillId="0" borderId="1" xfId="5" applyFont="1" applyBorder="1"/>
    <xf numFmtId="0" fontId="6" fillId="0" borderId="1" xfId="3" applyBorder="1"/>
    <xf numFmtId="0" fontId="6" fillId="4" borderId="1" xfId="3" applyFill="1" applyBorder="1"/>
    <xf numFmtId="44" fontId="7" fillId="0" borderId="1" xfId="3" applyNumberFormat="1" applyFont="1" applyBorder="1"/>
    <xf numFmtId="44" fontId="5" fillId="0" borderId="0" xfId="5" applyFont="1" applyBorder="1" applyAlignment="1">
      <alignment horizontal="right"/>
    </xf>
    <xf numFmtId="44" fontId="7" fillId="0" borderId="0" xfId="3" applyNumberFormat="1" applyFont="1"/>
    <xf numFmtId="44" fontId="7" fillId="0" borderId="1" xfId="5" applyFont="1" applyBorder="1"/>
    <xf numFmtId="0" fontId="7" fillId="0" borderId="1" xfId="3" quotePrefix="1" applyFont="1" applyBorder="1"/>
    <xf numFmtId="0" fontId="6" fillId="0" borderId="1" xfId="3" applyBorder="1" applyAlignment="1">
      <alignment horizontal="center" vertical="top"/>
    </xf>
    <xf numFmtId="0" fontId="7" fillId="0" borderId="0" xfId="3" applyFont="1"/>
    <xf numFmtId="0" fontId="7" fillId="0" borderId="1" xfId="3" applyFont="1" applyBorder="1" applyAlignment="1">
      <alignment horizontal="center"/>
    </xf>
    <xf numFmtId="0" fontId="8" fillId="5" borderId="1" xfId="3" applyFont="1" applyFill="1" applyBorder="1"/>
    <xf numFmtId="0" fontId="9" fillId="6" borderId="1" xfId="3" applyFont="1" applyFill="1" applyBorder="1" applyAlignment="1">
      <alignment horizontal="center"/>
    </xf>
    <xf numFmtId="0" fontId="9" fillId="6" borderId="1" xfId="3" applyFont="1" applyFill="1" applyBorder="1"/>
    <xf numFmtId="0" fontId="9" fillId="6" borderId="1" xfId="3" applyFont="1" applyFill="1" applyBorder="1" applyAlignment="1">
      <alignment horizontal="center" vertical="center"/>
    </xf>
    <xf numFmtId="0" fontId="10" fillId="0" borderId="0" xfId="3" quotePrefix="1" applyFont="1"/>
    <xf numFmtId="0" fontId="6" fillId="0" borderId="0" xfId="3" applyAlignment="1">
      <alignment horizontal="left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0" xfId="0" applyNumberFormat="1"/>
    <xf numFmtId="166" fontId="0" fillId="0" borderId="1" xfId="0" applyNumberFormat="1" applyBorder="1" applyAlignment="1">
      <alignment horizontal="center"/>
    </xf>
    <xf numFmtId="166" fontId="7" fillId="0" borderId="1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Euro" xfId="4" xr:uid="{1AF4BE5B-040A-431D-A999-43B545BD55A0}"/>
    <cellStyle name="Normale" xfId="0" builtinId="0"/>
    <cellStyle name="Normale 2" xfId="3" xr:uid="{A617008A-2ADC-41B2-96CC-50DAC6909C24}"/>
    <cellStyle name="Percentuale" xfId="2" builtinId="5"/>
    <cellStyle name="Valuta" xfId="1" builtinId="4"/>
    <cellStyle name="Valuta 2" xfId="5" xr:uid="{4B99C071-EF30-47A3-AFA8-0296850C6423}"/>
  </cellStyles>
  <dxfs count="0"/>
  <tableStyles count="1" defaultTableStyle="TableStyleMedium2" defaultPivotStyle="PivotStyleLight16">
    <tableStyle name="Invisible" pivot="0" table="0" count="0" xr9:uid="{FE411EC4-3EB4-4823-BFE7-C1FC973B94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[Esercizi_19ott.xlsx]Tabelle_pivot!Tabella pivot20</c:name>
    <c:fmtId val="4"/>
  </c:pivotSource>
  <c:chart>
    <c:title>
      <c:tx>
        <c:strRef>
          <c:f>Tabelle_pivot!$B$11</c:f>
          <c:strCache>
            <c:ptCount val="1"/>
            <c:pt idx="0">
              <c:v>Somma di fatturato per settore</c:v>
            </c:pt>
          </c:strCache>
        </c:strRef>
      </c:tx>
      <c:layout>
        <c:manualLayout>
          <c:xMode val="edge"/>
          <c:yMode val="edge"/>
          <c:x val="0.25278455818022749"/>
          <c:y val="3.569553493477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Tabelle_pivot!$B$3:$B$4</c:f>
              <c:strCache>
                <c:ptCount val="1"/>
                <c:pt idx="0">
                  <c:v>Friuli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Tabelle_pivot!$A$5:$A$9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Tabelle_pivot!$B$5:$B$9</c:f>
              <c:numCache>
                <c:formatCode>General</c:formatCode>
                <c:ptCount val="4"/>
                <c:pt idx="0">
                  <c:v>23450</c:v>
                </c:pt>
                <c:pt idx="1">
                  <c:v>32650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A-4F2C-9608-C4EF1CD9FB0F}"/>
            </c:ext>
          </c:extLst>
        </c:ser>
        <c:ser>
          <c:idx val="1"/>
          <c:order val="1"/>
          <c:tx>
            <c:strRef>
              <c:f>Tabelle_pivot!$C$3:$C$4</c:f>
              <c:strCache>
                <c:ptCount val="1"/>
                <c:pt idx="0">
                  <c:v>Lombardia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Tabelle_pivot!$A$5:$A$9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Tabelle_pivot!$C$5:$C$9</c:f>
              <c:numCache>
                <c:formatCode>General</c:formatCode>
                <c:ptCount val="4"/>
                <c:pt idx="0">
                  <c:v>12400</c:v>
                </c:pt>
                <c:pt idx="1">
                  <c:v>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6A-4F2C-9608-C4EF1CD9FB0F}"/>
            </c:ext>
          </c:extLst>
        </c:ser>
        <c:ser>
          <c:idx val="2"/>
          <c:order val="2"/>
          <c:tx>
            <c:strRef>
              <c:f>Tabelle_pivot!$D$3:$D$4</c:f>
              <c:strCache>
                <c:ptCount val="1"/>
                <c:pt idx="0">
                  <c:v>Trentino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Tabelle_pivot!$A$5:$A$9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Tabelle_pivot!$D$5:$D$9</c:f>
              <c:numCache>
                <c:formatCode>General</c:formatCode>
                <c:ptCount val="4"/>
                <c:pt idx="3">
                  <c:v>10192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6A-4F2C-9608-C4EF1CD9FB0F}"/>
            </c:ext>
          </c:extLst>
        </c:ser>
        <c:ser>
          <c:idx val="3"/>
          <c:order val="3"/>
          <c:tx>
            <c:strRef>
              <c:f>Tabelle_pivot!$E$3:$E$4</c:f>
              <c:strCache>
                <c:ptCount val="1"/>
                <c:pt idx="0">
                  <c:v>Veneto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Tabelle_pivot!$A$5:$A$9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Tabelle_pivot!$E$5:$E$9</c:f>
              <c:numCache>
                <c:formatCode>General</c:formatCode>
                <c:ptCount val="4"/>
                <c:pt idx="0">
                  <c:v>43860</c:v>
                </c:pt>
                <c:pt idx="1">
                  <c:v>24750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6A-4F2C-9608-C4EF1CD9F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7600127"/>
        <c:axId val="1027604287"/>
      </c:barChart>
      <c:catAx>
        <c:axId val="10276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04287"/>
        <c:crosses val="autoZero"/>
        <c:auto val="1"/>
        <c:lblAlgn val="ctr"/>
        <c:lblOffset val="100"/>
        <c:noMultiLvlLbl val="0"/>
      </c:catAx>
      <c:valAx>
        <c:axId val="10276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0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 linee con indicatori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Tabelle!$B$15</c:f>
              <c:strCache>
                <c:ptCount val="1"/>
                <c:pt idx="0">
                  <c:v>Agenzia Alfa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Tabelle!$B$16:$B$27</c:f>
              <c:numCache>
                <c:formatCode>General</c:formatCode>
                <c:ptCount val="12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  <c:pt idx="7">
                  <c:v>34000</c:v>
                </c:pt>
                <c:pt idx="8">
                  <c:v>32100</c:v>
                </c:pt>
                <c:pt idx="9">
                  <c:v>31000</c:v>
                </c:pt>
                <c:pt idx="10">
                  <c:v>31500</c:v>
                </c:pt>
                <c:pt idx="11">
                  <c:v>30500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2-4516-A874-206B106EFC08}"/>
            </c:ext>
          </c:extLst>
        </c:ser>
        <c:ser>
          <c:idx val="2"/>
          <c:order val="2"/>
          <c:tx>
            <c:strRef>
              <c:f>Tabelle!$C$15</c:f>
              <c:strCache>
                <c:ptCount val="1"/>
                <c:pt idx="0">
                  <c:v>Agenzia Beta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Tabelle!$C$16:$C$27</c:f>
              <c:numCache>
                <c:formatCode>General</c:formatCode>
                <c:ptCount val="12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  <c:pt idx="7">
                  <c:v>19500</c:v>
                </c:pt>
                <c:pt idx="8">
                  <c:v>21000</c:v>
                </c:pt>
                <c:pt idx="9">
                  <c:v>23450</c:v>
                </c:pt>
                <c:pt idx="10">
                  <c:v>22000</c:v>
                </c:pt>
                <c:pt idx="11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2-4516-A874-206B106E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54511"/>
        <c:axId val="800255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Tabelle!$A$15</c15:sqref>
                        </c15:formulaRef>
                      </c:ext>
                    </c:extLst>
                    <c:strCache>
                      <c:ptCount val="1"/>
                      <c:pt idx="0">
                        <c:v>Anni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82-4516-A874-206B106EFC08}"/>
                  </c:ext>
                </c:extLst>
              </c15:ser>
            </c15:filteredLineSeries>
          </c:ext>
        </c:extLst>
      </c:lineChart>
      <c:catAx>
        <c:axId val="80025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255343"/>
        <c:crosses val="autoZero"/>
        <c:auto val="1"/>
        <c:lblAlgn val="ctr"/>
        <c:lblOffset val="100"/>
        <c:noMultiLvlLbl val="0"/>
      </c:catAx>
      <c:valAx>
        <c:axId val="8002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2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 linee in pila (le serie si sommano)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Tabelle!$B$15</c:f>
              <c:strCache>
                <c:ptCount val="1"/>
                <c:pt idx="0">
                  <c:v>Agenzia Alfa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Tabelle!$B$16:$B$27</c:f>
              <c:numCache>
                <c:formatCode>General</c:formatCode>
                <c:ptCount val="12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  <c:pt idx="7">
                  <c:v>34000</c:v>
                </c:pt>
                <c:pt idx="8">
                  <c:v>32100</c:v>
                </c:pt>
                <c:pt idx="9">
                  <c:v>31000</c:v>
                </c:pt>
                <c:pt idx="10">
                  <c:v>31500</c:v>
                </c:pt>
                <c:pt idx="11">
                  <c:v>30500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8-4936-BDE5-0B33AC514098}"/>
            </c:ext>
          </c:extLst>
        </c:ser>
        <c:ser>
          <c:idx val="2"/>
          <c:order val="2"/>
          <c:tx>
            <c:v>Agenzia Alfa + Beta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Tabelle!$C$16:$C$27</c:f>
              <c:numCache>
                <c:formatCode>General</c:formatCode>
                <c:ptCount val="12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  <c:pt idx="7">
                  <c:v>19500</c:v>
                </c:pt>
                <c:pt idx="8">
                  <c:v>21000</c:v>
                </c:pt>
                <c:pt idx="9">
                  <c:v>23450</c:v>
                </c:pt>
                <c:pt idx="10">
                  <c:v>22000</c:v>
                </c:pt>
                <c:pt idx="11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8-4936-BDE5-0B33AC51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54511"/>
        <c:axId val="800255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Tabelle!$A$15</c15:sqref>
                        </c15:formulaRef>
                      </c:ext>
                    </c:extLst>
                    <c:strCache>
                      <c:ptCount val="1"/>
                      <c:pt idx="0">
                        <c:v>Anni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48-4936-BDE5-0B33AC514098}"/>
                  </c:ext>
                </c:extLst>
              </c15:ser>
            </c15:filteredLineSeries>
          </c:ext>
        </c:extLst>
      </c:lineChart>
      <c:catAx>
        <c:axId val="8002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255343"/>
        <c:crosses val="autoZero"/>
        <c:auto val="1"/>
        <c:lblAlgn val="ctr"/>
        <c:lblOffset val="100"/>
        <c:noMultiLvlLbl val="0"/>
      </c:catAx>
      <c:valAx>
        <c:axId val="8002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2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 linee in pila al 100% (le serie si sommano al 100%)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percentStacked"/>
        <c:varyColors val="0"/>
        <c:ser>
          <c:idx val="1"/>
          <c:order val="1"/>
          <c:tx>
            <c:strRef>
              <c:f>Tabelle!$B$15</c:f>
              <c:strCache>
                <c:ptCount val="1"/>
                <c:pt idx="0">
                  <c:v>Agenzia Alfa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Tabelle!$B$16:$B$27</c:f>
              <c:numCache>
                <c:formatCode>General</c:formatCode>
                <c:ptCount val="12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  <c:pt idx="7">
                  <c:v>34000</c:v>
                </c:pt>
                <c:pt idx="8">
                  <c:v>32100</c:v>
                </c:pt>
                <c:pt idx="9">
                  <c:v>31000</c:v>
                </c:pt>
                <c:pt idx="10">
                  <c:v>31500</c:v>
                </c:pt>
                <c:pt idx="11">
                  <c:v>30500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0-43E4-A300-B2D47511B661}"/>
            </c:ext>
          </c:extLst>
        </c:ser>
        <c:ser>
          <c:idx val="2"/>
          <c:order val="2"/>
          <c:tx>
            <c:v>Alfa+Beta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Tabelle!$C$16:$C$27</c:f>
              <c:numCache>
                <c:formatCode>General</c:formatCode>
                <c:ptCount val="12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  <c:pt idx="7">
                  <c:v>19500</c:v>
                </c:pt>
                <c:pt idx="8">
                  <c:v>21000</c:v>
                </c:pt>
                <c:pt idx="9">
                  <c:v>23450</c:v>
                </c:pt>
                <c:pt idx="10">
                  <c:v>22000</c:v>
                </c:pt>
                <c:pt idx="11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0-43E4-A300-B2D47511B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54511"/>
        <c:axId val="800255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Tabelle!$A$15</c15:sqref>
                        </c15:formulaRef>
                      </c:ext>
                    </c:extLst>
                    <c:strCache>
                      <c:ptCount val="1"/>
                      <c:pt idx="0">
                        <c:v>Anni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90-43E4-A300-B2D47511B661}"/>
                  </c:ext>
                </c:extLst>
              </c15:ser>
            </c15:filteredLineSeries>
          </c:ext>
        </c:extLst>
      </c:lineChart>
      <c:catAx>
        <c:axId val="80025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255343"/>
        <c:crosses val="autoZero"/>
        <c:auto val="1"/>
        <c:lblAlgn val="ctr"/>
        <c:lblOffset val="100"/>
        <c:noMultiLvlLbl val="0"/>
      </c:catAx>
      <c:valAx>
        <c:axId val="8002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2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Torta - utile netto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Tabelle!$B$29</c:f>
              <c:strCache>
                <c:ptCount val="1"/>
                <c:pt idx="0">
                  <c:v>Utile Netto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4-4343-9516-67C874C8B3D9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4-4343-9516-67C874C8B3D9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74-4343-9516-67C874C8B3D9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74-4343-9516-67C874C8B3D9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74-4343-9516-67C874C8B3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Tabelle!$A$30:$A$35</c15:sqref>
                  </c15:fullRef>
                </c:ext>
              </c:extLst>
              <c:f>Tabelle!$A$30:$A$34</c:f>
              <c:strCache>
                <c:ptCount val="5"/>
                <c:pt idx="0">
                  <c:v>Alfa</c:v>
                </c:pt>
                <c:pt idx="1">
                  <c:v>Beta</c:v>
                </c:pt>
                <c:pt idx="2">
                  <c:v>Gamma</c:v>
                </c:pt>
                <c:pt idx="3">
                  <c:v>Delta </c:v>
                </c:pt>
                <c:pt idx="4">
                  <c:v>Epsilon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Tabelle!$B$30:$B$35</c15:sqref>
                  </c15:fullRef>
                </c:ext>
              </c:extLst>
              <c:f>Tabelle!$B$30:$B$34</c:f>
              <c:numCache>
                <c:formatCode>General</c:formatCode>
                <c:ptCount val="5"/>
                <c:pt idx="0">
                  <c:v>38000</c:v>
                </c:pt>
                <c:pt idx="1">
                  <c:v>45000</c:v>
                </c:pt>
                <c:pt idx="2">
                  <c:v>65000</c:v>
                </c:pt>
                <c:pt idx="3">
                  <c:v>5620</c:v>
                </c:pt>
                <c:pt idx="4">
                  <c:v>78995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5A74-4343-9516-67C874C8B3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Torta - utile netto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Tabelle!$B$29</c:f>
              <c:strCache>
                <c:ptCount val="1"/>
                <c:pt idx="0">
                  <c:v>Utile Netto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4-4343-9516-67C874C8B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4-4343-9516-67C874C8B3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74-4343-9516-67C874C8B3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74-4343-9516-67C874C8B3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74-4343-9516-67C874C8B3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74-4343-9516-67C874C8B3D9}"/>
              </c:ext>
            </c:extLst>
          </c:dPt>
          <c:cat>
            <c:strRef>
              <c:f>Tabelle!$A$30:$A$35</c:f>
              <c:strCache>
                <c:ptCount val="5"/>
                <c:pt idx="0">
                  <c:v>Alfa</c:v>
                </c:pt>
                <c:pt idx="1">
                  <c:v>Beta</c:v>
                </c:pt>
                <c:pt idx="2">
                  <c:v>Gamma</c:v>
                </c:pt>
                <c:pt idx="3">
                  <c:v>Delta </c:v>
                </c:pt>
                <c:pt idx="4">
                  <c:v>Epsilon</c:v>
                </c:pt>
              </c:strCache>
            </c:strRef>
          </c:cat>
          <c:val>
            <c:numRef>
              <c:f>Tabelle!$B$30:$B$35</c:f>
              <c:numCache>
                <c:formatCode>General</c:formatCode>
                <c:ptCount val="6"/>
                <c:pt idx="0">
                  <c:v>38000</c:v>
                </c:pt>
                <c:pt idx="1">
                  <c:v>45000</c:v>
                </c:pt>
                <c:pt idx="2">
                  <c:v>65000</c:v>
                </c:pt>
                <c:pt idx="3">
                  <c:v>5620</c:v>
                </c:pt>
                <c:pt idx="4">
                  <c:v>78995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74-4343-9516-67C874C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Torta - utile netto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Tabelle!$B$29</c:f>
              <c:strCache>
                <c:ptCount val="1"/>
                <c:pt idx="0">
                  <c:v>Utile Netto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A74-4343-9516-67C874C8B3D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5A74-4343-9516-67C874C8B3D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A74-4343-9516-67C874C8B3D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5A74-4343-9516-67C874C8B3D9}"/>
              </c:ext>
            </c:extLst>
          </c:dPt>
          <c:dPt>
            <c:idx val="4"/>
            <c:bubble3D val="0"/>
            <c:explosion val="39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5A74-4343-9516-67C874C8B3D9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5A74-4343-9516-67C874C8B3D9}"/>
              </c:ext>
            </c:extLst>
          </c:dPt>
          <c:cat>
            <c:strRef>
              <c:f>Tabelle!$A$30:$A$35</c:f>
              <c:strCache>
                <c:ptCount val="5"/>
                <c:pt idx="0">
                  <c:v>Alfa</c:v>
                </c:pt>
                <c:pt idx="1">
                  <c:v>Beta</c:v>
                </c:pt>
                <c:pt idx="2">
                  <c:v>Gamma</c:v>
                </c:pt>
                <c:pt idx="3">
                  <c:v>Delta </c:v>
                </c:pt>
                <c:pt idx="4">
                  <c:v>Epsilon</c:v>
                </c:pt>
              </c:strCache>
            </c:strRef>
          </c:cat>
          <c:val>
            <c:numRef>
              <c:f>Tabelle!$B$30:$B$35</c:f>
              <c:numCache>
                <c:formatCode>General</c:formatCode>
                <c:ptCount val="6"/>
                <c:pt idx="0">
                  <c:v>38000</c:v>
                </c:pt>
                <c:pt idx="1">
                  <c:v>45000</c:v>
                </c:pt>
                <c:pt idx="2">
                  <c:v>65000</c:v>
                </c:pt>
                <c:pt idx="3">
                  <c:v>5620</c:v>
                </c:pt>
                <c:pt idx="4">
                  <c:v>78995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74-4343-9516-67C874C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Tabelle!$B$29</c:f>
              <c:strCache>
                <c:ptCount val="1"/>
                <c:pt idx="0">
                  <c:v>Utile Netto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4-4343-9516-67C874C8B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4-4343-9516-67C874C8B3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74-4343-9516-67C874C8B3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74-4343-9516-67C874C8B3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74-4343-9516-67C874C8B3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74-4343-9516-67C874C8B3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Tabelle!$A$30:$A$34</c:f>
              <c:strCache>
                <c:ptCount val="5"/>
                <c:pt idx="0">
                  <c:v>Alfa</c:v>
                </c:pt>
                <c:pt idx="1">
                  <c:v>Beta</c:v>
                </c:pt>
                <c:pt idx="2">
                  <c:v>Gamma</c:v>
                </c:pt>
                <c:pt idx="3">
                  <c:v>Delta </c:v>
                </c:pt>
                <c:pt idx="4">
                  <c:v>Epsilon</c:v>
                </c:pt>
              </c:strCache>
            </c:strRef>
          </c:cat>
          <c:val>
            <c:numRef>
              <c:f>Tabelle!$B$30:$B$34</c:f>
              <c:numCache>
                <c:formatCode>General</c:formatCode>
                <c:ptCount val="5"/>
                <c:pt idx="0">
                  <c:v>38000</c:v>
                </c:pt>
                <c:pt idx="1">
                  <c:v>45000</c:v>
                </c:pt>
                <c:pt idx="2">
                  <c:v>65000</c:v>
                </c:pt>
                <c:pt idx="3">
                  <c:v>5620</c:v>
                </c:pt>
                <c:pt idx="4">
                  <c:v>78995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74-4343-9516-67C874C8B3D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Tabelle!$B$1</c:f>
              <c:strCache>
                <c:ptCount val="1"/>
                <c:pt idx="0">
                  <c:v>Agenzia Alfa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EB-4937-A3DF-882DDC185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EB-4937-A3DF-882DDC185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EB-4937-A3DF-882DDC185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EB-4937-A3DF-882DDC185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EB-4937-A3DF-882DDC1853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EB-4937-A3DF-882DDC1853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EB-4937-A3DF-882DDC185303}"/>
              </c:ext>
            </c:extLst>
          </c:dPt>
          <c:cat>
            <c:strRef>
              <c:f>Tabelle!$A$2:$A$8</c:f>
              <c:strCache>
                <c:ptCount val="7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</c:strCache>
            </c:strRef>
          </c:cat>
          <c:val>
            <c:numRef>
              <c:f>Tabelle!$B$2:$B$8</c:f>
              <c:numCache>
                <c:formatCode>General</c:formatCode>
                <c:ptCount val="7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EB-4937-A3DF-882DDC185303}"/>
            </c:ext>
          </c:extLst>
        </c:ser>
        <c:ser>
          <c:idx val="1"/>
          <c:order val="1"/>
          <c:tx>
            <c:strRef>
              <c:f>Tabelle!$C$1</c:f>
              <c:strCache>
                <c:ptCount val="1"/>
                <c:pt idx="0">
                  <c:v>Agenzia Beta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DEB-4937-A3DF-882DDC185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EB-4937-A3DF-882DDC185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DEB-4937-A3DF-882DDC185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DEB-4937-A3DF-882DDC185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DEB-4937-A3DF-882DDC1853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DEB-4937-A3DF-882DDC1853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DEB-4937-A3DF-882DDC185303}"/>
              </c:ext>
            </c:extLst>
          </c:dPt>
          <c:cat>
            <c:strRef>
              <c:f>Tabelle!$A$2:$A$8</c:f>
              <c:strCache>
                <c:ptCount val="7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</c:strCache>
            </c:strRef>
          </c:cat>
          <c:val>
            <c:numRef>
              <c:f>Tabelle!$C$2:$C$8</c:f>
              <c:numCache>
                <c:formatCode>General</c:formatCode>
                <c:ptCount val="7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DEB-4937-A3DF-882DDC18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Tabelle!$B$29</c:f>
              <c:strCache>
                <c:ptCount val="1"/>
                <c:pt idx="0">
                  <c:v>Utile Netto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4-4343-9516-67C874C8B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4-4343-9516-67C874C8B3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74-4343-9516-67C874C8B3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74-4343-9516-67C874C8B3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74-4343-9516-67C874C8B3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74-4343-9516-67C874C8B3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Tabelle!$A$30:$A$34</c:f>
              <c:strCache>
                <c:ptCount val="5"/>
                <c:pt idx="0">
                  <c:v>Alfa</c:v>
                </c:pt>
                <c:pt idx="1">
                  <c:v>Beta</c:v>
                </c:pt>
                <c:pt idx="2">
                  <c:v>Gamma</c:v>
                </c:pt>
                <c:pt idx="3">
                  <c:v>Delta </c:v>
                </c:pt>
                <c:pt idx="4">
                  <c:v>Epsilon</c:v>
                </c:pt>
              </c:strCache>
            </c:strRef>
          </c:cat>
          <c:val>
            <c:numRef>
              <c:f>Tabelle!$B$30:$B$34</c:f>
              <c:numCache>
                <c:formatCode>General</c:formatCode>
                <c:ptCount val="5"/>
                <c:pt idx="0">
                  <c:v>38000</c:v>
                </c:pt>
                <c:pt idx="1">
                  <c:v>45000</c:v>
                </c:pt>
                <c:pt idx="2">
                  <c:v>65000</c:v>
                </c:pt>
                <c:pt idx="3">
                  <c:v>5620</c:v>
                </c:pt>
                <c:pt idx="4">
                  <c:v>78995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74-4343-9516-67C874C8B3D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Tabelle!$B$46</c:f>
              <c:strCache>
                <c:ptCount val="1"/>
                <c:pt idx="0">
                  <c:v>Vendite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Tabelle!$A$47:$A$58</c:f>
              <c:numCache>
                <c:formatCode>General</c:formatCode>
                <c:ptCount val="12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  <c:pt idx="7">
                  <c:v>34000</c:v>
                </c:pt>
                <c:pt idx="8">
                  <c:v>32100</c:v>
                </c:pt>
                <c:pt idx="9">
                  <c:v>31000</c:v>
                </c:pt>
                <c:pt idx="10">
                  <c:v>31500</c:v>
                </c:pt>
                <c:pt idx="11">
                  <c:v>30500</c:v>
                </c:pt>
              </c:numCache>
            </c:numRef>
          </c:xVal>
          <c:yVal>
            <c:numRef>
              <c:f>Tabelle!$B$47:$B$58</c:f>
              <c:numCache>
                <c:formatCode>General</c:formatCode>
                <c:ptCount val="12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  <c:pt idx="7">
                  <c:v>19500</c:v>
                </c:pt>
                <c:pt idx="8">
                  <c:v>21000</c:v>
                </c:pt>
                <c:pt idx="9">
                  <c:v>23450</c:v>
                </c:pt>
                <c:pt idx="10">
                  <c:v>22000</c:v>
                </c:pt>
                <c:pt idx="11">
                  <c:v>23400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0-4502-A52D-CB526001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89407"/>
        <c:axId val="1316496479"/>
      </c:scatterChart>
      <c:valAx>
        <c:axId val="13164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Pezzi</a:t>
                </a:r>
                <a:r>
                  <a:rPr lang="it-IT" baseline="0"/>
                  <a:t> venduti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152209098862642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6496479"/>
        <c:crosses val="autoZero"/>
        <c:crossBetween val="midCat"/>
      </c:valAx>
      <c:valAx>
        <c:axId val="13164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Buget_pubblicità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64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[Esercizi_19ott.xlsx]Tabelle_pivot!Tabella pivot22</c:name>
    <c:fmtId val="5"/>
  </c:pivotSource>
  <c:chart>
    <c:title>
      <c:tx>
        <c:strRef>
          <c:f>Tabelle_pivot!$H$11</c:f>
          <c:strCache>
            <c:ptCount val="1"/>
            <c:pt idx="0">
              <c:v>Valore medio delle fatture per settore</c:v>
            </c:pt>
          </c:strCache>
        </c:strRef>
      </c:tx>
      <c:layout>
        <c:manualLayout>
          <c:xMode val="edge"/>
          <c:yMode val="edge"/>
          <c:x val="0.23521615210469823"/>
          <c:y val="3.569553493477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Tabelle_pivot!$H$11</c:f>
              <c:strCache>
                <c:ptCount val="1"/>
                <c:pt idx="0">
                  <c:v>Friuli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Tabelle_pivot!$H$11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Tabelle_pivot!$H$11</c:f>
              <c:numCache>
                <c:formatCode>General</c:formatCode>
                <c:ptCount val="4"/>
                <c:pt idx="0">
                  <c:v>1242.5</c:v>
                </c:pt>
                <c:pt idx="1">
                  <c:v>1995</c:v>
                </c:pt>
                <c:pt idx="2">
                  <c:v>1391</c:v>
                </c:pt>
                <c:pt idx="3">
                  <c:v>2751.875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5-4819-9089-7551C4FF5FF4}"/>
            </c:ext>
          </c:extLst>
        </c:ser>
        <c:ser>
          <c:idx val="1"/>
          <c:order val="1"/>
          <c:tx>
            <c:strRef>
              <c:f>Tabelle_pivot!$H$11</c:f>
              <c:strCache>
                <c:ptCount val="1"/>
                <c:pt idx="0">
                  <c:v>Lombardia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Tabelle_pivot!$H$11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Tabelle_pivot!$H$11</c:f>
              <c:numCache>
                <c:formatCode>General</c:formatCode>
                <c:ptCount val="4"/>
                <c:pt idx="0">
                  <c:v>918.33333333333337</c:v>
                </c:pt>
                <c:pt idx="1">
                  <c:v>1766.5</c:v>
                </c:pt>
                <c:pt idx="2">
                  <c:v>2900</c:v>
                </c:pt>
                <c:pt idx="3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55-4819-9089-7551C4FF5FF4}"/>
            </c:ext>
          </c:extLst>
        </c:ser>
        <c:ser>
          <c:idx val="2"/>
          <c:order val="2"/>
          <c:tx>
            <c:strRef>
              <c:f>Tabelle_pivot!$H$11</c:f>
              <c:strCache>
                <c:ptCount val="1"/>
                <c:pt idx="0">
                  <c:v>Trentino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Tabelle_pivot!$H$11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Tabelle_pivot!$H$11</c:f>
              <c:numCache>
                <c:formatCode>General</c:formatCode>
                <c:ptCount val="4"/>
                <c:pt idx="2">
                  <c:v>616.66666666666663</c:v>
                </c:pt>
                <c:pt idx="3">
                  <c:v>333.33333333333331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55-4819-9089-7551C4FF5FF4}"/>
            </c:ext>
          </c:extLst>
        </c:ser>
        <c:ser>
          <c:idx val="3"/>
          <c:order val="3"/>
          <c:tx>
            <c:strRef>
              <c:f>Tabelle_pivot!$H$11</c:f>
              <c:strCache>
                <c:ptCount val="1"/>
                <c:pt idx="0">
                  <c:v>Veneto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Tabelle_pivot!$H$11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Tabelle_pivot!$H$11</c:f>
              <c:numCache>
                <c:formatCode>General</c:formatCode>
                <c:ptCount val="4"/>
                <c:pt idx="0">
                  <c:v>1477.25</c:v>
                </c:pt>
                <c:pt idx="1">
                  <c:v>1257.5999999999999</c:v>
                </c:pt>
                <c:pt idx="2">
                  <c:v>2850.3333333333335</c:v>
                </c:pt>
                <c:pt idx="3">
                  <c:v>1826.090909090909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B55-4819-9089-7551C4FF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6504799"/>
        <c:axId val="1316493983"/>
      </c:barChart>
      <c:catAx>
        <c:axId val="13165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6493983"/>
        <c:crosses val="autoZero"/>
        <c:auto val="1"/>
        <c:lblAlgn val="ctr"/>
        <c:lblOffset val="100"/>
        <c:noMultiLvlLbl val="0"/>
      </c:catAx>
      <c:valAx>
        <c:axId val="131649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65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Tabelle!$B$46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Tabelle!$A$47:$A$58</c:f>
              <c:numCache>
                <c:formatCode>General</c:formatCode>
                <c:ptCount val="12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  <c:pt idx="7">
                  <c:v>34000</c:v>
                </c:pt>
                <c:pt idx="8">
                  <c:v>32100</c:v>
                </c:pt>
                <c:pt idx="9">
                  <c:v>31000</c:v>
                </c:pt>
                <c:pt idx="10">
                  <c:v>31500</c:v>
                </c:pt>
                <c:pt idx="11">
                  <c:v>30500</c:v>
                </c:pt>
              </c:numCache>
            </c:numRef>
          </c:xVal>
          <c:yVal>
            <c:numRef>
              <c:f>Tabelle!$B$47:$B$58</c:f>
              <c:numCache>
                <c:formatCode>General</c:formatCode>
                <c:ptCount val="12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  <c:pt idx="7">
                  <c:v>19500</c:v>
                </c:pt>
                <c:pt idx="8">
                  <c:v>21000</c:v>
                </c:pt>
                <c:pt idx="9">
                  <c:v>23450</c:v>
                </c:pt>
                <c:pt idx="10">
                  <c:v>22000</c:v>
                </c:pt>
                <c:pt idx="11">
                  <c:v>23400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9350-4502-A52D-CB52600176E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bubbleScale val="100"/>
        <c:showNegBubbles val="0"/>
        <c:axId val="1316489407"/>
        <c:axId val="1316496479"/>
      </c:bubbleChart>
      <c:valAx>
        <c:axId val="13164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6496479"/>
        <c:crosses val="autoZero"/>
        <c:crossBetween val="midCat"/>
      </c:valAx>
      <c:valAx>
        <c:axId val="1316496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64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[Esercizi_19ott.xlsx]Tabelle_pivot!Tabella pivot25</c:name>
    <c:fmtId val="4"/>
  </c:pivotSource>
  <c:chart>
    <c:title>
      <c:tx>
        <c:strRef>
          <c:f>Tabelle_pivot!$B$24</c:f>
          <c:strCache>
            <c:ptCount val="1"/>
            <c:pt idx="0">
              <c:v>Numero di fatture per settore</c:v>
            </c:pt>
          </c:strCache>
        </c:strRef>
      </c:tx>
      <c:layout>
        <c:manualLayout>
          <c:xMode val="edge"/>
          <c:yMode val="edge"/>
          <c:x val="0.31538188976377945"/>
          <c:y val="5.8143773694954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Tabelle_pivot!$B$24</c:f>
              <c:strCache>
                <c:ptCount val="1"/>
                <c:pt idx="0">
                  <c:v>Bianchi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Tabelle_pivot!$B$24</c:f>
              <c:strCache>
                <c:ptCount val="4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  <c:pt idx="3">
                  <c:v>set</c:v>
                </c:pt>
              </c:strCache>
            </c:strRef>
          </c:cat>
          <c:val>
            <c:numRef>
              <c:f>Tabelle_pivot!$B$24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B-41C7-8F35-C3AADFC6F024}"/>
            </c:ext>
          </c:extLst>
        </c:ser>
        <c:ser>
          <c:idx val="1"/>
          <c:order val="1"/>
          <c:tx>
            <c:strRef>
              <c:f>Tabelle_pivot!$B$24</c:f>
              <c:strCache>
                <c:ptCount val="1"/>
                <c:pt idx="0">
                  <c:v>Neri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Tabelle_pivot!$B$24</c:f>
              <c:strCache>
                <c:ptCount val="4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  <c:pt idx="3">
                  <c:v>set</c:v>
                </c:pt>
              </c:strCache>
            </c:strRef>
          </c:cat>
          <c:val>
            <c:numRef>
              <c:f>Tabelle_pivot!$B$24</c:f>
              <c:numCache>
                <c:formatCode>General</c:formatCode>
                <c:ptCount val="4"/>
                <c:pt idx="1">
                  <c:v>1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1B-41C7-8F35-C3AADFC6F024}"/>
            </c:ext>
          </c:extLst>
        </c:ser>
        <c:ser>
          <c:idx val="2"/>
          <c:order val="2"/>
          <c:tx>
            <c:strRef>
              <c:f>Tabelle_pivot!$B$24</c:f>
              <c:strCache>
                <c:ptCount val="1"/>
                <c:pt idx="0">
                  <c:v>Rossi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Tabelle_pivot!$B$24</c:f>
              <c:strCache>
                <c:ptCount val="4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  <c:pt idx="3">
                  <c:v>set</c:v>
                </c:pt>
              </c:strCache>
            </c:strRef>
          </c:cat>
          <c:val>
            <c:numRef>
              <c:f>Tabelle_pivot!$B$24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1B-41C7-8F35-C3AADFC6F024}"/>
            </c:ext>
          </c:extLst>
        </c:ser>
        <c:ser>
          <c:idx val="3"/>
          <c:order val="3"/>
          <c:tx>
            <c:strRef>
              <c:f>Tabelle_pivot!$B$24</c:f>
              <c:strCache>
                <c:ptCount val="1"/>
                <c:pt idx="0">
                  <c:v>Verdi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Tabelle_pivot!$B$24</c:f>
              <c:strCache>
                <c:ptCount val="4"/>
                <c:pt idx="0">
                  <c:v>giu</c:v>
                </c:pt>
                <c:pt idx="1">
                  <c:v>lug</c:v>
                </c:pt>
                <c:pt idx="2">
                  <c:v>ago</c:v>
                </c:pt>
                <c:pt idx="3">
                  <c:v>set</c:v>
                </c:pt>
              </c:strCache>
            </c:strRef>
          </c:cat>
          <c:val>
            <c:numRef>
              <c:f>Tabelle_pivot!$B$24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1B-41C7-8F35-C3AADFC6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037951"/>
        <c:axId val="1017027967"/>
      </c:lineChart>
      <c:catAx>
        <c:axId val="10170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027967"/>
        <c:crosses val="autoZero"/>
        <c:auto val="1"/>
        <c:lblAlgn val="ctr"/>
        <c:lblOffset val="100"/>
        <c:noMultiLvlLbl val="0"/>
      </c:catAx>
      <c:valAx>
        <c:axId val="10170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0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[Esercizi_19ott.xlsx]Tabelle_pivot2!Tabella pivot45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Conteggio di Categoria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Tabelle_pivot2!$B$1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Tabelle_pivot2!$A$2:$A$5</c:f>
              <c:strCache>
                <c:ptCount val="4"/>
                <c:pt idx="0">
                  <c:v>Giacche Snowboard</c:v>
                </c:pt>
                <c:pt idx="1">
                  <c:v>Pantaloni Snowboard</c:v>
                </c:pt>
                <c:pt idx="2">
                  <c:v>Scarponi</c:v>
                </c:pt>
                <c:pt idx="3">
                  <c:v>Snowboard</c:v>
                </c:pt>
              </c:strCache>
            </c:strRef>
          </c:cat>
          <c:val>
            <c:numRef>
              <c:f>Tabelle_pivot2!$B$2:$B$5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4-4DD6-8FFA-88F3AF8D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603871"/>
        <c:axId val="1027601791"/>
      </c:barChart>
      <c:catAx>
        <c:axId val="10276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01791"/>
        <c:crosses val="autoZero"/>
        <c:auto val="1"/>
        <c:lblAlgn val="ctr"/>
        <c:lblOffset val="100"/>
        <c:noMultiLvlLbl val="0"/>
      </c:catAx>
      <c:valAx>
        <c:axId val="102760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Colonne Raggruppate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Tabelle!$B$1</c:f>
              <c:strCache>
                <c:ptCount val="1"/>
                <c:pt idx="0">
                  <c:v>Agenzia Alfa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Tabelle!$A$2:$A$8</c:f>
              <c:strCache>
                <c:ptCount val="7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</c:strCache>
            </c:strRef>
          </c:cat>
          <c:val>
            <c:numRef>
              <c:f>Tabelle!$B$2:$B$8</c:f>
              <c:numCache>
                <c:formatCode>General</c:formatCode>
                <c:ptCount val="7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9-4EC6-9E03-FD86BE2992D9}"/>
            </c:ext>
          </c:extLst>
        </c:ser>
        <c:ser>
          <c:idx val="1"/>
          <c:order val="1"/>
          <c:tx>
            <c:strRef>
              <c:f>Tabelle!$C$1</c:f>
              <c:strCache>
                <c:ptCount val="1"/>
                <c:pt idx="0">
                  <c:v>Agenzia Beta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Tabelle!$A$2:$A$8</c:f>
              <c:strCache>
                <c:ptCount val="7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</c:strCache>
            </c:strRef>
          </c:cat>
          <c:val>
            <c:numRef>
              <c:f>Tabelle!$C$2:$C$8</c:f>
              <c:numCache>
                <c:formatCode>General</c:formatCode>
                <c:ptCount val="7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9-4EC6-9E03-FD86BE29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42953583"/>
        <c:axId val="842955247"/>
      </c:barChart>
      <c:catAx>
        <c:axId val="8429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955247"/>
        <c:crosses val="autoZero"/>
        <c:auto val="1"/>
        <c:lblAlgn val="ctr"/>
        <c:lblOffset val="100"/>
        <c:noMultiLvlLbl val="0"/>
      </c:catAx>
      <c:valAx>
        <c:axId val="8429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9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Colonne Raggruppate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Tabelle!$A$2</c:f>
              <c:strCache>
                <c:ptCount val="1"/>
                <c:pt idx="0">
                  <c:v>gennaio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Tabelle!$B$1:$C$1</c:f>
              <c:strCache>
                <c:ptCount val="2"/>
                <c:pt idx="0">
                  <c:v>Agenzia Alfa</c:v>
                </c:pt>
                <c:pt idx="1">
                  <c:v>Agenzia Beta</c:v>
                </c:pt>
              </c:strCache>
            </c:strRef>
          </c:cat>
          <c:val>
            <c:numRef>
              <c:f>Tabelle!$B$2:$C$2</c:f>
              <c:numCache>
                <c:formatCode>General</c:formatCode>
                <c:ptCount val="2"/>
                <c:pt idx="0">
                  <c:v>34000</c:v>
                </c:pt>
                <c:pt idx="1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5-468B-829B-011D8B908367}"/>
            </c:ext>
          </c:extLst>
        </c:ser>
        <c:ser>
          <c:idx val="1"/>
          <c:order val="1"/>
          <c:tx>
            <c:strRef>
              <c:f>Tabelle!$A$3</c:f>
              <c:strCache>
                <c:ptCount val="1"/>
                <c:pt idx="0">
                  <c:v>febbraio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Tabelle!$B$1:$C$1</c:f>
              <c:strCache>
                <c:ptCount val="2"/>
                <c:pt idx="0">
                  <c:v>Agenzia Alfa</c:v>
                </c:pt>
                <c:pt idx="1">
                  <c:v>Agenzia Beta</c:v>
                </c:pt>
              </c:strCache>
            </c:strRef>
          </c:cat>
          <c:val>
            <c:numRef>
              <c:f>Tabelle!$B$3:$C$3</c:f>
              <c:numCache>
                <c:formatCode>General</c:formatCode>
                <c:ptCount val="2"/>
                <c:pt idx="0">
                  <c:v>32100</c:v>
                </c:pt>
                <c:pt idx="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5-468B-829B-011D8B908367}"/>
            </c:ext>
          </c:extLst>
        </c:ser>
        <c:ser>
          <c:idx val="2"/>
          <c:order val="2"/>
          <c:tx>
            <c:strRef>
              <c:f>Tabelle!$A$4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Tabelle!$B$1:$C$1</c:f>
              <c:strCache>
                <c:ptCount val="2"/>
                <c:pt idx="0">
                  <c:v>Agenzia Alfa</c:v>
                </c:pt>
                <c:pt idx="1">
                  <c:v>Agenzia Beta</c:v>
                </c:pt>
              </c:strCache>
            </c:strRef>
          </c:cat>
          <c:val>
            <c:numRef>
              <c:f>Tabelle!$B$4:$C$4</c:f>
              <c:numCache>
                <c:formatCode>General</c:formatCode>
                <c:ptCount val="2"/>
                <c:pt idx="0">
                  <c:v>31000</c:v>
                </c:pt>
                <c:pt idx="1">
                  <c:v>23450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5-468B-829B-011D8B908367}"/>
            </c:ext>
          </c:extLst>
        </c:ser>
        <c:ser>
          <c:idx val="3"/>
          <c:order val="3"/>
          <c:tx>
            <c:strRef>
              <c:f>Tabelle!$A$5</c:f>
              <c:strCache>
                <c:ptCount val="1"/>
                <c:pt idx="0">
                  <c:v>aprile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Tabelle!$B$1:$C$1</c:f>
              <c:strCache>
                <c:ptCount val="2"/>
                <c:pt idx="0">
                  <c:v>Agenzia Alfa</c:v>
                </c:pt>
                <c:pt idx="1">
                  <c:v>Agenzia Beta</c:v>
                </c:pt>
              </c:strCache>
            </c:strRef>
          </c:cat>
          <c:val>
            <c:numRef>
              <c:f>Tabelle!$B$5:$C$5</c:f>
              <c:numCache>
                <c:formatCode>General</c:formatCode>
                <c:ptCount val="2"/>
                <c:pt idx="0">
                  <c:v>31500</c:v>
                </c:pt>
                <c:pt idx="1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5-468B-829B-011D8B908367}"/>
            </c:ext>
          </c:extLst>
        </c:ser>
        <c:ser>
          <c:idx val="4"/>
          <c:order val="4"/>
          <c:tx>
            <c:strRef>
              <c:f>Tabelle!$A$6</c:f>
              <c:strCache>
                <c:ptCount val="1"/>
                <c:pt idx="0">
                  <c:v>maggio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Tabelle!$B$1:$C$1</c:f>
              <c:strCache>
                <c:ptCount val="2"/>
                <c:pt idx="0">
                  <c:v>Agenzia Alfa</c:v>
                </c:pt>
                <c:pt idx="1">
                  <c:v>Agenzia Beta</c:v>
                </c:pt>
              </c:strCache>
            </c:strRef>
          </c:cat>
          <c:val>
            <c:numRef>
              <c:f>Tabelle!$B$6:$C$6</c:f>
              <c:numCache>
                <c:formatCode>General</c:formatCode>
                <c:ptCount val="2"/>
                <c:pt idx="0">
                  <c:v>30500</c:v>
                </c:pt>
                <c:pt idx="1">
                  <c:v>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5-468B-829B-011D8B908367}"/>
            </c:ext>
          </c:extLst>
        </c:ser>
        <c:ser>
          <c:idx val="5"/>
          <c:order val="5"/>
          <c:tx>
            <c:strRef>
              <c:f>Tabelle!$A$7</c:f>
              <c:strCache>
                <c:ptCount val="1"/>
                <c:pt idx="0">
                  <c:v>giugno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Tabelle!$B$1:$C$1</c:f>
              <c:strCache>
                <c:ptCount val="2"/>
                <c:pt idx="0">
                  <c:v>Agenzia Alfa</c:v>
                </c:pt>
                <c:pt idx="1">
                  <c:v>Agenzia Beta</c:v>
                </c:pt>
              </c:strCache>
            </c:strRef>
          </c:cat>
          <c:val>
            <c:numRef>
              <c:f>Tabelle!$B$7:$C$7</c:f>
              <c:numCache>
                <c:formatCode>General</c:formatCode>
                <c:ptCount val="2"/>
                <c:pt idx="0">
                  <c:v>29500</c:v>
                </c:pt>
                <c:pt idx="1">
                  <c:v>24600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5-468B-829B-011D8B908367}"/>
            </c:ext>
          </c:extLst>
        </c:ser>
        <c:ser>
          <c:idx val="6"/>
          <c:order val="6"/>
          <c:tx>
            <c:strRef>
              <c:f>Tabelle!$A$8</c:f>
              <c:strCache>
                <c:ptCount val="1"/>
                <c:pt idx="0">
                  <c:v>luglio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Tabelle!$B$1:$C$1</c:f>
              <c:strCache>
                <c:ptCount val="2"/>
                <c:pt idx="0">
                  <c:v>Agenzia Alfa</c:v>
                </c:pt>
                <c:pt idx="1">
                  <c:v>Agenzia Beta</c:v>
                </c:pt>
              </c:strCache>
            </c:strRef>
          </c:cat>
          <c:val>
            <c:numRef>
              <c:f>Tabelle!$B$8:$C$8</c:f>
              <c:numCache>
                <c:formatCode>General</c:formatCode>
                <c:ptCount val="2"/>
                <c:pt idx="0">
                  <c:v>28500</c:v>
                </c:pt>
                <c:pt idx="1">
                  <c:v>27400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55-468B-829B-011D8B90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42953583"/>
        <c:axId val="842955247"/>
      </c:barChart>
      <c:catAx>
        <c:axId val="8429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955247"/>
        <c:crosses val="autoZero"/>
        <c:auto val="1"/>
        <c:lblAlgn val="ctr"/>
        <c:lblOffset val="100"/>
        <c:noMultiLvlLbl val="0"/>
      </c:catAx>
      <c:valAx>
        <c:axId val="8429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9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Colonne in pila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Tabelle!$B$1</c:f>
              <c:strCache>
                <c:ptCount val="1"/>
                <c:pt idx="0">
                  <c:v>Agenzia Alfa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Tabelle!$A$2:$A$8</c:f>
              <c:strCache>
                <c:ptCount val="7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</c:strCache>
            </c:strRef>
          </c:cat>
          <c:val>
            <c:numRef>
              <c:f>Tabelle!$B$2:$B$8</c:f>
              <c:numCache>
                <c:formatCode>General</c:formatCode>
                <c:ptCount val="7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5-4431-BC2F-171530D04092}"/>
            </c:ext>
          </c:extLst>
        </c:ser>
        <c:ser>
          <c:idx val="1"/>
          <c:order val="1"/>
          <c:tx>
            <c:strRef>
              <c:f>Tabelle!$C$1</c:f>
              <c:strCache>
                <c:ptCount val="1"/>
                <c:pt idx="0">
                  <c:v>Agenzia Beta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Tabelle!$A$2:$A$8</c:f>
              <c:strCache>
                <c:ptCount val="7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</c:strCache>
            </c:strRef>
          </c:cat>
          <c:val>
            <c:numRef>
              <c:f>Tabelle!$C$2:$C$8</c:f>
              <c:numCache>
                <c:formatCode>General</c:formatCode>
                <c:ptCount val="7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5-4431-BC2F-171530D0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42953583"/>
        <c:axId val="842955247"/>
      </c:barChart>
      <c:catAx>
        <c:axId val="8429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955247"/>
        <c:crosses val="autoZero"/>
        <c:auto val="1"/>
        <c:lblAlgn val="ctr"/>
        <c:lblOffset val="100"/>
        <c:noMultiLvlLbl val="0"/>
      </c:catAx>
      <c:valAx>
        <c:axId val="8429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9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Colonne in pila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Tabelle!$B$1</c:f>
              <c:strCache>
                <c:ptCount val="1"/>
                <c:pt idx="0">
                  <c:v>Agenzia Alfa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Tabelle!$A$2:$A$8</c:f>
              <c:strCache>
                <c:ptCount val="7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</c:strCache>
            </c:strRef>
          </c:cat>
          <c:val>
            <c:numRef>
              <c:f>Tabelle!$B$2:$B$8</c:f>
              <c:numCache>
                <c:formatCode>General</c:formatCode>
                <c:ptCount val="7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9-4BEE-A4B6-4FBD2E492A4F}"/>
            </c:ext>
          </c:extLst>
        </c:ser>
        <c:ser>
          <c:idx val="1"/>
          <c:order val="1"/>
          <c:tx>
            <c:strRef>
              <c:f>Tabelle!$C$1</c:f>
              <c:strCache>
                <c:ptCount val="1"/>
                <c:pt idx="0">
                  <c:v>Agenzia Beta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Tabelle!$A$2:$A$8</c:f>
              <c:strCache>
                <c:ptCount val="7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</c:strCache>
            </c:strRef>
          </c:cat>
          <c:val>
            <c:numRef>
              <c:f>Tabelle!$C$2:$C$8</c:f>
              <c:numCache>
                <c:formatCode>General</c:formatCode>
                <c:ptCount val="7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9-4BEE-A4B6-4FBD2E49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42953583"/>
        <c:axId val="842955247"/>
      </c:barChart>
      <c:catAx>
        <c:axId val="8429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955247"/>
        <c:crosses val="autoZero"/>
        <c:auto val="1"/>
        <c:lblAlgn val="ctr"/>
        <c:lblOffset val="100"/>
        <c:noMultiLvlLbl val="0"/>
      </c:catAx>
      <c:valAx>
        <c:axId val="8429552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9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 linee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Tabelle!$B$15</c:f>
              <c:strCache>
                <c:ptCount val="1"/>
                <c:pt idx="0">
                  <c:v>Agenzia Alfa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Tabelle!$B$16:$B$27</c:f>
              <c:numCache>
                <c:formatCode>General</c:formatCode>
                <c:ptCount val="12"/>
                <c:pt idx="0">
                  <c:v>34000</c:v>
                </c:pt>
                <c:pt idx="1">
                  <c:v>32100</c:v>
                </c:pt>
                <c:pt idx="2">
                  <c:v>31000</c:v>
                </c:pt>
                <c:pt idx="3">
                  <c:v>31500</c:v>
                </c:pt>
                <c:pt idx="4">
                  <c:v>30500</c:v>
                </c:pt>
                <c:pt idx="5">
                  <c:v>29500</c:v>
                </c:pt>
                <c:pt idx="6">
                  <c:v>28500</c:v>
                </c:pt>
                <c:pt idx="7">
                  <c:v>34000</c:v>
                </c:pt>
                <c:pt idx="8">
                  <c:v>32100</c:v>
                </c:pt>
                <c:pt idx="9">
                  <c:v>31000</c:v>
                </c:pt>
                <c:pt idx="10">
                  <c:v>31500</c:v>
                </c:pt>
                <c:pt idx="11">
                  <c:v>30500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8-4630-A768-41819A2B5E9E}"/>
            </c:ext>
          </c:extLst>
        </c:ser>
        <c:ser>
          <c:idx val="2"/>
          <c:order val="2"/>
          <c:tx>
            <c:strRef>
              <c:f>Tabelle!$C$15</c:f>
              <c:strCache>
                <c:ptCount val="1"/>
                <c:pt idx="0">
                  <c:v>Agenzia Beta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Tabelle!$C$16:$C$27</c:f>
              <c:numCache>
                <c:formatCode>General</c:formatCode>
                <c:ptCount val="12"/>
                <c:pt idx="0">
                  <c:v>19500</c:v>
                </c:pt>
                <c:pt idx="1">
                  <c:v>21000</c:v>
                </c:pt>
                <c:pt idx="2">
                  <c:v>23450</c:v>
                </c:pt>
                <c:pt idx="3">
                  <c:v>22000</c:v>
                </c:pt>
                <c:pt idx="4">
                  <c:v>23400</c:v>
                </c:pt>
                <c:pt idx="5">
                  <c:v>24600</c:v>
                </c:pt>
                <c:pt idx="6">
                  <c:v>27400</c:v>
                </c:pt>
                <c:pt idx="7">
                  <c:v>19500</c:v>
                </c:pt>
                <c:pt idx="8">
                  <c:v>21000</c:v>
                </c:pt>
                <c:pt idx="9">
                  <c:v>23450</c:v>
                </c:pt>
                <c:pt idx="10">
                  <c:v>22000</c:v>
                </c:pt>
                <c:pt idx="11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8-4630-A768-41819A2B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54511"/>
        <c:axId val="800255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Tabelle!$A$15</c15:sqref>
                        </c15:formulaRef>
                      </c:ext>
                    </c:extLst>
                    <c:strCache>
                      <c:ptCount val="1"/>
                      <c:pt idx="0">
                        <c:v>Anni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348-4630-A768-41819A2B5E9E}"/>
                  </c:ext>
                </c:extLst>
              </c15:ser>
            </c15:filteredLineSeries>
          </c:ext>
        </c:extLst>
      </c:lineChart>
      <c:catAx>
        <c:axId val="80025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255343"/>
        <c:crosses val="autoZero"/>
        <c:auto val="1"/>
        <c:lblAlgn val="ctr"/>
        <c:lblOffset val="100"/>
        <c:noMultiLvlLbl val="0"/>
      </c:catAx>
      <c:valAx>
        <c:axId val="8002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2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_xlchart.v5.10</cx:f>
      </cx:numDim>
    </cx:data>
  </cx:chartData>
  <cx:chart>
    <cx:title pos="t" align="ctr" overlay="0"/>
    <cx:plotArea>
      <cx:plotAreaRegion>
        <cx:series layoutId="regionMap" uniqueId="{BEF49965-CB45-43EF-B879-67DBCE1C2D15}">
          <cx:tx>
            <cx:txData>
              <cx:f>_xlchart.v5.9</cx:f>
              <cx:v>abitanti</cx:v>
            </cx:txData>
          </cx:tx>
          <cx:dataId val="0"/>
          <cx:layoutPr>
            <cx:regionLabelLayout val="bestFitOnly"/>
            <cx:geography viewedRegionType="state" cultureLanguage="it-IT" cultureRegion="IT" attribution="Con tecnologia Bing">
              <cx:geoCache provider="{E9337A44-BEBE-4D9F-B70C-5C5E7DAFC167}">
                <cx:binary>pJFNDoJADEavMpkDOGJcEWBhXMpC4wUmpUDj/JCZEofbi7oyghvXr2nf97WAlINBHUSyxsUcUil7
5iFXKkKPVseNJQg++pY34K3ybUuAqgn6Tq5Tu222V9DrwJhkVczbOvQnD5rJu/OIYbpgHA3HH2wR
Cd1YckeKHAg4K2VNRjsvBTomnq7TgKX8mJFCVYVaNVi88pZbRF8Ch7HpkGsdbshz9H9M1i3nnp7w
9ZLqAQAA//8=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/>
    <cx:plotArea>
      <cx:plotAreaRegion>
        <cx:series layoutId="regionMap" uniqueId="{C6EB7D3E-569B-4C7E-97E7-E5E40D657685}">
          <cx:dataId val="0"/>
          <cx:layoutPr>
            <cx:geography cultureLanguage="it-IT" cultureRegion="IT" attribution="Con tecnologia Bing">
              <cx:geoCache provider="{E9337A44-BEBE-4D9F-B70C-5C5E7DAFC167}">
                <cx:binary>pJFNDoJADEavMpkDOGJcEWBhXMpC4wUmpUDj/JCZEofbi7oyghvXr2nf97WAlINBHUSyxsUcUil7
5iFXKkKPVseNJQg++pY34K3ybUuAqgn6Tq5Tu222V9DrwJhkVczbOvQnD5rJu/OIYbpgHA3HH2wR
Cd1YckeKHAg4K2VNRjsvBTomnq7TgKX8mJFCVYVaNVi88pZbRF8Ch7HpkGsdbshz9H9M1i3nnp7w
9ZLqAQAA//8=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</cx:chartData>
  <cx:chart>
    <cx:title pos="t" align="ctr" overlay="0"/>
    <cx:plotArea>
      <cx:plotAreaRegion>
        <cx:series layoutId="boxWhisker" uniqueId="{8380A791-01EE-4D27-83C9-E433DF215EA3}">
          <cx:tx>
            <cx:txData>
              <cx:f>_xlchart.v1.3</cx:f>
              <cx:v>Vendite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EAD8B97-8353-4B5E-97CD-31B1CDD19883}">
          <cx:tx>
            <cx:txData>
              <cx:f>_xlchart.v1.5</cx:f>
              <cx:v>Errore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</cx:chartData>
  <cx:chart>
    <cx:title pos="t" align="ctr" overlay="0"/>
    <cx:plotArea>
      <cx:plotAreaRegion>
        <cx:series layoutId="boxWhisker" uniqueId="{6DCFA7CC-B30B-4191-870F-212F66C50E55}" formatIdx="1">
          <cx:tx>
            <cx:txData>
              <cx:f>_xlchart.v1.11</cx:f>
              <cx:v>Età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267E-4961-B34D-6988D31DBEDC}">
          <cx:tx>
            <cx:txData>
              <cx:f>_xlchart.v1.13</cx:f>
              <cx:v>Anz_lavoro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_xlchart.v5.18</cx:f>
        <cx:nf>_xlchart.v5.17</cx:nf>
      </cx:numDim>
    </cx:data>
  </cx:chartData>
  <cx:chart>
    <cx:title pos="t" align="ctr" overlay="0"/>
    <cx:plotArea>
      <cx:plotAreaRegion>
        <cx:series layoutId="regionMap" uniqueId="{4DB06AD4-96B6-427E-8711-0B28E90D94AC}">
          <cx:tx>
            <cx:txData>
              <cx:f>_xlchart.v5.17</cx:f>
              <cx:v>Agenzia Alfa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1Hptc6O4tu5fmZrPlx5JIAG79pwPAmzHcdzuxJ105wuVzgsSCAkQQsCvP8vdM3Nm+sx+uVVzq+5O
dVccA2ahpbWel+W/P89/e1avT8MPc6u0/dvz/POPYhy7v/30k30Wr+2TfdfK58FY8za+ezbtT+bt
TT6//vQyPHmpq58IwtFPz+JpGF/nH//r7/Bp1as5mOenURr9wb0Oy+2rdWq0/+TYnx764emllTqX
dhzk84h//vHwtErz4w+vepTjcl66159//MMpP/7w0/cf9L9u+oOCuEb3AtdG+F2aIMZijNJvPz/+
oIyufjmMybuYsSROcPjrPY9PLVz3L8P4GsTTy8vwai08xNffv132h4i/vvvuxx+ejdPjZaEqWLOf
f7wan5R8+vEHaU327UhmLhFfnb8+4k9/XOP/+vt3b8BDf/fO79Lw/Qr9q0P/Kwt3T8PLa6UhvL8s
EegdSigs9K95SP6QiPQdCkOMMY3Rt5/011t/y8e/E9Cfp+R/rvwuK5cD/2FpOZj2C0R92TZ/WV7o
O0YQi1FIvi08+S4vMUsxYyn9JS/xr7f+pU7+nYj+PDG/e5jvMnM58h+WmZN8bY0eX39dnb+gc9F3
iCEKnZd9a1yw8r/rXPG7lJCUYJz8kpjvGti/E9Cf5+V/rvwuLZcD/2FpuZPP8muX/avKJYzf0SSO
WULpH9KBo3eYUhyH36Xh3wjgz7Pw24XfJQHe/w/LwclVf2kKIgSQHoUhS6JvhfFHJMHsHcNplKTs
u1b1r+P480z8et13ibi8/R+WibOxz09/KaiH7yKaUpYg/KfsCr/DIU1SGn9XFf9GIH+ei98u/C4Z
l/f/P0/GP6B/v29Mfzjl/5bohu8ooZSiJPoGCPiP/YlAf4IcJUn62+Fvt/6G47+y0X8czp8n5Nfr
/hD6/2ty+4+J729SIH8an4qvGuJ33PefH/36gCBrvrv0nzGtb6t19fLzjzjFCDb5b9rk8iG/XPkP
iNLvrnp9siN8BH4XEZySNKRpFDIUAsL418uR5B10OvgHFC1NwiS5dDZthlGAvoFuF1K4DGosjSOG
gDdb474eit6xOAlT0DYkJJeP/k25nYxaKqN/W49f/v5Bu/ZkpB4tRANP03077RJpDDQkpAyqPcZx
QkOcwI2656dbUIeXs/+PoW2/jmlC+GrClDf080JMyZvKzxxVK+MTc24nQ100qpr4MV999Wr7WmS/
W7U/iYNEKTDS30dCUMJAJ1zYD0pZglP2x0iqNa76bkwRX5fI52xZ8V7P7OQXZDOXIFNEpFp5VVZ7
a7ZIpZg7ra5Rjz70Y3+FnKl5r4Y668do1w1BkcrgsxQT5VXVKm6n9GUagi8pi2aO46HlsY7V+3rx
uzEVQ9a0102Ih7xDyvA40IdRtON+EsPJkuglStwn73GZB0k98oZEXY6jgjYeX3drV+cTw89zvd52
fi7SYTuuDebRpFGOkKmyUYXRcV3eZKeumoV+rJgYOFppEaXtszdNgSqxQ0O0X1G7F5o9lpVbNqz0
70tWni2CBRhCvw2NdHmp3JHo7n4Z4nMTRXsspl2TwhlYdwfUt9dOooXXC6QubKK9o33J56XJp9as
dz2ZNroOimYmw/shWbjW+jhUbZUxPdutja9tVH/RXRlnK87jfps26d4oDJ8u0Y7QjWLOchLHiFsz
JEVYJvCc7Ztw21RKzyVmJl+67hBh1GSzkuc5YLkMaLm1ozqXneh4wtxdJdZ+h6Yu71Vg+dL6HWjr
hkvdtLxsoodyHPfR+EbWYMwSsTbZVK9J0UXxwIfSLDyU3WM7THd1VV7Xa/vUuRQXQxm0vNczvVnF
fdVPXWGGkPEZozc5jGuG2ptphV0Tjc1DR4MHO9+OYdjmyIYbkaCIo2BFvO2J3ah1oEfZtVvUXU/O
nuN43Zo5sjkps54lG01JebDE91mD2rMhLTx5gzdKtoJT+TEULSvU3F9FipW8U1jyTpPDmAg+4qbi
Mz2ko3mv7fg0G0yztQmvEjV9RnIlm252NE+nDnKOzZwJvLGszGVEo+s1WjLiB3Y10KHhg0uTo4/m
kxynfNbwfNckqkOOUNQVqBR+wyQxO6bLm3Edr0zat9wg9pEFyVNIWz6Sedy1ZVRMaL0dmknyhdCF
j551mR7i/eCDkSdjqXkSUHNdlyJHrok2zez3QeDrLCKDyIIovaXltEGivcfGCG6Y3qsxfFmX6eNS
lS8qWtpsWk+k0eFGaquyVaqXsUwa7uf2fR6mVvBmWi2fq2HeVtOpWfy66cI55kFUvZeuumLU9Fud
ru8h5Iariowcxc26tQFNi2BdrgLWzFlflZJH3X3apscAqniOl+W6QRBTvQyMSxZfwa8Vheu2nHGZ
TdNTo/XA66DOZt06DlXajn27sV52vB7tXJineG7XzdzQrWr1kBuJzW5syusI70WMFy7dqY6E4Kvz
cO/I30SiJlk6kOuw6nnj7QOVVdHNkhSiqUoeru4uDKH8GZINF2F10yP3PDAZX5oAdIhPQd+MWReW
KpNhaLiBUFA17nrWIJ7YRPOxGqOrNKhN7pqOC5KojNQpD+mybnGchtzLURxEXO1qsUynuv64pjd+
Har3Ytuk1bqfpDktZUZia+9YIlzWrCjNI+fvdETrHR7oJo3FxJPScWPWeFNV8ae0W+kmiulmNX7k
M6u5JUO4DcflKV2Cmkd1fdPhtC4q222bvvzQmlHxaXB3akmeJriLR2F9VdL+ya+64i2mD3IMPs6m
81ysdJfI1uRqFbmdp5k3fTjxar1xivpjnJOYD0s6ZqQbLR8aPBSBDnteeXxXhwZwa+xe2j4u+WSj
cjNE+eDj65dJ1q7oqH4txXrr5qbOJjQ3mzDKp+4xaavpWn4ZpFTXqYZO2E/7Cku2ndrlEAPMboSC
jVEN7fshEvpQy/k6oM1Vq9fM95Pgc9SuV1alH8TsH6q0e2AzIXm6JEHGuvpl3hjYTDla6z2dE776
qOS97YIMq8FzIyjJ4Ik2DIqfVwwzTma6ca76YCMli3gAeKn9lFk2PwWxnrhtpg2OfMXt+ob6aeQL
nd/6uHOwPSrDm/Jj3+MbOaL3ZdoWcR3L9z6WhWfs0CG4rJbtnOsoCKGmqweQWacJB/dDfU+X+dz3
YstQvxsDqGg3u5zajxqjbKTt53ghT0sEoIhZBp38vuwKS2qytT0SHOy/OofW8J4Egeb9FJ9nEZ/L
eJBcRsGTRfROphLvE2FnWAP/Nos5r1l5WivZZoDqwU3l/E03WHVYuq1p67EwKrhv+q7m7Tg0GVKS
W4Z4bOf4XumVcuhvE6dWPmjVXFc6KWiafELMJ9t7QRqSI81Qti4O87Y0LovxAHDW+4KwNTqy4FPV
wAbr2+nsm3nJ0mXKhF77K9sNVSaHaBs3iHHVLbkmsLF1F38QKVVZ+SFMFz6R9nkN3ZppPN1PFBLs
KebTnCxZFatPrlunvUiiLEgRdJh+9rxf2HvfpLz1MsjLoDxEgwX2ocrNpLpdEIZ7ggKuVBrfUcN1
lVoetocQAx3rH0uG3uq464pkHjYsaeJCUuwK4l/map+iRJyQ3iKqxsy15sWwpOXe0Ds9+BwBI9hF
a1TECqgRi1A21L7dOYkhbR+Fmj52SJhCzLHIJIVuZftq2HSWcElSvRXzc0s1y6rRfqxmU+V+kNC7
bfWGcWQK1S4fZg00h/axzvQiP/UUIvZrdTRY9e/d0hAu2iYDKtNkytcNjwSpNljCZk2bMspmN8BS
d4Z3Zqkyv3R3QVUqXtv6C4r0cXRmp1z7hluSZoP2QaZEWvF4EjQnxrZZOFxHY9RBMSrGqybYh1U9
70Q4tjyJ6UfEJpFV9Y0L4BZyKilfOr+ey0H2G9IEW18tu8CVRemW+Dggcm1RqLYEMJOXQAE0jX2x
Evy4yE5y3xOSuY7NGStXB7U43+ISv3cmfBVAlxej7x1ucrnqx3D1W9oaf7PFS8TOCZJXdZkk10RU
OHPLWYi8rMq4SIPgkDTjYWzZS1CJonHoSSZjkKGuUVwmy7pp5bhNlDkC/zI1+dxJdVpo/5nFE85b
yB0Plp2WFx5p2YHqCVqLaCGYvs5YbA7TkEY8mMiGUAXkqvE7u7DDIOKXVBK9pzjaRbad+SQ2bFZD
VgUszTqUntY2xHni24kjF9yTwF/1RC6ctBTxBncbiZfbxQPVdh1xG8dcsI/EeN8CKIZoyGhEpows
9ZC11tzXDPAP+WgPNPCqlenO91LxVlVDXkkJ+Dx/0MOMshCCnuCZCPJH1JWf5wE9d4Z9cKO5b5Mq
5Uk7d+8BQxsO7RVxraAikEWYN1IHn1SLw6xiTbOJUiCXtQPlskYcdhuA7rIbpknuUieOM5nolcJ9
Llp15epp4kx1B53WV5jV9YYN6ZxbceU0ZGIMGlidxTwyNLoNcEjNB1vtLAXW4YZ+57E69xq/b9JW
59Fsb0A7PSeh3vad6QE1o5MzycphUia4HJtH1pt9PC7dRvSh3JDR7YbRfwjH5m3ossWTTQ9xzSsS
+dT0GVuMhJInPltY2mUlvqHKb2YX5dQd06A70rlZeKpyb6Im65fqBJTiQyCQyTvcO+6R3FVpepNM
cQfAt+7qNgbyhDZyrjbVjA86OMhoOHvRHCvTS+6q8aGv5ysRDVnp2c5QdSxFe8Bs3AfGZiHyVw0g
oZB0N/XirabNs1DRrrkyU1QDQFdFz/pti6eHTtu9wfqwkOUTQEsLL+mg3gyZbmvWPax9+9j31TOw
MaCmsBkQx2t6ilLoTIM6pIO7Lw9pl5wjBA1UdSsURFSeVb81Uf1BLPB3S9WbxqroAbVgPnVOcHkO
dXKWiO37KbxeGnPSCnbAyvAFbuvneOlvZJNulTaHsNOncZ43Xm9ZIp8djiKeDOq4JmXC06EuQjd9
bkiwHdRwTxO6c0n7OBPzGFXuVpbB2Tb7eak3JJ1vJ1qguXzSq9uXtuQ1Ts6DnjWH7M85VQiI+XKr
dfTYrjxoC5lO98msimhF943Alk+hPoR9fB5MewpC8WDTQ4tZfrnbqOWbr+tnGwbnQbj9GtXHrnf7
qu1Oop8eNOgk2rwPd2xq79hcvwWMWmCVAJmJM3mt6KcoBFaJJs+hcWWlC/epmW7jZNzHs1G8avOS
st04pGeddtvFuIcGyxREzDEGCOmReqzEsGXAcOs+3gamPoYYKX4JguF9FNgTWmfFw7g/0Xm61TM4
EaY7qfQi1/ojMJcDSd3toqYHN8nnqKk+etEf6gXArRn3ZQIxT/5h8ZHljVPHNI0tv3FCQum2uZ6A
JJQhafJlUUdnYSWGmtOy5G2DjlS0HeBBesYC6JwD8cYiu7cQL6rUm5ivvVanOlYdn1MDPbyc4OHl
W6z87eVWcwBH2MBlkJy8XT0vb2JW3n294Gs8ZW8lV8F0Ow4BEO4n0qnj5ZNn6R9cyPJRJkBGS+LB
OwmKlnFcrycBwdVleq4YxNNblotmfoBuvBUruhZAXCYDUbdRexgnurtsmlo4joXPaZSeU6RPEd6N
fbmvoLIMCxWHrnzGpHwYW/l1s06VOdROvjGkbhBO8hYSkKN4fvJjfN3XUV8AZnAftrDS89Wq193c
rJKTjj4SGVZZBXraU2151bkbN9qVp2Vjs2lhT4gmVyBiUpB2TZBHib9e1sbxYCTVtguSfWNLkQHo
3howOHIXvgy0pNeBBXY5TJ86WeYxYkerUAFC9MNIxs8Cy4AT2zS8umg5NFLuQaYvxNLtEM+3Khqa
HNrHrXIS6LkSfCkBOBJPQSHVJxB/4cW+eAhSYTNUl0FeNU2aVx0tvFfnucxhuAYCaGaPvTPXlVqe
ltkf7apG7mlQwsbhpqSFpYAMvpttZkHxRiSxhU2SoTDZUjCbEu6k37vQTHkIMwjeNZl2cIdb2rRJ
4ReX66Fsi4myT8yDNGvE+rRaFBXDRHObLLsSaEIhBdDekNDnXuod9WK5KgmrskWBtowXEIliAH1s
umqzjCCBTDpuSTPcGFcCnN2n1cAB90JNB25U2Ox62SV8cbPJWo3ukAeAswbYvAYGNRsR8iYOHptk
RUWCgVt4UREeduxU2wnwV7PXquuXS5avmBy2lm7aKda561ddlBXID00FyQI8JLsoohu0Tuq2dmE2
BMmrl2G3V6TPuwkEQ0DipJiWtwavT1HUo3yxwxWpxJhfHKO+NRtbuZn7KdyXzH5Z667hHSlaEQDp
AglQGFi0bIkBrpZQykxa8ZiwGiqeDFc2ETJbROCKJJ6ijDWjO6WpuqmbdadBmHXWppmXky900vdF
GA87tIoUfJ2S8KlTmyUcaLbQKk9QbzK1Ts2NjarkOpXTF+SBsIB4ikRvNskanSwOt9PY97lpL5ga
i5e4mraX/7oe9rEGasJIlFyXjc5k0zwrMyWbIBo60CBqyWTVH9oGEL8Hx1AB4Ct1TDqqCqkTqETf
3Jaxui0lA6wqRhaivAlsVNT4lMaQZGYs8LsV5EcdNj3vBgelGGB1Ddsb54GqrkXVLjzux/0w1iaL
124ukjBAQBwvEi7ucnNRSmhKJl53/X5aZwLmGLTuvg9fYaNlAphKvYY3tkObiz849LE91Jp9aFYH
iko5dNNjnyfwpaHMs+BkYhCKvWd7mUZrrrxpc1Pu7DQ/VCJqeNqKqWjTYS8whhfd/JRa0vO+BpdT
pq+hdYDuc3wqQZeNahpyaRZ/0Zp6Uyf4ZFM4DwiI5b0MQIpP+zC2N6KJfUZd+SGZzYNUA8rLaKS5
GIt1gjJJSi/2OllBuPR5gmUNYBa+dImrd0sS4Sw2azYHruMLq2lRCuiz2CWcVoPdTASXBbh3LG9Z
Mu3B8mkadD8ouRskYHKtmzAbWcfHqbt1JVfA5fIqnYC64yaTkQ8zD6I0H5vhMRRpki9p8x48+GSL
e93vI3xUAzROkvRXZGq/VL190IvvNsh1Mdd13wOat4VdLFDzUe6i0mWw28oC6EOVYXjhezQ/gYIZ
QfCnQwGbCoTMaK6iEiz12eMjWaBhT0t/FG36kZLKXQ3gUfq4/BJbd9X5oCnqCja8RwlYMBWAT6fA
4QoV1BoCssiTJNLXIzRo0FUvUwhmR2xBdxG3JV6T7cBITjCpMrPOOQE3mjfQZKw2N9ZW1327jAUK
In3ql0MfBGlmI5EUaGyq3NC121RIh4fRal2EQ/dqRv3BjM20i8vouo715wA8nm0n188mSBisGeOs
ZmFWXtJGbO3Bix+5HG4DSlbwNDHYLjblLkLLh7YT2zSmBtpAGBWkBZ8mjnbOGX0zTrPY1K2FztFi
gCQvs+q6cTjZgfRYMhMnaz5goTI7DzbrnxqCu4yNU8tnvYDHObCjXEefjZ3219U6bWrk70qSpEBl
l/twpUsxBB9wIB6XOPwAZst6XbWi2ZQWoIitsEYybHG+RiSjhkHTTkqe9tFzQ6j/0AXsI1CY8DpY
pzs0fJJRdazjNAbTMVTZMEwPoQ7KTaIGmfcS9Jl3IJMFhqaEWsNRHdEiYdGmd8txdkF7pNDsWbL0
e4frGDo+EgUMljCv64dhEFHhLRZbNRMYd/hQgNl1cT2RACt3OapZ+GJs0+shBjDwcwSGaifpFhNI
pVP4uvKgGltkT2JBQAVaYzglzb4UEyjS1q55aufHQZu7FCIHJ7FNNlNowXCmlItPYHAvRbUzmbVg
aLpxPCMs8VEs8460i9zRUHyUHXAWGo3hBgwkkdceb/ooLFwXbnoSXC9dP2coYrdmtEvR+y8rDIMK
0ULba7UGNHE77xw4vTVUdAqNPYyG27CeuVXAtmhXQokNiYQt5T/KoWNFHMxjMWOlN7JrwPRoUQbf
5xjzpUlvRE+AAUzV3TK24bUanwCZ4gMeONblsFnL+crOVmepTvtCk/K4CoTzjlZ75giYB9rmiHXV
XkbAA926cF/3nztn76MBYEeBL2Hb2m0SO7wHwzDgfblcQU/ttla6T+Uk8M4EzZeKtNU+JDbkYbVm
ZvIRNHESFCt18s7FbJ+0iM8w+AKCEF/L/rMD8bl30fRMVf3qVAgVkzqUD7PjpZIE4POcakNhwhCp
IlXoVXlya0ILGjQi87ZM4vd6rL+AJnCbtq/GbKuipOdr1c/5aICywvgl630Qc9AT05665qOpYXJh
lOlz3DCX1QMwJ7k6KIGxukFSbTsmx+u4X3YLdhV0ekJ3o05PtfCZwwuI1XiaN6SitKjnkWZxLOaM
1u0WHMt4K2jY5ITBCR6wZcAwa+lBkHUzKImasT6zSj/atj04IMk8KkPL2fTcW9NwhIMGZoHipgs2
1rSPLoHdxVoQsED1L9KNBfbG1Bas6XRbNy2YAytoujp6c4oUjUxopmKw0AmDm2pPi3mQRRCsrymu
O64H9FKG84514PXEUZ+hUvkcZlcx71kHJiC1ezdRn7t0SbfllMLsT4yaz8jV+dABqy/nZeBTfZk9
dm47TKu5IiP51E6hA/u6RwUOn+Ukg10o74AACR7X832NkpcOBgW8h68eFZFuczmqFojHbcLAC40x
4f3a4mwZ15mbJV2Oy3Cu+2NoYQ+6CqpCKNhOVBK8n0MNrM9/mVd7HJeggZlDLfIxAJtERzAMjQHn
p3KUYHMsMOmcGB/w+KHsVZ44kuS0VuCgyWOnKbpGsX4ioL/jDrQHI/gGnv3NCgXzN4BB5vo0WwnX
QsAUsVQlRwt9pEBGOyzk49weeovnLBCfYWRyu8LcJ6O9e5CieUzm+jjF7vYcifL1Imjl+Nz0AhrU
kscGwgW9GYzNs1+BZxFz20uWqRpYw7zItwiXt8tYbsi65KlKABTNoZrDHUZ2f9HNCSNXHTLgVcuj
77uTL5sj69vDNKnnsk5fqATzIVY3fjqzJfB8ING5XEaY5wbdbipjv6ctlRwg8zMbanFD2+hKY6cy
HUD/SupUcV90SR1CYyUwUR2C1yUk95MIyKaM9A6zGThL11KOybwCA++zNl1vxlGXPHBQQ1D2j6Ic
dpWCvdtmizVXNalt3vcBqD8YgqIO7PslzFAyArfDy5NDHdq7RD9N8K0Qrnont13ZvM64iy6Tg3O3
Ls8zXnI0pudIBXfxXtXyuJD03BjvObiqp0C0MIbuTmOqDqEE2yEBayXYjKW/HVVwJrg99aQ+ih6c
hgpc44Zt0zIoElue66p6651+FF4dDHW3urS3VZAtdXNIFhg5WWke6yTctawHUxfcR1x+/lZqMhge
pKmeDdDHEgTbDPbsktSPlsF/qk9lufWXAShy9Gwa8FVTHJ8Z0MXws+4sAi+54TQxHwmbbpdEXKVq
zVgCn1kDIYlBw19MI3CHboWz+xI9RCzMxVBfVWzOfTTdWget6FK0Ca6Bv+kNgznV5bUBhOZDJJ+h
52a0Eysf2nxSCzgZMOkU5I746YGV9SMNlmIZyTYOQDrEl110OWl2EBdjt3h1D97pQ4NhGSbYZwOM
ifTKwTp8E358sD1s/MAr7tz0EKCJL8mYu3ndW+h0sm1POAHdDxnBkzlVK1hp8BwSKO9Coi0Cm21s
WhicKPGMpvpYgnny3+ycSZetNrat/9DDA4SQROc1gM2uoi5PRIdxiggQlRBCCPj1d+7jdOax813n
vf3X8XDYUbABSWvN+c1V9NFTSKbXtkIJt/Z3LU6PaIVY8vPN3/jeavaoZ8gPsv4sPKgC5tRsLNUK
f9FvIKuG5bGbcKuJig4UQhlMrU8/5Amh4ycAipup8B59eWsgNfnR/FoW4slu3c9VpLzpygRtosr4
aahgrjX2YxlQLqBRO+tm2PVtFJ9IgJpCwstIh0uTErrhk07QTcsm3Xi75naAj9eR7cBRlVEPLEag
9dsYq2Y/RDzXEdG7efGetih+wGsM96xcP7dy+jEvaoft/1DU4j5aLPCCAfY9X72z9T8L4r9Ec+kl
0TrDWNqmLArpdIE67K6nPhpz9dopgx4ogjeC1XAapu59q702Q3X9OZnhXtUwS6MOi6NaKXo/bOJo
I6E3Qr47RExWUN19VDlL0tbldNfb4dZpelV0fYoNEumHKlZphMvigmf+jPsRGXgdg4E5P6vpqYJp
0kXhg9dM+KW47XUjFgjyb0HZ1S/96r1s/QTh0zL48lBohoDchL79HNj2RQkKGyMcooRafeWG7q5X
9qhayPBxy1Hvb9db07ywEIKKXe2NADGEYrNOPDinO93JMKGbOIRejcfWh+p+2UgaQK9Llk6Bjqj7
FMJAOkjxNnR4m2aT9Dp+q+UrgKgo0wW2dYHdTlCXQnff+So6DtrbL011I5otLyfZQnnyxpNell1D
emgA3fJ1nMzV2NYvjYB5QCNBDyUT1+0Gf0s3L74dXd6a9RmusYFtiQ7VfnZLny+kPLXV9r0O51x2
rE0X8xwtwZkt1O070r9ZFmU02D5bSPDTUiw7xFtYKocoNROkHH8qhvSi/ZgZGEeLllhDY7P8s5/j
zBs2mcXxdFiJuylNkZqKX9EW0pHY5n3jl2EalwF6D5tZY6OkqPmz7PcqSlWIpUnqGexT9DBGx9G1
6Hgh9HnkjXgQcCyOgxk2Zttfa+6loex3A5myvqYHvAAQ22EtsBnngFHRqcMX7afnWz9FK/s0yapP
a7cmWo1eOuBzFTPNXNPvWzJekzX8EFNa1BB7G/5jshYPFatY9FWfbb6EE1E2Tzrqv5btQxjaL141
zmk5A/uR60jSxBtrD54B1Dur1VUh4jUpquobBMNronASUpk6AtUovtRM4eqhFoKMNw4X3czgH0p7
eEX53cZNlACOAKPhwpOK6IMpgrsGwkzhB6+9E3jHp9BPfNNMSRW3N5wMOWX1E53blzGsX9exqXLe
NjeDfKZFmS6h/1QbL4md3a0Djk5W1ncFioxE8c3t1gA8QB1T9LVzE9+KVa6nQfvfF1iNumH4s10O
UGsnXJ9PizpX7RrsJlrx1JWwEVjr13vdNmgVLNwq9N6o5yb1jXm3nUPta+i6QXiLVlBJX5l7mbpK
pOVjFTCeTHF5nDn0yhhn/M5n9wXFCinso4nL96BrJQAf50GrXZ6LpbcASmK6K7cg3zb1sElBd1OL
XgxMbcZg0xOt4InAy5srGDBiU3M6G5iiBfMS/yGqYov9Ahvm2lV2V4pDJXWJN63f8yiieYRTP1vw
EaB0PG4tbrNqvDFxDGXrGqzdqey3vCJjfSmghlQy/Y1H8Il1lVo3u3QmeBX0upikGyN7LNh06xdq
yaOh7pJW9t8XKEC5sxD713mcM19Wd1qo6gyIJ4+1gSQjXmUcuVTLkufWMwfC0C1usC1G6R7s6MsU
fFNaHzsapZGJ6I3GjsTL/rtb8LrM1nubJv+d6R4+4SFa3xcLUaIj7VeJNjxqZ5nJIjy5Am8PFOo2
Q5N5xUIKFKrdecx705W/j+qLvdr6t17nfdYqPNgl/GB6a48mXJ95XO1wUDJ/foybRuZRj7J3W+TH
bBt2XJXoUwLkynwjgb4Wzn5pYiiwzQhFEC3McuBoUkxzD5v3Gnb+XSMB97W0e5vosiaVtY+X8qiD
xBsG5ynu70loD/2Cw2dGtSVnfS6LCJhKP+w2bLjVvH2pq9DtLNq0xLjuNhjNeK7q4GGAqWNd4ODQ
xu3Jw7G7heTKVPXOX6UPQayCGuhPH1vzYognEuAk98qfj6Lz5HmToA07ziGAYo0totfQp+B0y25M
Hf4n8Bn6voTqipBK7bnEvuAo5Cio/Qn63MRz2L0ghGTr0p83D0elBQ9WjngJGZTpacJL2HflO4SO
azLBipXretxk0ey8WPrQHS7i8uogVQ5d2inxQzVNlGixZPAVnsS01EmwbmUWLuEM9QboWwXEQKN4
EK2Q+8W0Hlb0HOX9KMaU92zesQ0i9FjKvRfUiarX1GdjcBjc+jXCU1r9uIajP795oZ5/B03/wQ7/
gzT9nYD9roZ1lJCh//Ll/31SgPK6n0G7f37PT0z4X19d/xGb/Nvv2n+oCwZs/vpNl6v55+/CX//H
1V3o4T998W8o838DK/+ewvxv/uf/kGTGaf33JPOvCc2fFPPvP/EPipn+5hNOLqQ5YOUAhsAfFPOF
b6bgz2OCRJmPfoT+i2Imv4mQ8zj2gfWyiBH80B8Us/8bBw9Nga1HAX4yCv9XFPNf2eGABfAgQFFH
uAQSMfyhXynmBlz00LLVT6pIccglkC/mkd219OKlxKDj1tI1iadkBhQjSoPKvvTS1WC48DN/TzJT
EPl/4pgv1wLABColjfyA//ValsouelyJnzg+uGz01iGxnKAgXi7tUoXCiMO2psD2rBiuyqoARost
UMCaHVe5D1zAMwsuBJ6sWheRjZ2HAw7c5OsM1dEChmjSOBJJu8GzvHRVFltSIhcGsWyBozXU1z97
rWXG2h3x+abuEV7JAi3F+ckQ93IPiic3S33H5/bdr9Ap/P0tALf+1zsQBmDWCV4ZAZPjL0w5yM0Y
R5EMEt9tbD+QjexQxSbVoiHcozDKxr4a/sPfDKLg8pB/QdkJbjxlLMIOA3o8+B0w/wVl5xRtjtJQ
KAhKOd+NYRLDMUJNMy1pqdImci/SrfCcrczc5khajNs3a6Jzs/JU25mko4H2363vjSn5uW/7Lqkm
JhO1rWY/AXNSTRkDPe/CpNi1M2uARVuRDd72YMj04KJ5yKcmutmmeS95wcCRz8OBl/GBlu5rXal4
L+dJJIFo3lUn2zza+jtWQGCAZvoWfA+YWyE1DVcXz4wt21dW4uIE9vQAhzkW5kGv6q0P68uBufPW
PA6WD+sDcZ+HCRpErWfAMHGI8hlbf9fZb4xXjyqWJ6K8IXGly2FNQfrHSk5MVRyIC25BCV3jzVwz
L2KnYjvQqUxIudxAq4brJECguqBO/fFx0E/dxp8ii9syh9HzQOj1Wq0PvixcPqHigX5wXVP13kh9
EF1w8kj8KCZf535tt0SPN4YEW1Z6/LETqKzcbCD2mRXgrmDHsBRfua/MgU8emv6hO1rYPAU8XTfX
r/3mZYKhHiBkvInm+LSxDVd+BChBAa8x+JT2sekAnW9eDfK/f2tW9hDO3lvoR6AP7Dc3tk9uGPcW
hkip6vrIowYqAPzattfv3qUuaGP3bSYjDk7b71pdpMwvbdqti7oaJ16mvJtSpUkLg0Th1pBD1fPv
g3PfcQOC/YXd6xQKPdCGJgJ5WZmq31UkW0PwWLboX1ZJJHjdr60KUC83+EVeNN/7Rn1H4/1OuzFb
scGlYiUPluBgbjzv1R+rHgyY9+I8dkWK4tzUJFMm/sGM1jl185d1hZFaStA6iCdE/lDu+wuRJ0dx
Fw/AA1r4PHIC3uOP8Y8uXEsQ9gOsdlzqCFc58CFfAD/jWwSHtKQPopXYM1kPpLfcqgT+y7eyW55X
mOOZgTyGRdyh0K0PTQ/DrhEjCI1W7OsuHHccppEfvZcNlrfE6gKQEaCclnWB0hmVkvMBbUdrfYrD
NSPE1fugWHt4luxerJwlVMgns1Vr0qxnMvYvI3mrfcsyIKLzfm3EfW/z0E0odydx11ZwT7fWQUZE
E5D6lTwMIDdvgM1CYMIVXMwgLzBPRRyhqSr51UzKTDcQNIBOFDtl6EdJAZKmsVRjHjszocMTL2th
ZMYHRBE4F13WwgrG550SOIvDyXKQVXYANoK4T30YWrcXGvDeFDhYbDre6QgJCeO88iCK8blUKPh7
dMOHaVmPJd6IpPMq0PnFk1yGF1losP62So2EisQBdUFIH3iuGFx3t1wW/Ra/OL+9avoySIRW92X3
0rXzjWzkD67aOeVDOd3Py7oda10ch3Lco63De22nlKLrwxWCfKyWd2M4ffL6e49XLdYiXoOf2gHk
99d2gn+LIAIWEnohV+7o0NRHOkT3a1Vs13xYzuEaowamN+0W65el7K5DXsLzllfEmEx28igiUPyk
g/TFuX7qzRnEZXXXCA9kJ/NvwWDVO90DER4a+60F5DsX5Wsg4Aa6siYHPn+2kBP3fGku8Nqr6oGp
tSAtG3h3pRkv70+Yjaa67B/wqU1wFSi4QO7ypoV2KNISHLLQPXp1H4XrFoKOgI+fEF2iWq7IfdsB
6+BdXaZDHKPopfDPFA/BpcjgtQwQc7nwF/VUAlOGAJr4ZL2RNJ4B6UI8jwYQMiSe5I7UC1q2ZRR7
GAqmKdgdHdkL+ntY3N3wjaYIfYQ/qBxMrr3utoCUKGDKIN6X2vHiAVl18qMK8Y2AXjyZq8orr9xY
XLfTYQSeEoiJ7PyWPWg1IFARP8vZ3IxdgNBO5y2ZkPaHpTGMRcde+9plJMROgV0dtNeywSSM+7wI
tUvc5L6QktGEgRxO5plfVA55AliFat1xc3BGXofJ2MIK9OCNAgHoLkvsOUSjitu+IqAT4OlMxbTH
I7odMXAjDT34CB6kcUVqfPpFcPhzTOch6UA61NOdHFGw+HHZ5nqE4miObVxv18wZLMnpRngAoyMx
htdhOd6P/vjSA8ZUTTfB2HIHVqImMg1c/IhV33rlfZqg71NRe/uLn5IvAsdj66PAG4r1jsQz2WmP
5wPF8QFh+G6x+qRj2FO2FW4PReEKZvy2q9f6RraxTiaP3YV9d1Nr8QxSE+bIij2tcP4OBcAIwAUv
B3BQRT8UJ9EZ+OMThzma6gG/6NmWtT65oSlScFZdQmNAJPCDuAdIt6IaulGh9LnVUCibz4Fuj8sm
+7sBKlM9iP2IRZsM+Dlv9X4YZHJuvK0Z4WzVLNOM77qC45OsMJ0Xtgg0zOutqLwH47nw2BQRbLky
3AOuRs5jZEnHw/47NK98bnhw0DZuMiNfQg92ml+3B600vDbsVsGUht0S7CoGfn0d2/KwxHGRlKMA
BVHbBfD3HO390f9kDdamceQkz5pNWBooIEqw5w50iAxnpNHEhf5I/EW/epY/loF3kpgvkfCJnlfH
nyB6hrlYCP7FbzM2qzJ3QkMJN+25DKXNweQHXEKLDcxN6R/mad1NhEsYD++l19T5NqINbIV+mywg
MzGQbk+l/gw9NOtNxLz9hewoSdsmQuGtMA2bIAjBZBoDXmbjbA5bWXz8XBvQkZ4rEfwIHIuQAUAo
pXuwPTk3kKStoSSXtTojXePSYvHgGfUXHHbKXAnu39Shzm1zWCN1DRMeuYsQuvBoZJkEansR5QJo
9ZIbmIJnws2+GasrYZbrESpurLwq+xlFGkmTEOcXey8MsglS9WVHR6oHEaIILBEw7/IgG3vj3HDr
xbG7nhWwtA5CmMdX2KTlkHb2SAbdZHq8IA89lLG2fnc+hzBTDBkZkSTpSiETKLU7mHj8NLBoyesY
ZWe4RN8dhSBcgkHIghiiaA/0KzHjXObtOJW7LR6g6i9N6vm4615JQB+58lXCPb8iTqhcVluXLn4J
qBEbaNGy+qBhu+4W/TLaAGBLsF+HIO22KscJ0Kpz27bBtWhmAd1k1LfjOubF1te5xWaXscKeqFim
bGpRq85yTCvD8n7aoKHiWEHspT01sbjayvL9ItWwGvcPLniV4SD4JHN/ZhO50czjZ9LXEv45mBhl
IR7iFjRZQ9WtgesBLb3It5VkvS5v63mBIwYOzB/1vigDcgZCvC9I9eEVKG68EMqcuVQfa9940MAQ
vVtp8xitIk5r3hy2dmFXSFgQFEM0ThtVKmiG03Vh9QpNjL67fmsB3U3JrMPlDOIBGD3viiQI2JML
1tTE8rlqgo/YgyQMoUWlPvUyXD/c0wv17CE3lvtLhJNYkCnXbMwsOPNreOdI0niapCBFzA5LYt+y
+R3m4JLQFcJ9MY4/urnsE7fieGjrB1Aj5c4hBZPPpZvSaoVdZef4znnVD5i8LitN+coGiInaGnjM
us5MGWM9rigLx7hek7Aa8lBSfRyYuVngBfIohNLlstBHYzEzLIGu5/fthcoYmkNk+je6FG/aifbY
akhavdEytT6Ky603+64rPrUpQXMbIY+cursYb37rXqhFlUwQUNWRwKosILaaocBbQOFsauTdMlcM
fvrdOJjuDbJlrhU/5OWtUsv81okW2QvklRGjIR92+SI24HxMFt82H6pxrMClAT4IfZoH1uAvIdN2
6eBgvqBdQtwtAe2IIzMSh3gN7maAitkaIeNj8UbqNO7Gr9Ywkna8fw4NjFTjmbSK/e9Kzlkg7B6x
S5IACUSVxh83Gdeph/0XItSPteKHZhsyV7GrLg5u18BHSqWcoKuizbJOQZ6uj7Z8XTqY6LSB89Hj
hOGPGvVk4UuwkBP/QZn4cRXW4ZjEs8LtSQCvpZ6H6rbWELfDbjiGWxyfp2pUIEPrr2XJcA3zSJN4
2cA2wAsDCZYHTSiTuhs+aAj1obYkQ4UMNXjYL4vZBa16VDJOuYcNCDCBL8Qr7SO9W0f7SMviUPTd
RwO0rvHrz3Ug197ov43l9GmjGxUtT4MOjtUEXs1YtZ5sCylcNQVw1Xv4sM9NQ9uDL2Z/tzWo+dhN
jyLLtXNxu67AF7aFffWMeqxoSsn0HEzEpoXBisEhvljzjW4NvGrUNIOAGk6Wb5xDfx2wuZ2mFbWL
mtukHdsX4C5sr3lw69v+Oy8msRuDVFUbsiOrj1QdmGgBjr9pYViMxuWK2nsdzSD/p3SLkPRiLXkl
tX+L3uKHLqZkqNz1xNSWCImlURQIxMAxOPuGwYgDWJ52M8oq7bkZoeoHNZPpEPsohara2xDXUV7a
b+V9haYpJWU7ZSJGwuZtqC+kiDfd1P6SIe5J8sCjCid9PO3KmMXZJBrkmUgAlZaL69DCqK3jICuG
2u2wxLK1ujASXBRpOIxVhkTvG+h/hWgVIOCOAOAc+lvoueiJBODecj54FfdPW3QJEqm7aNw0trOH
tRigo+NFpdCkFhwbOJTOcK97LAmaFM67aw3KDQ3SedGdB1toWZKerbekb3BGt/Z6i7oTQ8Zojm+2
htyN4ejno0YtHs9bpmnn5RHakjpYd+306qj6LiWsWGb6D2yfza64FGZlpXfYvYoT5WDIu+IshgGt
p+Sf3haPSCMgFAxjYTw5bbukq8KPbsSrYHtzBKf+svnAWzp/uxXdyhO/GrJylFMC2QWs4jifyFbv
6i2Z/bG70coizG1vNsvzXkHhRsLNv627r5OFy9qHGALg87QN6+lqHkif8uVSEyHuKNtoQa00p8p2
NZxfOPRbvWQoih6s8W+HTqUVYjUZLxuZzkGbTnOT83hJKkdeNwYOeoDBH8/9D0OReSxdCPV8+8C8
A7tDkVtVUZ+HGoeMHsIP5CH6pFHL14t/U/i+S5tJPbC+W67tRkELyajbLdWHad+NFYe1W6obXV72
Os6etkYd5mGGoyQU27HwU8KYwUOebDrFXGS9J0U6c2g9CMMg/1DnF3fRbrhTsdotHjLjEIsMkK4N
9QSyrli6UMfIa4lRBATxqYTZGMmltZNpE7d9Gm6PiEddK4GEuAtmMFfuq1HxoZ4lENj+FlH7vOno
DkxxwqATQJ0cX8JhvkFQCsl9N71Z+lL4XxpeHRYmf8yeTgJ2rsHEZiieW4wNsIcpwCkgB6TNSxyS
A0h09JU4bbn3o+y/uNYoEJDRt0jGWGPdEmVS8K9+6GG7X2DlNmBHMqr6dFIS7nArSAYndMiRfTIA
vqb52Fys30LNYWK3mB7XEiccCWtQPhv6L4tiOrFVmQEmR4FfF0dv8nH8GGwKjUXQKrDsegBED45n
1sephXFIeHiCRj5mRRMH1/MSfl3Lpj5LdppnQDBF218tns63RdD7gbsXwpEBmwqLFDgBXBXSqjyP
S12fdMhhxHpVPkg0G7JA1mvyKbo0vhw8T1RgmvzcwqPJuQAjPdQbWsMZT/p58iGrYtrFmJmw2nto
uPL1zKupANqJmiveOAxRcd+IRiPMGDUZ7fSPmpgXz2tGEMUS/m8PtVqST8uxCg1cgESTKEpRb8VI
gBRRugzoJ+q1zbYSWg1rkYsvLNlNMTRQh09v/IdW9GBBlE92wict1sj01EtI0E0IexsbtHGqPdLS
P/HBq8CBKLl3o9LpXBXwtLph52KG5THXB/5YR6U94/WWB68bzwAMLU6yIQScSIEMH1xFhhtgGB9M
FHrnGnaOOhdnfVWfps0fkceLMDMgUifThnNa9BZaSYvA+ojXy99oeLSVPoIITMfIyaPkpUH4Dzon
6w94j6e09Q4OqNhtNcRXywRwIYotBROGFsJdNsiB9VfojI7oPm4WTBUBMW2Rs5P1voZKJitKby36
Pd7T8FR1Re4i7BcFmJaEBkNwpfskZGpF7KDcdSt2rW5Bc/1TxV8WLlBzoQkcWM493HldC7XTE3R0
ju0QmyY/qXI8AFfQV6oHEhejUp6hTePzmssuxu5gcadeAxwFboQ+jvxqE51+HpB3HGqYBwhidrh8
fVWMiNnAcd4DQMU5FvbVbWyaaxGSW5RB9VGJsMyKCuIeGvMCxy/t8imsykPbrntvjP0j7aJXvL0C
eagRhL4nMqkpP9i2ebRTw/NiVgcpvOakJM1NPEU5MntLIjVyO1SFLfRzFe7lwPdMMSST6uKkBGAa
09eHqK4xkEIPwJgQYGx5gM5QvZDIb3LizUVaVGpJUDHi2WqNiBU3t1PxuWBtYTwDwPFivlOUNheX
vjj5FPRTG3/pQeylvkPpT+dlh8MBI2c4a35/AX/e5dU0nwb7xY65qxnKGdrvlqYADf19p/AYTa34
YYAOTi10oXIlQ0oAOR8BtSLb7u8RFpK5eR39QL0XUMvLNq1tUZww8MAdgIF41QojdxHbvRbIA5eb
fEfDhFvloZKrdR9doQrS4/YA8nXdRwbcIKAkRMTQjGI+Ar0hMwVRW2O3aC+Hq6d4g8Bu1oSzSmww
DTsQEB8IzH+agX7HHIdqxwL0NBoz8JLCYLBGa9ghQAJZO73ux2B8oFh953EaH5BydehEBUiLSZ7H
1VOHcvVvKE6dbEYmudpUupT+rm+qcQfsC+fviukrFs1lMllNbiAE4+ymXgsSjwFCn39s8wb6i7lb
IUCljzxAgejImkWBG3fU2Zy09Mm1A0GAV8EIb4r3dRDAQIIB4SMH5dNDHLjq0t7wBY5587aGXZ0t
CzaeOKzXXbDhv2/1y4XRnkMfcEyHWD1yFbf1hjEZEGR+/irsmSjqqH/1fwbFEfgCRwJkRWuIqF24
C0tb5X9vhAX/D1+SkTCOIiJCRoHVwbL6xZLCwAPweXzCgIAuslmAAm4bZpeZfu4xSwF7geGdTgod
gOgO9rrqvmkPtl3QAzr8D5cCG/Yv7lgIO9In8GN9Jijx/3wpoc8DyjdcipmxekxdDI+cF6/12LzP
NghPKNeQbu2QGC/ItQ0je+UhPgoo5RZALTLr1Libn5f0/634p5/zjb//Ohj4jwGiP431AKMN//uR
Yn/MXvv4Oefsnz/wDx9e/Bbh8cGGvwwIpcD6/vDhL/MREU2MMc8LkklMg198eP6bH0cELnxAQ8BD
7F/TxMLoNwo0EBO3fBaHlxFl/ysfHh/k15fsj2liPgUHEBH+0xv/5X3/z9PE+u5q5CFy3TlITZWC
PcTWxqA3WPoqUP6iVX4c6bbf/mdjxi53+tcLxJCxGLI/FZgxRhhl9LJKfrnA2pUk9mW4oqWb0RnD
BTjwXgyH2g8gYkB1hLQNlRoyLRKPhTlVCpnjvrWPEtGoo5KNznmB6hBhG3rq6AbjAb/kqAbz+csz
v/vdtv51MBsAiL9cKagJzIJlURBCZcYz//OVtvAF7RShiN7iZXhTJX+DMYbimxmzr0Zrj4iB3a/w
njM1Cfa6FX50NmunUwpRBk6eIoeg8uVus/SIIW/9fdS2B+q2dqegLr+PpTuQ4a0wC7kHw2AepnB4
KocwOiNLN9fpJW6FmmD9hlEFSdXa4mh0Rdi+qDD3O/SMvRXmC3I87GmB6JJzv7nmdEVw0jIv1yHy
U1k3jinhXgSjiCwAZFvUYjiSvEnYO+BfHZxWwRBHopt79FDaYXzbhrI4Hu8ni8E9f38/L6//n588
XvLLJnxZOQQS0F+e/OYRlK9uXJNh8G6dhZDVNJjxAs12yRvBaxiW8U8PbVr74EqO0dNaoQKpA7R4
Rc3Wey7sl/9wTf/+jAMULmEI/cAPL4P4/vyMdTMGs+xBJIYac7zc6C1X/ba9DMs23bjJ9677JSvb
jT0ALv7cdMPTsZ3X9075r8rCRP77yyH/tjiwa2ACIMdQaIYY/4Xx+XVxjL00wFlhJy+TP+z4VFXX
Hatd7gKMDvMn9TYtdLvDgBWQ7RJBp2Sg3bRHrpIel0IPb0TMwTls6uDUNfB1Iv9NOBd/oTXAy9mq
78VA2RmAWZAKjOQDPlyTJCANpm3MmCgTXJp6N8AvgGIk/9NJ/O+3GgMTBccmGHOMM+R/udW9hiSv
kduBfji8oFcj8BlXDAmpym9q80GlLvMBmOv6LIqvFCnLswMOlffhxIG8RWP297f6r4TMT4bKh/MX
CkKwHf3lZYzXAiylCfD34w54cDUHO4I1erdinhwGANR38VLS49//zX/b+4BI4QjgoJOwAmI86D8/
XkjcdY3NBpOcVP+MUVbYTEJdpj1K+jGZVrvhKdLpWEkJZrzo50dIBXHeEcwqke2XqC27qzaI+b2m
wRcSVMWxCjbowig20r+/UnK5kj+RPLi3WBAEWfuQckzA/POV9msg+4CCqFij8BU6C9DfJQivEUF+
M30goSsPntlrN4TPVDUIsMTFA4NVeaqtRQa1xnQmQ93ZbuRVFA2+HwNwNrAKWFGm+y/CzmvJbSTr
uk+ECHggb+k9i6wqqUo3CLmGt5mwT/8tQPP/Mz0TMXPDIFvdLRogM885e69tndqqK2963jz9rh1Y
4iVuawxOQzV8EYMub04epqtRGeXX0aZS+e8fzrX//cc3uLcc1zNB9tn6vGn//dPFvRkPqaUqzvSp
OGKu3/fKal4yJbWzQktCoxaEFrL3V6mV4cXXAroRRfVbH3PzMf/ZgM7pNYROdS5n9xTjNW3bR1Wy
lY2qX/QAEVFtRa9p6f5GppJcvG7yNpERcHqn96PFnf9oHfCNQis/AlEWBw1/Th/08q3zvT3TrXOQ
6cO7gCC1Sy6MdOU290ZUTG3B/NecwnUgdOdUe17xmgfWLRgz7yADs2QQ3LNvwlo4RHr9uexcqRsO
mzy9asC4LmWIv6K2U+PYtYX1ljtXQ4TWe9ZjUtOt6FrmdO2WNa4JPBqQE8wUafTpoZL0XXHHsTNV
ZbsSZlQd66FxXuUI+0UrxC7TZwlSLayvuo6hJGW0WNWlerJqTndOu8fBcM1DhekD23Nd3qpWLxGr
jxcbI/9qmDsryLy8LRCp5pA4g8k4NAqvYYGSYmx6gZitS46ILIOViu8tO/dRQ/1+rcynMJR1bXUW
RCyo1a7EAbGB4IeS2XWjbetCbZmHXls/1ssdHbvyNswPztSvhZ/KN+ageFhAfV3GMHflDp9GdQI6
Yh5sjQHnhGnrXI3mh+ZawdkEqwCwztWx1YLLMp1G3JeHehrEVgs40Ax1gfEWkNFQFfpvDmWnwvkV
puG30lTlI2eodc5dhMF1WsPyC0wPv4RffDGb9i7bUD/6JiuA6ZjWFZoJUqVKMYthKt5ZmFP9MKHT
rcJLiW0tAeB2Rno58XvzrBzlOi3a8qGST9mL/E2aqPz/LDCOkUcobbzmga0AZk+Jr6B3TNp3tfER
+tGwcotmeijwIvzkTJNSmJknRYfy6HVmvwOcVK+1MfvVFHbz8Cs6MEW27+cLPSvt/C605hAE1tGc
6u7Ttjm1WEJpq1CX9Tlp5xZxPP6oSsv9lRc19bF2XW4E3/HDJ1CnqCxTEGDZtB+4hJVRoWNYDkI2
7em7FkI+NBFSH8rOeE9CJ9+YQ4ggEOAanD59F4Ug7fgJ0ZOkkERSmCPntOdU4auS+5Jxq6p1+C2F
b1483Va7wi7So4kg+iB8yDwcVlnV5jPc8p/WnuU9ND/A5RhGqBsSzz1rLoIh0SWXtnLcXVkH7h7b
0EcYNdOJCUO3HzIu31iPw9OECmlridDhX/M+K3yaZ0ySJRrYSz4/jJGF0KBJ3EsYFHupbOd1+bt1
BS0wN7uaa1ghzs7QbcQlYqfWAkcWpMNvw7erz9QP3fVkeWoNj7J5Z09Ra92RLsBV/qvCaJwzVEb3
1Av1O57nj0GolVv0tuWmLDWkrqUKDsuJwTJNxtJYb1+7iaaB0U9723HTK/U8g30T4IDtlvHayGNW
FENi7Gmik7La/C1F2/E6xHewMmgi0s45L58gRLQvJLCuwu+vuQbUNHZ176VF2r+anCD6UgRwN5PS
GLaW2f5MJrxUsmuY47OtXKt6OrfwVy6TicSAbi8j9DDzj4E9ym1lQErQooflVfG+LKA/4Ib5Kqrx
sw7joy2b8QVCUXqZtKrbAA5eRRJ7Ql1OPfTD6SYCHdX/LGxKApVs4lhPniGd3LQV5QGdx3RAqhGc
Be3UQ/AzZPp8rGiK3Sc3PwU4YM5Zon2DV9avBwOMS9cnwx3dSrzrdWsT0EzaeWEfIR0NZumYw1gh
NPrP5ZnMox7MY/dhxMdM96ZrrfziZqPuWv/ZHv2CdpAKJUoREChMz4AjIlud227pe6XH3ZO779Nz
xhEPv3L2VmyEu8QzUSBi1zww4nehTXQBEyUePKMc6STr8FUwGOw6xaHb9NiYrOFH7CxIAs1+jYZg
a3e2OHLbONjeDedsIZBYqWWDT0O6uLl2ojQq9uM8nNQy5H5VMoirFSNhkwM6ZjpdEHSq/gj57K86
n6oTigcsdbER3/QykJs0VM9U677oHIyOYYK+JWRAsZL+ED7R7ITAGKzmS+ClPwLJUq4aDPpOVexg
clXHqO1pgjF1ezU08KzDcJLpbJ0a0C44p2ZynLPIA2MXMWX9Fmt3LIo3gJMvjcy5yU0Z7T1bR/dt
TcO5NKO9vdQ8EZLEy1JxCTfERBQyV4i9/kVm9tZIEMeYeszEvkt9NDIMqmHEfCL9uvUuG3BiFXed
mmFfadbN0bvmEbGjbrzRK3dtNoqL7ZxHHaFMhcJjIwLgNaLqnXPQD/naNaxhAxx33CUnboj2JXaK
8WXi4LSDeXKg5Sf2ruGDqXAKhguxzHbKB0TlKetZUSdtshAGzJiU/b6d1euqOkSzgybt0svy0FuM
zgoVzCblLNpPZj4cLFFFF8MCqOQhuplwgl8zHbMX3XCxzZ2mv56KJJKXan5woPqufQ8wm9H78umE
Ai2kOsTJLtfonckAHVaOnOqQW8E9SbDQseMb+9TOh3XXivA9zdeT6AFwFFB0UM/d+0R2d96gt5Oq
ml4xqt8brcOdN8t5TPGj5/CE2IivSA6utXW9Kb1EtUgvDWPP0Iqmcx3m6dNp7W0MZOPV6dFJTbUo
j2UCKCGHkbyr/PzaO4BYU3b0N78O8B42Wbaj56htYvBEFz1yk2Oqm8fBGXlV+82lCZ2fUcGgUqGQ
BShqvzIbCTdYYJrHpIXvdeFJpIo53iEFiTLNjRTDdZFumGTYcodgzcBTOXDKc9RMEyrP5vy/dT3H
oNesEO0NUjthBEBQmQc1Hw9yhGSVXQ9R0CIj9suv3NA7lzEnwCL9TdQK0m1QGUhy5LzaJOEDGynX
QWK9+5DOt1n1HAYXu5TuvbZhhDR2rga6rHWYeOMXBYTTzyS1HK6IO23aqk22TB+mL7lh7hNkcvHd
CLrpV+dzmiq9E2cbDrzhOMG3qopNOX90qwif49zw6OyMbcAPOP6gIcCFX9yDqQP11qGsTpg/EIsg
X0zrHpbZTkPOd3NdEFelM+bbis71ZmI8YNAxuYDd6XdUu8GqVbF6TjLQuP/6eJ/Y0wea+V++pxU7
sxFcTZgTkn3nNjY16LTp6kxukXxEe6NzzXcUQRIGQPxO4/nDGsQTD2LxJufdSNLFL6FlSzE+G51x
XhzTvzaxCoBCCUyEH/xc/72OWBq2fyuSXCokHa4FZS3m86X3/C+tLAHrsrIM6A9GHJ/0yTf3eTuo
J1VetMm04Zslh/ocQW2rgW1sOl+mWw6M8r48hJm3VY4NbbhtfixfeBSb1qlGZ3E0+2afZNP/aHb8
R03nejZ9F4/AAZNV+9/7WWZfI7r2e9AWA3oWxhbh1cRkdpC5B8EjDm5253a31K/CbWmPw8t//7as
ub39t29LuN7c3sAZQ2gcXfC/F11hkNsdSC1wf1jp1l3qwuDiSDCU3dny3O48RekTWoyFVj7s3odU
4K8xra/zwWEWX8drDy70ajmXsQrRx+8x4UMpGo5C2WIPIt1f0yIfkYh2v/pY5q+5lJQIHZOgSOrO
Z+MJ9p1G41gwaTs/wjv63z+i8Z8fUVBPYqmyafaahj8bk/7lgui1IRlyeHD4SzikTQObz3qcKQS+
6MstQn7UoPMFgBKqhjoCEcjRg+T8P97Ff/zOwqGZTDqMwAPkMVD6+7vwKy8SJoKcVVopH8tgHO1i
EXbr2Ggb6LJ6cwDGhky89MMzo2V589pd7e+jsoKmWYpLh9nl0PquXNHqQrg0RtTqXlPegiT29//j
zf57UxAvru3wfn2H78SDC/T3Nxu1IcUEY5FV1BjkSWhJB1keK0jcwRxo/IzGyLI5JBOIQI2cjE1g
NfXJQSgQoaMDcm/i7yV743+9sX9vV81vzHVpUyHTpF21xHb8y285idHUClZRbN55BiPYuJS4Um5h
L2uOpPErjOWfrWFS8BVxuiH2wj4ybO1QBtsAezyr/B8/q7s0//71BsLMZTMkxLOPoQvRwb/9rmFU
Fi7Wb1a1RKKHKCFPzD0GsTZHVW2cIehPYNjkHjCP/qn86qcuvO5VtuhYC8QjuxHvbxnSgNMrJvTo
eE9aJPEFCac9TIO26Z2seKBoN64C02eWOcgjZIb6Ejj9l6hAIIohaBVqcsIyVf6OpZvCHvBfZd0w
9M3D/L60wN1vHbTqW1JieEeRPvd+NJvBJ5wEFRvuLYlSpKxzebUUWn4HEqF3uJenMPrxp7n050wc
Q57bxxBNHp4Sn3y3zwzVJnBrYjmEdvYLxUeJY/stdcV96TQ0k8oeJijy7Z/u9oRBZlVplfEW9vos
i+o5qM4l3mA4P5ph1uo5yoI1kCLimuQxKISOUx+BG4hq3ZCMeeeH0qSq/kct2kXWkUObs/KoNLbV
oGhgNwNZDI305KaN57gJ1xt+2sVfkqrsd991yUovRE4xnMfnMkzVvfNZ+1wG9/gryuOYOPlXvnSb
+itOdfVcPoquiUPnB+YJGKLYGw41RRyByostpzr7SlR4q4K/skCqXeQE5bHQgMn2Qq+fOgL9k+wc
l83Gi3YZcJhdPiSfNWXRb4UWCrgSut0xR/+XmMiQ4ExfG9E83awev8/6VixsrfgaDCqb4fvDWy8a
uTGGQj3GfGMN1MQW7XvGtc34EY5JBzjfSMFXuvjV5mtoHFCzhPOZ3PCLtzGn9WFBhI5SnW4R97fJ
wZ8TQ9tss/kQ1Hq9ty69/oLHRV1t6Z+tLKrPXvhsMVy8eCobLmakE6BRieaiFJocbrlhbRnlWswH
gDT18jcGQX8uG8AxO6MprPe5D36pgUuvdOg0fhKJb6iwOJEZP/FlVdyuDKKHss9X4Lb7UxMPNqMJ
gIU2LrEimLiN3bE/2k1yKxzZPGKaPY3ovLU1OvYGGg6XSmTthKnARZU0tNd23fysESy/dygRb///
lcrtEE+LrGDSC/EiR5RPfTd4X3zZcmOYPgovIzksf4mu4VtN+lJxoY6PVOr9ts/K34jXvXUaxOHZ
GaznUrn3FL2nyJ44ctIm3lRTq+1Q/ts72y6/C3MCj2Jg3AgsJBZpBDk6qiefmAxnuuNmQbC/LK4T
Jp6tp1tfU8suzjPyp8M6dck5+awa+EPcgAbEPAd8YOYAOoel0X11qh6Nst28BEmRrPvE/JUz93uN
MirnStnhlrphnyE1f827gK1WGL/qxHmj8LdvYcKDXsZfsVYOFwfqGTAF/RlonTx2RsvUymhwNmlV
jAQju3bzJdBA7995omFfMtzozbeUPHuFQllrUOWd48Bdl0E6nQa71S+T7X3+40qoPeSHjiGQpbLB
xSgVCzP1z9X82wbRqoHucinBYBx1Tb+qxM9f2HVyZgC9tTYSxAhZOIX7xJxQpemZekah7NYapkRI
hP1jaMPyujzIpi6vIeUyo8LMPOpuHr+6xTrP3e4VSLVHgZoMmC/YQ7WcDq4lK2dftOFfEFKGKyNE
82j4O4fiEyYMlbk/MX5ZzhAuoqBjP/h7t9OIeNHgrC3vPp9geNRlflheFf4tDRDNz3tm0B2Txg/2
tukNX3wzOFWTbW6WpXbqA4mIyAiPE326U+f12W5y6b367i2zhpGzqm7sGqeRp6U8zonzUK0P0HFZ
raPRXNmEfrxECgJLK02QWHyRUHy1veDXnuXj08XS8/1Uor2bjw115D90J7FPrg0YsxEKw95YbwnA
aV/01J5YtgLgJlZzhdLfrJXK6z14HJ0QD3fcszmSyWKnN1t23O6h892ZlPmeqCC/jZP3fUKof250
tDn02L2ryT1ytQzN3Zl4cFbjWAfnLJiCs4NhAipea2ElrMpjZDfFQTnohix6JBtThtUlSh25UUU7
oqpC0djoSAA1GeORhPL5LEqPMmS5X5aT+tzNiTNLe0kUUTaMl6rPymNNm5rZgzIAefCjcJ86A3dC
PZN2FGdq5gMWbk8IvRy/EE47BTRT6zwi4f4GLwlO19AetGTQERPhqdO69LtOf3sLH1HbZ1X6xekD
VH2psDaFl6T7OnSzDbZc80zL/b4ckqI+MQ6xWZsH2cuVbU7Txe7tdG+zx+7CqvIfOPUAO9T9T4tq
/VGGhto2LoW2nWUzJDTQH8CkJix3eX0RWYKCaK4wLXy9G8HwkySZ7KeGjwkM5xAels4Gcsd2A8BR
hxfffphuj4/SqZqNgiX0tdM/gB7eBhnBtoHX6qfR+Dsb3saue0Njq75rKCjb4ldRMQLU66LZassi
MTt2E5uwok81Eg9CAFbx0mD2cQo8306lMwhDx74moE18uK31HA9JPQRPs8qBYIUxrKuxdu/Lu0LE
558N0i+iMEt3Tag1F07ixCmZSBnxnv307Mw/SasXZ9y1m1JiBfHbrj13sR6eva5aU657W+k2IRRL
J1+zB0yfqAbfsFcApc0f9mh1e2YO3doXgb/x/AiUZ3donTj+kRNvpnOvPEY2YraJSta7bN7HzKxT
+7zu0VR2n0HqxF91MJ+jziCy6A3jTPKSd0CMSXPKAeaRJ3Z3Mko75Fvqv08shTRWwZCaYAMJBWEq
I0eio2pDPpaBjl1ER9gfpxoUNVqvEvKzhcxjrRo88IaoGQj19l8ZqGZl4qIJGTfucowgxgqE3roH
Q3xxzby8AY7Lj7GJD/vI7ZCflvoFCCr9A07COzQExIuFmrteKoQQCuAYtQw3OayuImOI7mPmN9Aw
bWLa9H3fT/CGyzC69NyYMz0XkJY7ppCAxdchAzgy5imAc5rCb6ZHupdVDu+OTn/MrgVGeuCjj9rd
a9pfoTHH0hQcSBmWehu7soDz62V/MBSwlqVlkmRfPLfQVt3oVZ9ZJU0cNEZxUhK+7TYn66h2xugF
YA1DoAaru8Z6d+wALR0K49xDp6GTxWgsLxHie8Qg7dJ5MWnnt9YKRaMu+6oBAMWM0A/XKA6vjaeV
b6YjT7Du6s+cBvQyfzOsMdy4k1tePaPG3yu6/ohIlsUl9fAUpjXND1tPPwHFhztOaVgDGi+Fpcmp
pmq5snREpv+97ELNP4/b/62aoJKwmZJRfBEfbv698DLtPG1sQ+krwqg4vjqmPcwlNQesVNpHbelx
dU07AYghxMslJM31R+vISjaer3Jw2h8aTfEvUwshs/f6Yt3kuX0DeK9feu8DqC68QpmH35WOB99e
G4MxXQY4R/WmAKruha67C8dcnWGvxkda4/6q8d1ZUM7LzOz+8QcU9AYncfUFvXdIAWLkRzcKzIvd
1qAURW7f0eMm21iZKVMHlHylzN4q5LuEnETFW19jEddJVEIYuLLm/cGYH2jrjtvB89KtcJlQUfPU
t7EU3Ys5GzvIiape3Tz6hn3id+Cks9SDEyqu4voBj0yf9T07gvHK6z8f4hzMWzrqNWxzWlyWmCAy
tEJTR4GOozja7ej9FDPHYRhx0KcqPQb0EtbS8+33GreYB0FlH3aFt16qOkfDOa7D/l9B+DGwSuAA
j5v0uHRtCj5RHLJ+T2LqDgDf/XXltcZbafj+XsOZa0Qlss35IhS9DlSjo4tWuPn3nPiA2/JAzIW8
xrA4ex0Cg45If//Pr4cp1ne/7pvDsgI4dXSpOZ4fEUmv0k6M33COuYAf2BgABa4tIowcVck3QdDC
C8RT7aeDg2TlmUH5KDtnmB2DCNihELL82flhaeUxlaLTP1zzvInPlQKdXrXTy4h+N+3ZolrbzO54
OghMm8dC9MNvTPrmwnv4UuZltA6d+k+PYBogDkRJ+yhzHyqdqPINd1lzIQELnHwDR9ACIWlr32Tn
zUlMabCxR1zyQa3eyOgSXwon/iAfrDrqJcNhRpr0UUWXU2UHhA0l9de2Gbxr1HtcNznWBJ2Oy1HL
Y+JcBOji5efKfmElKv509/KU6EgdujMe+aReR/Rkr3KepZftGO6iUrdfRVKZdDlEevNbfb9Myqio
N65N+BdpSEzxI918R0purqckaI+MEn4MBO/ByezlfdJZOkVBICI0wW3StemD7vs00t8la2j8CtR+
L5Ky3ho1DkyekJSVOz87lsiVI/5xNh6xTv0pqKLetjZoFnV2J0i992T+O+Ks004siFdLuL+Fm/Vf
dTc+FmV6/DNLTsG3vFa++zHFA2KuyPgrayz94oYNego9P2g6OSKrQvf0vRpEj/FX13DX84whl3aY
ZBys6esCwNZz/9yNAG1Zs9ObIAuhNep0a2qTPEPlGHeOppxXTrPVmrQdFs2ycR5jPFhfHdW8gwYY
2d4MZ0/UxGuqBQA7huDDS7VXEeXTt8axzgOohvegTw0UtlTQTaofkPMXbyTZMEnglHEPJKkf2ggJ
QjbvE9Kp3zrj7a4YXXZ4Jhqaiv3fhquRfhcA73PjF1x84k1rNsIjvnJq5LTtVdjuei1hbkN/kaFt
Ej3bRPdR0Bf2ZpzEEREofWoUe1vNCZ2t2YxiJSxhnFyRlYfUB/TY+wEAXxdSmEW3c2MFIt6laQfQ
q4IDLhGmb9EL0l/Mag8gdmchIDosKgz8+ZwZC1zNNllUp1J57t6xY1BH8y6eNbus+JHlzpbfYfxI
c4n0D/heks5Zs00Pvogj5Uvrx+52aadD2TAOE9mUjN/mmy0dX8TkDC+0JdQeB/tZi5Pv1dCop6sX
8jIVAM7wqO1l2nqrVtd8Ks2JaKo/m62spWJTo0gCpl5el2exaV5rew6smjui1oBuvbSOIfsHaZyh
2CqofC8tkbQv2UDwIRGfDLzml7FlE9NRFhg/0rKdPar0Lnv1Zs/XiY6nChebTU7s6HfUuCI6cGit
X8aKBkGqj8eo8dRbaTk/xhpvqgtuFwCMghqi1VtdWQVVQNUcm4Lg3RI8jq7TigiYNztiONDHgWTQ
tqg2m/QDEH14ZaQfM/MgtaOSufFF9VsL9MRXM5ozzlo8kUSPkSQQe6AE7eENbh09huR92dyXB39k
xF17V95EdCWnoXuLQiwmWpwzMjLFVwqa7DguBzjQfAAp4eaaNuC2EbziZ0rcbVszVR8MnH3KIwCm
pWK/OLTVNth+9U1Gjh0Cd43V0OygVgiB6cwxECtog3y0GWYCNvJit6hxwvLVlFp15ai6Bm1PatIY
JqcIqLUSg3/KOLmtRhuyuCbC8GmMXwnfIeECh8DG9BHluEl4QUA1bgvdz0jMS0n/iIfgALA0uxuR
tjEkESVUHDB03ZJb3a8kRyMgtFJmwbpqyvTpaSC5yxDjfcngbxU6o3bDv1GsPBtZWVJFJhAU8Fx2
IPx1qjHe9dX0nfP7qumE/Gxcl93Z9f8aSgfbiUOAbILUhUyg0v1lmJbDtoctUseb8IbIDWfUFR9j
/MEmXGwMarOTLNLkw3bMnZ0wQ9AbkD/zUWwIFykwuZ26DgyyBST2UvcdrHYKUG1ovUfg5vWnSdtj
G9bQQ4Z8E+mJzz2hnFNHnMky92nz0drGictHIc9m1Az/Pa2yBDfHTF3K5Q8JaqpZmS5+NYtWEalJ
onnYKS78LK5PiuxXQezxjV1J3X1EJ7UI3atmtl+Sgq9GxbJcT72BeciB1akPrC1rfcjHTZ858XbQ
R4bvCJd3f+rzjLEdRbXc2L0wN4DWxWk0o9duuYMJfuZAlQPrYt9t9mWeTtflGQobbsFGOecoUmeX
ig1XNbiVNhp3ngySHcMe2P+TG6ijcpx6N3iW9YKOZ1+ZYXc1sWLexDTRUQrNGwEfH+Z80OZQNh29
IvpqFcGjSkyXAF6scQbAlEc8/wIehHKOz8571yttUwsneS4PEv+6ZevGy/JK1a7Nmi8/SMf0NiWW
j20/JnjQBfMLQt4cY/fndZGU012a7beybxQnB/mVzSDATKgrwYgYgTx18x29knZfntU14UdDEQGj
R5KwDyYKB9uxnNfe51jQgxzHQ4ggbswmuSEu8aPsinCdq1gLVhjOx6s7gBknfQc8i/VuhkX5DEX0
Z6/nPmLIMED+gue2qare5/r+f6PCZUd2iWg0SnYoBpzL8aAOkDUNw/g0Mpm/mCPxnVH50oOyu6St
GTy8IPBejPq1LTxi6AayW8d5dWkMJmueBMdMkMp00MNEYVZFGW4GOH6Xb7CYSTRG5Y4INsHBlsFv
lVGVJNzNw6iNT+Jf0puhEaK0iOWUA5AjG5NX6bZIHqZO39gS9LFREPFrSU/fYRJ2Hh7Gs8dg0o71
BlyfRWSIY9oRxYRYY5WXQbQf4ro+TAhUbnZe7WSWiG2vw8m3Wy29WsoxcVEmH4yI5EMNHshT4C0r
kPnO68L0CXxWsamrqM3Hb3A3GkLOeIgK65yols7XZAF+wrC/l6aFi9qrH72N5Y5GpH3tvhrGzPvx
g02tiv4eymzvWm302s8FoTOSjdVOk7jXtvDvtdAwUeAgNmUQE3eOlseZt9mU1ivHPBXvQtES9TE/
mFXZHCxzPGHXxKs/3EoZ1pyHpgq5faAEZc885GpNWibxO1pWAuV8nbjQCh4FTILC3jb82YpC/2Z7
2nj407aeO52d8tQl+muQXntuh7Q7u7XmI31wfrQoT8+NQWJ13sKLAA70wCh9CLWnGZOjEENbqo3e
OS8PMjGBfvoVq6WZjydswLQ8OQMuFyDEg3Zlki98jFyflaTkYkLeHW0N6diHpGUPrTSnfuZ+PEOk
amdrpXChEzXeJiOG4DQ/84lCijk30Q0b6tWyGCwPhktjjrlJuTG87nviR/W1b7v+1sn2U6gpe63Z
rDjeqCfe4V1de+k9a3Bk4k87jSH8rUVnmQ4U+cQfDS/oXfJtSvjBRioyiaUE5ZKaFU2Nxm1XTWEm
26ET/TaRYffG7D46z1ZexjPfMRrYH/PRCm8pMGiLSdWmT+j/mH6S7McmYAUvhg8LJ/Imc6vp7mk5
hCMr75Es8ofxiEm0iyjMgsaj4MVk9jXQyO8lftI8LS+RPJ0BadFUruhE4mgZnvyUpKcz5J7CVKPL
MqUbq0bqHnZ2e65x8RdQI96w5g6HPrIqmCC59QWjxkXpBFEmWcH5Y10bSFuJZGbVTcPot9sn71Up
vG8kTdB4jK2EHK4QQB376Fk55LjUs57kHy/RSCwv0xZ8hlXTVbQ479px632KBuBz7pEuM2RF95j6
7keg3HibU+vtwMOAVmryaIcnF0fw/NK3rNfYdioCtRF+jS3FsMF5+K1LQq6qzphWKi3QE1pRtM1n
4YyZxGfau9PNmZs7VW0X+5QpVpe0ch3Eo/0cstx+ohb40ADnXpZ/JKfQ2XRoN1dxS+DD8ubxD8N9
KiBALS9L36nRZWvbURD7accOZbANgbKDTHjxJhRMkT5sQ+LHPvkE1GboxEoTSy4hN/lboJT7YHMl
DpVXcT6lbzTABTji1rMBTYmJO4Nu0j0s4p+CgTlyCi5QICrtqZ/M2zROZ/Ke3F8JEfSuin9rxJ89
YYDBr6hlcC7z5gT1Knqt9eQgxXTIh/H3mIKRnpZDXgwzCRCK3rAuKmNv6qwLy8IdTmw/BYvNClBf
sVq2zLiG2MyhBivzPMgkes25DAkanXm5buPxo87qalv2kX2gpTd+DNDcR6dqbn0YvjlDHl5dCnAw
hI32mbsDkdbt2N1LrLAU8jOeJ6FkLWeWXow1cpuN7BhKN+OPMBzuGWEnB6OHd8OBTlwMzElrIVL5
3YXyUefF+I49ulg5kc9kx4SUPB9kaPQ1D07exT3HmV8TewVnZFSnZa3FyEDV6mQK5v8mB+Vz++eD
xVBjXRnfnVZpbOC09Lh/95Oh5+9N1vaXQXjNenBi7eESJEASpL1btMYhxzF2tl3cF8bnRH9qE7kk
juhKum/QG1dYmreYhUdQDyDVsddUf1lR86Ynrnw1U/niAjLENV5FD0zV3aHKawuvWmy91PHwbJgw
b2VCnuNyB2TzbUASX321GeC0VrhXtdVdJ9e1Xtwot19QbUbos7EAj1F+xIbufpTQN8nLhYIwC89j
/G8kkZTXtqcUWskxqNemJX+qwQ9RlUV6vi4NmhMaDPQjAL94Vsq5qk4vQ+T727IEtzq6mXHJR8Y8
tRV8DJTJ0AgJ4nTivtz1gbqD2EOsFWcQ7yRq9MqtNzjWHlFeqb2n1c3Zgeo2+5rDa0Z202ZkUYbV
Rj9TYa4+FwbqG45Q1nEZDniINjYW5I/VVFTj0RPTDg8YACVnEL+vSo72xu+aeucmnnfR9bvXm8kT
WAh8LaN74+ytP4HpHMLQN6/Lwjx6gbbuiyw/WAj88C/pl+WwWsnCOwS9/6D5CGXDjPOrPddafF9M
XgEkYS8TL1yK/0fSeS1JimRB9IswQwXiNRNIXbK7qqtesFKDVgEE4uv3UPsytjPbMhNxw6/78RHY
01Jc/q9UAEAqHqft6TPzPjo1yzZGCvq9fHmUE/rzkleUjblX2166G0f3+BEqf/1gQR+q8aWhWmjZ
/ncnb7nkFON2eIQyiqshm+QHdRmnBgDPYzbm7b621d+laMdHa+WNro24pZ3K2qMG2g8lwPBq7Ipb
rnzrwaLgWqh1vsPM+68e6fnU5pVgTwzjqQYfGYu4PzqU4GxYISx+DsIDC6TT74/6/U/5Aj21SNi5
89oasSTPnH5nw34a/PsE4OZzT6VkkZTdnWSvfsCZnFDijXH/d34CV3jXGqCsitYh/b2tyyedeatZ
LFqXfxXyTX7/XcbYy2jfbY/FHcMnjykXytJaLforjL63NW9YyBgFUFjS2+QSZHOr8C+GK2ZzykNQ
W2kNFE2M+s1ttjf80YliokT9FvKDjMAOuOaKU2DQWAR2Ys9PUcFEIWBVMpX+WuZTNaTHfMrf496S
p2Vxsv2QWvGJqDYM4RLhRQwlc6KTfS22lj/FteZdyfU9DJg0z7PsppucsEuiAkd8sh91idco78s1
+BXoh7a9//U+ajpov8mwG7yNDMOeYS93OtZn3kY0iDH2EIRwxkdOR/+lBXuUGBPnwTTbL8pYjfsk
LT+lhjDjUsf0adcL+zXejezeX2pmz30du+RAChKFNZSOnSEkr5MMiRflzgfPmy7aDVU7dhBePppR
qbsaH9ce0Ni5AorGVu1TOYuI8sJ4smmMypuU/c7gsPtb0isKURQvsTr6for8Y0Bj8fT5AFS5i+pk
hc3ZpP8wQxa+fa/TULj38Veulp6TNChkhIL/4Ft8lWjwDk9tOlRCs5lcuvs0ugwEda+A67PQ98nY
2Lwp4slfntUypcx/RAWE2daHlYKMMIsHfu3qMIuiJOyQoUilJRXaurlGtVZySMs+0pYFOK7zR+lI
0DcFNJNFsfMwdfb/TQp01vzAOAOsWqTyEqsFI7z35J2GaijCYdD+sc/A5+CZx4ws5IlKcrY3dDSZ
BUwanaO742sBC+YEYCZwqI6Zcp4UO1yLxmOqUmgvycGSUPo91+W30TJfrcVfqSMOWwjAIcYbcELG
VzqBmltN8yhmsV2U9EcWbV+wChnDcfKCTm/nB+SmvbkOf1m1/pNz/Z7N+0rLtbC06p6cpYF8qL76
+Kf258c4G78Sa6q2QwZN43UWcOVQJdHfO5RDRHEJ2Dge/fo0rFvOINb8iAP0T6pNEPvzoFvSo8T+
hk5S31U0SpXlv2Ga44gyGHSvLHex5RcCkZWU8apRGKvZ7cWPXTNAtEfSLjjGSH2+ONrTmlPvpbbq
uLqrqRYAFrmTWsUi0S8nBkdaoraubQ+W981NOQniGwI8IVmyzBuQyMd6f+mF3xzYVWxVTdnfTWe/
OlXRBiNbggQZyLOcCzgdli8eTo/WR+dVPvS5FVLJbpzW6mBynZVZHDqdj0aoeMrok+kfCCMbVmGe
8CXNXgX71kofFWXphxkYnO191ZpcAmw7DlN3k4UFc9i6KhdAIOcDHf5F7ELjtaCLVJrD+peGHe9J
9pR+aVL7yPUqxBfH6Tx2PxqnsgP0NnO/gYT1kYFr6pdvv3cAsA1UZCb4GcinoVelfT4EOeSPGPjU
Icn0zR7puWdnPlKedJGDj6tkdYtT4s5/y7IeoCwxxUJ6rvFStD4hEloOfaxu2SGppqu2GsYBjstP
XAAHK9EbyVDsE1MgbmorGQJaPY2Rl7Ej7OlWnxKNqm9fq9OIywaOjVDjQyzGk5durvGKPJ8iruam
Sbtjj+gHes7qGLinH6F+PZNogYuV14dBGztGJzYzJnGhcaXmL/NrcISMMsGAB36jlTpFeyvMKaAp
GaP50hcnsCg8OrFWGJ32vLTtdfLh9nT9uU94PLWdgHC+lk8Df2F8pjwZzE7Cgs3gB9njvd7449mq
TvhRENGJrebk6PsBEowQbUSnhQHVONNAYgq96sK14xObHHuJDJSpVRffwkv7iPRUT0O1JnlSWUiM
jqK1zYFzp2ndsYjdZyZAQPd6+9U4EGXKCTOL6cgHg0J7HXhNCst1N2jlHabBd0+ftihN9jBWRo6v
P+br1NikGOXDis/QB+rnJiX7pIVSw+rb77w1sr2nuoUebK9pdRwnEVC1Apn8ZoECuoz0IcGjgmgJ
2qiaaaIVFSdyZet4+nMatYfkWSPxhTEyf1l6LJEqscuTdLoskqw4wlG6rzjj3XvBd75iYJlGUVz5
xqlUbPP/2lmVoetAFbMBzDKV+SffIyqbd6oLcZUQIc0Pdg5/paWO5GKN7tUprOc0bpCqDFQKnBMB
G/2R/oI+3w8jTGfsG8B/5k9En9ta0j3jpg4e02RMLsDCd7wY2qPm4Z4XMTNonfaHeuF2Xf2nNEWw
06fzkunyRsC32yF+3vPM0g82X5BpgkPW1+nbJHTBma2HeTWbPyVL6SCnxXHXaPXNFBj7EKWBhafG
ECVNRg1jPDvhAI7NbZvt7IOKNxJDbdi77mxvAVm2wF+m3ZsPn4oA9iKAgMApHPQSlathG0T3MCnR
1oXHayoW/3Gi1FZ1l+w7W45hHE8ZLZ1dgtaHGkuRjwVvfLgrB24CGgV5lIJip6SF7YGjVXTzFBzq
l6k3ohKscpvkR+nVbqBiwT66CJeM2vK4wryEg8bbV1nm3Ai5dcl/Wo83IF4Y2xMeSEE3mTKyWvbh
aexFVbmGduc7uyT/p2e8jaVpHHgDjrsFn9pzJoc34nn3ruX8EyJ5wUbd3vteBWSCC4d5OTBSyBfO
/Ihb6U1n8btjF/hpaQI+UsL4aovilCaOeMzVh+JhFchGflRGmeyqNKGzBrGmzdRXPUFPWqyZd+y4
rT2M9U9Grc4+97NQePVTtYwaR7xJoVgDsetxC8XYXOdMmkdH9i8QjaB9Q/CY4/utdDJwaNrd2c5q
Bk6NvxgJPgty2hjD3P62FAMGM3IcpOtwMayMLVfBS5YXSbmzRhwtY6L9COmR6IyNO9yJsIG1O8kx
+EhYqdzVyQt/7Ytt6nPU5hxd4AsR4OTL4gg3wVDjK8rMANnO3xvGm8Mtih+M8mPikjyQWJkwcxD0
nAXgEEVNBdjbPaFh8NEWgKOu4/229CghyTycKoAYcJrzTyxZuH217DrHPohSE9eeM/EJ0cvdFf21
UjxQ+zLBufIhMoY4z3Elh/Uvz5WvXPnPbPdLsJ9MFXWckkaZdPtBwqg0M+a0ingeDkHSpMvwPjFh
HTxOkuiSvEaxRVmK7vYmzh7o04aj1rbdfkiqOmQVT73QYvFVxpVxh0MeS1BHNSVVG3hKwtkSD0Yx
gY43yz/UPDcRYypmce8DixPlCF4AW/Y7HVKuak4xGj0CXGLPxGLdPRY77Ty30MsLGPMGqE4m8QIq
Hf4t/Eyjs0/7cth7PYRGLWfcF16Lnt+sQV7NxVWrWVIOOUts6bKsbNsT7QLfSjZv+jSrMG7ZEMtx
Ck0dz+TkjeZxQlkkeThciXjHCyJf7Duvw8iL3F4q2tL98aaoFbDKTnsV6sW0mx7ylP6Iad3Y2dz2
eKqj1mUoSBtmCNKOLwAVHFKQFLupjrwnbBLOqamaIir0/hm8cLO8OS8Ls5ZNRJrpPTSL/KlVALVK
obOqJ5jWxhpXpAYxutLL9k5bTllvYK0Douc5Mc9FZj8ITYQ7zIZX5gBBGQbLkXpssd0INm/zKrO5
xnv/0U62pG9pHtgSv2+aUBlPXy2kuZj86Ew1AqrxysJVwKLrJ2ZxXSPq1lGoRV6ru8kq8TnslEU4
l/lXqePBbAzNIJ/oRdOkO9SDw8bNnfTRtubkCmSTlUQWgYCeQf9ZCPlVf+bEBLpvUqS+W/cjrnuB
mMHDVCwUjmk6f9gaLryZvJS1Q8O69pW2oaaCTpVGqPf1ViEzBGQmjoNSr20n8wMyOKMXcNulJ1SN
5YA6gE4+L75ZRhmpnUzy+rb9FM6ptV0snnN2pm2iLv3+wgys2QbLk5q3ep5wrOebWvaV3hGiB7Jt
58OfpVb6wYDySyxCi7AYu7uZywEHxFGu83zAusAdIK2IZVtxohxcrNn3IBb32Bnuwe6UEaQmvTC4
IZlw6Kc4dsNwInE6BkvOo6BZHVAvRgiQlwkpv6j6nMduzG0PZYh38F2PnR31QkT+YFrRXC+009vm
hU0CwmeRBZVAiJL6uB/rojzOhGzWePjWU/9Jb5wlKhuTGKycTlbc/QMkgBBmERVwTZfuv+VgrQTA
3bw/e5orAgPoY44YUeCzwqIvh+dB8DAFlyr2lTW8l36tPc3s0DK4GY77WVe9/6a7mJiGrMp2oxg4
u4AfjSspDjaVG3tTSLgHNDrGLppaxvoliSGUVyKWnIIMM4iJNVPTPgNbrvXiUGigviEAAjD2gS1i
1xKo4sPWX+ysFCU5lGHPRkIZTpyGJR48SlFRmLEo2ZU6THzFFoyskKYxaNwbSJ7c23lsMqjxEjQi
0JoH6KTZfTc558yHXovVEJQ4MTQ1vyapXez8KlVhxZM1BTeyMe8//N7sIEv78pD5Pwxa6aGaacxY
meRKgJtZs4CqyypYGZ7x0PNQPnhs0lGDtbAV6szHTcGbO+3FGD96Mw7EUurw1AYRUKCy4j7ZeTE0
z9pbMQh1AbkTsAGj9d1SE3lcPLzvrLz29ADS/MeFEMYpgzqUJpC2dCWojYu/SjpwILEovpUT0OgX
WWZHIgX1Lq8LuLYO/AHV4nPclT0mFEyARZAZxT6z8ZpPpH+BH8p3KyXgxEL03iZddsBc2uERxr2B
fG963I84aJOuf60JekYcVHDY5Ah+BPHDHpextgwZYPhxr2hdDEevYmPI/yD3N3+kIhgMFByJkbWs
WHA0JzuGID1Pxh3f4HpUS4dPwafcGaunhO4+ufGn24+nFhYPfFIp9hNe6M2zycqnbDBulprADcW/
eugJF+qbC3wZ38qi4AcFPInM8WBOtXmQjhmYBmafhiYcsyA8Q45/Qfq99X1y6aplCHXNrh86yms0
QnG9nXLaHAoaFwUAgkSvrevQ13VoyfanGepHmj0VzweWJ279hrcvP7TZ+tbwbOEzA4yaO5uZma/N
7HlnJHScZPJJE+YaZBzneBXyDLT1BekzPQBj4rzvWnZIljCyXPs4Yg++DWpOow3Btc+qDf8/8Ui/
4D/0js6oLcRVvDWQRkpdxlZy030UJt26zoA0ywNiQDVx7rJ1mPZDS9Visqoo16fn2PT8a5otL9Yq
llBqj4aWvi+u9ejWakWEpHwi7nO5dygChARaGeQMTKzWPNRMD89XZ38VppgeW835i73Pumiretbl
v8wmcO1iuGLhicVDKlboWhx5zGFBl6W8Ykefjh6DRlgdajXmTMEjwWZhv9zNsOvvRK2jiC7deTRy
ypMaPQ19GzZjnr9KzL7wfhnMyplTW4ctJJI2gyBh7CMQtrtyTidCuZx+XdiS0/yLF8jEwTD5KseS
NSjtxFqlU3Oy6Bi+KjosKfUAi6vc0K96+NX9/C7r5tnnT76bMpxOCiu0FILenH9lVi1hcmz2fZ+Z
7AWGPzp0gTtyxUe2lRn2vvRvRnsXMd/BimqDxnAibKBZrHBsraiD0bO0HbhR23lqUKPDbvpcscSG
aUWctKrrS9/Bsh3H9X5j6wtw7AsOoyfWP6TfPGpMMR3vlKTrhvDs30y2Tuhq8xDOBpk6cDOBblRb
s4a1zbW4HsiwBqjmeMUr61IOH3lbuFdDgpSMZbTG86nH0b/Hmt6FaAF3a6obQSuSszOaOK3qPtCd
NjlndobBC5rmlHdv7di/2LKMltLk7qjyMfJ6ee8mjcZ4sJx4praHPhv/xSo1jo1WfLLITc5ozLTd
QENvFJ3VjTS1cKV9+3l0nTM2Wxhjvp7uVhf0w9tI18N5tNWXKPOfsbS4Y/yRA8MMG78kt5718DEb
EZYYnkO/1H/KyXxC5q0DTnMzZykXj3f+6ahqjKouGfaH0kZPWjH/BwPwMZmk676bUDJWO1dnMRZ/
mxxFqClhPBsFOn8uqQzMVtraY2xVelYeWicbLm63gMeGXM7gJI5D7T/k6USFCbKV4ypKVhIhyHYM
Yk8YBCkhx7lgT+4hFRZ8VmZC2x7Xm16NR8sTAKd9tPBYITVxAGXdo29w+NZtDvG8UNKTI/R07XiQ
am1O5mD+w1Y3ov90emhYX5nKtKOVPS9uwbYon1+w9323dsrPEXiWbHSSbCBw7phPgJJurYvhn64u
Y78MK/bPxV/uFkls587q+WJHnCz7tOQ7EpmJSm0RJLemz3nt7wY2a7T9kkYYNMa/GlMtcTMITcTq
d065HAeWuztpDI8x9gjGZy8QNJDsEYVb8gAX3a0/TFleXVqyMfEat1GJ/3r6eHA9FPfO2NGAQCtW
ihpXx2W8A0+DXMcmDjrD+1xdux4XImdKJTnfpj3Cl8uhIy26GjUojpDehkOysbpFVl+FW94m9aet
MyKkk9YeVcx+TVQCH3uzvjkSGLOoMHwYsPprjfsTlgBZxbD1cosHBwayUWo/i2W+qFQzI87fpLxI
KHotC16DOMLO4nfHXnPjDBljJOYa4bJ+T2N5TEru/AqneXPKTcS9rtPGM6USCLM79kJoQ95QXnVj
+Rj1Vj+PXv2BGKMDbkAtro0FfEd9h6Xur/B169jI/N2kbSZguvpUoq726L/cBf34MtbUv3n5weI2
zOHHhPU8eqjH68XvBxPfSfqK0mgCagSNElN0spPI8weAd/+lS/ewsobtjLm4xDpuhLFwW75H7eLq
nXrVSnnUW5taI03VoWNn3C7k73hIPuGz0vbamHxM+mQfzTohocj7dV+D0GC7R8m6RYE5zRSPhVBx
1BcWW8ylfM+gbJhQIdTCyUVZRH5iAIK5y7XY1cZDTu182Hf1GC5Wf9OG9H7Umi8bUz7nOKZIT+AR
rJbvKdYJFla8QhdWWq+pO+T33Y5WmGNiSvMQC2Kt7ZzDzCcSG4xCRRLgviWVOlUW3jECls+lWy0R
JUqvkDsXkCXTzGtnPxaccjnoIJKM06vU+jetrKnBXi1FcAsJcCqr50TjNlXGTDXwue3h7KyCIIgy
8fI51ne/gkEjb/oIffy4SisLZumDjLDMIhDABCD7MZ1itnBIFFZjKOsa6oqevSoru9AKrY7CzBj4
cs3gGbep3YXKHrzM3qUujqSB7fglluJucEedT21UnOdlgebTbewB+is88IH7tYk/0jxWEJm5f+1Y
y860xj1NTa5Fle0C32kJ0eTG+mQ22YOkpYsLPn8svOmZEis+iOVlUWP7TO40apbxjSRDc8VT+uKQ
oJqN+DbX8a2S83PS4C1yuviZ9QYHP/Mjm9HfC8G8rT66relwiY36Ov5Ths5hnhRpmWacBgZI0b23
zDQZ9MW1UVSg0peQByBgeL1y2uV5vfx0sRHoZm5dR9zZYpbvhr+gnff8wCoH5KaM+LuWWX+Zcj4p
f4XGQokz46tel1eDhr7//4OPeDew8gmTJV4PY5V8NR7VDRAmvy0y6Ac7S3usTn6k2R4tsQYzct2x
g5TbcY5V5iTkcW17vvmiOhQWZ36sgEBhP6WFd08KXvIGRtBYf3BMvd7Xjfmejz8zIgAtdrpx68eF
l6mbih1m48/ZUv9lFQcea8F0Wn8vCZU0xoTwWdrOv9znwF0Y0Pgtjg+qtN7r1PLg08Uno2PNJOoE
VREdtl2YAov80Gi9cSCnaHI3wc3DshFmk50eTcwWJJbyEFvrSM2480cqExe0x3E8qfVAJUjAicoj
a6QMvLEmnU5ARqmVEK6OK2C3TkiI3KSTzXsOP40WEIk3Pc7FmLK9Y4FdqF0HO+yl9TOwbfAN63Pm
aLlb9T5kgC/vRzRS1hWKGX+lQr3VkbowA3HkstI9ShUqPa1ZUlpi580CE3r9YlnJi63xUMu7V/ig
xJ9MRZ5eVX9jbeWFr1mc9kYY4Y1ncLhvx7Or5z9DGpfnqqk/ONm9eKubnbDMAj1Q/VNP1+tBImRn
umHvrdlDn7QRhtTHYitiEzzRRTn/nRY8SuZPKoZvPnMjcHPk8DxLuvcWL7M5xzGHrV4GJOUO/pyL
RxoGAi1do4xqlf3aHlgpQe3sKafhD/ouXJYXlvBffR5XMtuO21i0TO2/fMaDM7Rnkjsjz4FtpeD0
8oT69ua1iMzC5Fw8dkuoZi48nUOYjhqYitGOXIcZiUdlCeWr6OybJRgLaFqndwFxKOKM+x4vA5y4
4T2rkznEHYgEIoCOxTPna8Y7wHpJ7kXsf3nTAAECSxLCNwUdLxpeHSpmmajZ1yKf+Gg7kx72Pg1s
D5FELZys/NR+Xn1Vnj1jfh29NAuTojmjp5VBRyVO1CnUc9eJaM9ybpLl1gWpJ1CYtULDMHDK9Qdd
n9obJC62Y2Owprip6V5oD12/SjpTeNaItKTZEOUEXNIZs8VWycnuba5BBAkCWXF6XDnE02Hj8K2M
nFZzGA2+otG9WGGzEcs4aZKrvm94IWkZIoFPn0KIgcjdu1NzZ1hIBcxE834w01tBzie01Kdp+fbm
oKOXoTAKimAR4Z124SRkpE+dYx7Y7MaR6kguDIyMmV4ZnOr7g91UYl+YoP8H8UpTEDA9fN6WhbGZ
yOSJvQe5iXVLojrPtbSbvfDKE1wrIpF7yH5U8CTiZ8QT709vMacLX3erk1E5zzS2+1gxDERVho8+
Jp7NsqD97DjiL9m/QZdT2HmLZIvLhUjzD/cIw6nysHNo07IHcxlWqc0LAErCLjbw98dE6mOBPu96
zKVjg7I+rZSe4r9ZOHwxfAIJ4bfjacAmjXI99nJ7sEbIAkPKr+hxYusX6xFlBKedk3BwHl8r7JON
iIsn2ZTHSQxjqMmYyaf1TjMCAAd5n1ENGBaPtOIwlu/tylWZx+ZbIqzq7G/a4CajOHIh2TF1kO9z
z2JDSvyqNXUEveYGwYdIBDzYwHPpYDG8LnDhgAV87iePMhtilirbp2tFJ4Mw92zCd6OEHDpwlNo3
FUobOmA6F+Xeg+sSLg2/kuvyGRAgETzvxJNG1teXvGO9+a52EqxBOkL5gLMly1eSpMP8VcXlfPQr
qjzshm1+b79ivMCz6Y7FDfEG0obVcJNVXbMfWMxVFB8HkyPrwBf1V04CXe88HYrBAl4KT+uY8eV7
29YIh0B9w0cedNZCsYygikfqZPk5SCf8n+Jx9LNXShAIGniPq6k1hOAOuKMe/cSOH53SYpNd0qVZ
eNd+1vaNLpqLI7QNCNb9R3XxuiedzA3lrtWlgmhTJfRrYET4SACdHjrgSjufWDCpSKRnla0XkcRP
ugmaj15bduqdxvzvUqnqxRsq0WCAoFZ1kT5DhO6e2Ws2O5zju9UvxtMEzUWkaGgyoTZJrbVNt+rn
DC8gjIsEqSvXe+i62a7SYnRNIicVVvfDwgwsmJPhTUiylvBqBmV61zFu2V24XEVC/sGAczGcxAmo
N/dJJyv32IAI47rxzstIh9uaLDs/bx7bLnUCrWbUTgbznSYd9NAnb9S0iBFHRDzldlJBwB0tnaqI
do02C5y30HCKAfJETAoCQ2expvPlZeWJYA0MwUYi5lOWFQe1LD8c5crd6nDVcjrRtH6++vVyIcbr
hJ1aQltyBlFK9GHFO3ggFXVelHHn920XFar+Y3XOzbI8OnomkFOJPxV7NMhTlacg0bWl2jOYgBtC
90gG64k6GkgZrSginAHDXriXzqYJGYdh6NSWfSa7yK0wF3HoTfPRVtOnPlYYMdumwcPk3CM5Mm+i
GQQ0fgYh++z1urJoW4vKihiD8U5AVBmc3Dquf8taf59IBD3HW0RkLj5Tv6zuAZ/dyeJrLqcHpAp1
bR0kJCD3hKSoUzMBEUeYb84N4OyoEy5VJUn6Lwd7w8bwbQKJicW2JwZOxJbia+c/FmoCwSO9t8Uc
H5yBJhkoGn+13L8VeXUzrLjFwalrAb7mx4TgT5Zn8mJXaKWlbryoSacMG9QKrU0/Y9ZXEdYQjZcE
f6n+De4MjhQLP7WS73XBpqfnGb06XMJZySHdB9+ccC8du83V6KwWhgXEanoBQ7Nb/vQeZZ/1wFxS
1JwD4pYmN0IMZiVw46geKZEAV5KIBtbg+idOUuC8IBXhz6YDVTRpiyJJ4ZphJ8gzOPaiiSA8b6CM
43NCgqD8sWvf3ePketcaupni1YgEzC0OxMkfkrM4y8vS5o1PWlxXISkvCSR/Eo6IEuypXsqiwXB7
/SAyAgOxd2bxFpWbeX9h0TGk06NB2yiXh4VxJPHds9U8SRAx7nAoXExoeC/e/UJpNEh3NtlFPagV
znTdMjYncH7Nmag8x4qs+b+yQP81x2c9oY2l43KeO8mhSreSx8LR0R/uSy2nJYamUx3jy86gpzrI
MMRGVf/UevWC+pdlOyN2zkSZ44jQxC4ejfrYGCIik+Ic7TUJWdDYgVXRBT1aSyi2d7czVurq6Zz2
Z0cLmxw8twufHz/hBE1mqbQqNDWabdLZ3TUcetmcYfFQnzAOt4Ds0IT+Qq6FgfNACo6Ot9ZesnNW
DmBq2CB7ai0j9wyRp790Qn8xkBkhW9LtPDENKrJjV5JsLz5ltbz6zMj3yfNLA71ZquZxHtRtkiZ2
dsaHFhEKC3B6q+LUDxJO7fAbkDHm+6EGmKptIRIE/W5nz6521JTxrta9kT1PiO8JPxnlG02/qbb2
FQ4rPVNWOWvqLkFzPM96+2Ql1UGRJOWBJ/3L3AwPhjFwPLVaikKV+8Y43eE+uXYFmQ2nLOAjgCi+
dVhbd7Q+3mntKM6JbZPMdoZbS/YtcvMH6gENkUJ71NHZrN47WsxOu7WllXtOPJ2IGzBgMbcLv4bn
R7+ci0afsGrJNHkg5Ctou2xw+fkQKLZgH6Qgvg5ccViT4OtQbbaz5hVUbwqKrBHJcP+L46oLxbur
ZPeJgud3ZPahIDsXV7M0hBiNAxDmXqtznaNnVcmuFq46cHjCZeli5axY9iO6/Pn1hRo1jy5IQvYB
/Dm+lNS/pDjp9wkOcRb4SHq/P4zpsLjgAvZ2v/nuTbvaeMtDPnEZrj2JugzrM161v9iTDkkL3rUn
PIUoCEOeT5HJLMtDQlU5z2c/+dNIb5tc1OcMYsjWaPtmzn3kvdU/4sE2EdlS3peVIfe/H4QlJiTX
FSsg1lc4kRjWC2zNzjjfiswLVwxSJ4nj9W9fE7NbKTudBdSKJiZmmaTQDVKsvH8BqHAeWPUnpeon
fwRpZmpq//s7G4IGPyl7dY2b3OPNURDLVGn9R/kfuJkZPOemP/xSB5ibswDgiQhTfopB/oepmfVM
51uvktowvI4mkeuclpPfb8zJmvlMd8CDmKfl+mtJhVVi739RchMWCEo8rCQi61gBSxoQvvH53gOT
sO+Js1N6B5WFqNCS4XQ08FMqMzf3Zie+/o9fq+zB/uMwMm9SLpMO0zzJYsJliKUjaBXfJSvWYSkD
VbulaH7/Ua+IPOlgHYxRPqzsUp5n/9DPLJ2nvNaOULdPVP71Tw1L4D1FFewwNWLBTu3efn/+WGIR
8C33RcxkFhN8SJRjH1xmHIXEHv6SY9wFptHUzLDaARb9/m2VWGOYJg2/jTkTPlxU/pcwJ6SwtMBk
+svv1RVBTFAc5HF5UTOTliLIkb+OzFM/dcMMAdODV1mjlkNC12eYeCK/Tqr8M/XtRIjV70nYEcQp
XEJ+3DwWL7Ce0Jzs/vCMfLN7XT+JGRMVNhD/T1+f5BazG4Fn/3ajVFS7hMWYxAxIoNgRadpdW7kL
5uniZuj9TLUfU4pNw9W+WuZ4nw08Hyf8cJpqxPdMBx6R9F0xgrJaKt5KJUHhwDDqn40Acmm3XCMB
HLgR60LHVp3ON8Dih7RvsztcirhPU3j8zloWT5PtRUtuwDla3WfjN0TZV919zb/1ElduE9cQfcx1
7+pCfo4xGjFuhfSxNmYLmxVfXe6wbpmzYf03U4S+VtNDnar27wKdig9pTm5F/Q9ZeLpNGzC/NOsY
G+z4ME/um27ZnGDGua324/8ZIr1RXWmGXx7yjjFbrgmhm2q5EHfvH6XNsPhLTzJSZ8Sq1+CsLask
smvMVjx6nEu1fmv893AhLUlAl6sLC8ezCwkgSFOf1rmGsnjK7B5Ms2jgyle8kAblQpbJt4g7OVU8
dqyx7dajrDHBMrttus0tGaOmaXmAxc86g1z9Lx4mU9ipnDS/GWWuKNL+JbLw9s0u2NXk1WSzsM/A
jwVy0D9Qm6rzkloz5Svt31/AurtkIB9Ly76Tcbfy7nIfNFHzHLCM8rL0ksZDxJtlSbE/9rlNMGwy
kEyVjhr+JseZ82M+wqWBBTThTNxlYMeisgTETA7uXLjUOjS+X0a2ARA6sSlOsxM/P4uakXjgAfxg
sS/eMtC/HyrWhLCljpK/oIvlk1zDbyxRpjAOLPTmfcMNePSWSR1x4lYckzenoF0t1x6tKt1gXQmk
LMNy76ctrAuaPI1ii7Tz5GpmqJcpB+3tK4nTnsB6gSrPjyMbwuL2TtNSP6o3PCZREGN22ltNUjwa
ZcwmeZnOjS2M3S+rl8HO39X/Y+/MdiPHzmz9KoavzQLJvTcHoN0XMYcUkiKkkFLSDSEpJc7zzKfv
j5HV7nLaXT4HODDORV2UUEpNDAb39P9rfavvs3stIm4vq9Hl/c9P+7r+Du7Avqta2h4cnpNdIoI3
pOb7GNt7OOTVVlKFXA+5AQ4eGPgt/7CJ3fL6gqsu57iJLKRgk2b7UFdPedBsLniuSqKwvxDphjRF
GdFM87wRPAyZSdQzFJzLhIihEvRFlmysOkE6UHD8IZaCQ3LuULPC4NkP/g+UWp6uy7TTD5fFlljF
D9UGHSSPqD808wdC17sDNG5jF9V3tEYOLNLz/P7fH1LnxTZz/a7o8/ueWgL7Jb4kLe+j6EEKXT6b
RJSxeSedr91xIhifhecQwxk2yBEKHgI1SnGvZfW6bKruNWvY4yImFDd+noYHNAx8oaOgoRCtse95
agwkCM4wPivz2uoCd5/Zrbec/DR6TlqbVq2lcbKoLIOixBzRknQfneeIl9AuD53+PJRe+AnRBh2H
QYn6BzWozhU8Ne/T1wPMFhYOANJt5kRTCgCqeaHG29klrppy8InERgUgkRpeGDINAoGFQWVdWGU7
4x3NRzUaT3GaipsqfLpMtJ7nJpDU6me7inQCuG33big8LiLzj9AU1b0JxqKP5RocMIt+X2Y3iMpO
MOm1lRQ+L26md2qG99pjAbnCAOntMpB+6ws6gaT24zCb3KJoLPajZgeP2ejej0DYb8fSCB/b0KDK
ZkcA3ecvXuLqFSt6M5Rs1Scm7kZp0bWD2vwmH8jLNAxc/VMNvFnrwI0WnoGi1iY2pUmqYdtHfXyq
CybjWlLRHVnp9tGo7n+w0QibzmLfn/EqyRaJCDRujxJBWHZ3YYVVXiMiuJrtO1OmX/9Y8Eunc1G2
06zC6Kc1XMogdFzRxubHm4NfKudQzHu9jIFMJJmNaxs0ZJ21jxFFR1Rug3Y9BDhW0P7WB1/Ckgzj
m8t8ovnZAI3OljhWQBBq7EIWKQNldwG0T6M77alTcHBoaTHacRm+gzM42cxYhxLT4EJvKmev6zHB
sL0NHQXb+drPq+GmTL4uO5yUdY3jK9wns2/sTZwY8fWP9T2P7fGYO8VTJ5VL/ZbZKJAYAxF8lGsR
GfcF6Tu3jhnJ+4je62QVRJHocmRb6psUa9q95VZ0axrh4WUYbWqPIyHCWlwtW9dLliEGkxXN4ysd
RRVppTl98Rl4Ti/JOf24BESFGnqfrtgJ2y++jYgDZ7EdWJe6KK60aM5UQeV6ZQXEKWtesjVC+o5o
A2DiwRUqUNrv3LqKdiyxFJ6AGXEv5x8iauVIcswcspCfLA0jWhp7CEuY/vERo6Wq0g8JjaCp2/zs
V/oNEkCLGpDFZ2zglxrO+HPWc7bSIonNragPkZWVd7jeODMwHJhLxmc83nDY5tdk46pqO43DGnb3
DdUC41Dk1qo39epw4ca0qvgV6fMDSSbMSF/I3k+XSY+KmQ4/7RtVUtkriKYJ5EdNS4Bhtb5AfmM6
QqIR8tT5BdiCVO2R+dxGSVAsLxgZo4vk0e8CVK8o/dC6fwEUYXTwP70KtrimwVRU6u5yKQZF9mLb
4VtjWvW0ddBizKWchPqs1seXNqB3m9b1HS4c9eD2j5AOtlMSBW9+knfLWBrUJ0PL3cQ6/RT4NdsL
JrXtwnTTxuKYt4Tu2XPsgIE/kuzbFhhqNNvlfz2yYJ/pMIDm9M3twd5fAMaXWV8F7JVL394bKJHw
UoageEqYx+ACATzWbCcv57aiM80lYgmE4/NJDTGVv66TMN/OwRGYH8IvHaRfjv5/M6RsadH4iR0u
ZJTtM3i/83q5j3qy3IFSIz8sm2HdWTSjyW6FO2BEyb6PoSiiOQvXtXQjziVska3ZawxpgIZGObzX
OqKWLDaXhCYRhZN5UE5+/K+GM4T6S7Uy8lI9CYdQGDcK1Q6Fg3rqnIC+q5m9ku8aHzIQVsxGLUm2
mSVWxozAVBiWrr2w/Bgk3qcLbXKs0LHoYwP/N3fsh7Fu3FVVfZHLiCWVWO2DVZi0CUHULik99jRx
OrS0GP02TiqjveZ5ZwVx6K5i7inntBjkqHxrR90l73X3RwoV94ctOmKQENN6ZCu5GdkhItdip9N7
KIkuR4LCsfU9kSPa1CAx7QfjPvMkldS4fC/KUaMND5dDgdNcVCw5l7nyMmsyexZZa9ISvgajRq68
oUh/66FMOTmFg8tVJUZwjajXXzUFoGxlw0rqNeHCujJ3uuF/dZSNN8mY0ly9JPv0B4Qo6c5FzrMd
XesQFk14TpsDO/riuZEp+5/KCs8AQewf847kAZh/spmtHuFEDLaTu3LJsLU3lVNnV4WWMZws8SDB
oZQNuVh2UH3gyjwYOr3yECM3EbHOF6Yzk0Kc9ZVBKjzWVvdtCmW7gcJIacCT3jkn5rMLrO2EkGWJ
Mrq9yxttN4DRAwBOJ5TeEU7PJIR77XMgSwMPqXYLSm7ewGsNcSSXScXXHVYL1awYutOtb040EpnJ
epunuyMuOSvZVI0WpmcVUPHNMmvfIZA5SHd49Qm8u7bV5FwzR8YQYOh5JcyxDwXzmZdO/bk2OaQ6
iXxi2oq+h0l7kmnqoA3xr+isjauCqv5uLIzq1uGxXcQVrbMhb+3VZbWfm9yU2cbD5ZrH5iFzhuJo
VCW1aYN9wSXlRADq30+Nvr8sZmq2T1dSZxiTWmYS0zJnkFz+dSz9F9JiOvCObs8NsZ116Ff3udGb
vMuOe6WS/iQTc1fOsVZlYZ7qXsMEYHVXoTkjEaYDyJJ2jfo0PY/eOAGKYAeVcPxTM1wEwpGgs9gB
AIG4eG9AZ71iwKCLmlr26ILcFaV31el/vhAnntqRqEZZsgyO3lxSGBPvC7mY2mC4/qC8KjZVn6uE
XBOYlAqn7tJOHeeKI+Vbh9yG1jhzlyZioqoKD7XfvKsIMufKCsEu9Aa41yx6wA/XwJvxndksxnRS
W8Eqa2EFsN8fKSB31TLTk30w1GTKtYl307rIi0onLo6NT0vWZNFoCKyvxQr35zPaShDTWLaXSpRf
EwKEfYI2kHXLdzjJBatLHErqanR/yaraTxHWSNZHf6uIB7gpso5tDt0MLAmQ0gsvQC43bPR8GHda
ScTbzGq7C6r07geSWEl30wYxIWuAYOcDdFxRGoTzg5JpjlqFthPMbgUO1qCu6KpEZCiV5aMVjxFF
OCoimhFdcWOgUbR4WS//NHrto4JOs1SpQT6XzQm5dsPXssu2SZp8a2lx3mq1eo0t6oJFxLyfGQ9o
A/tH1QGIy9uZKHqZSChZ36YNVWE9V9Y5jnTS6uH6N5mCAp726f4vbGFNvx+QYFrGg+PdBwM9p1tL
vU8OxZpljOSO/HoMs2XF4nOMvVvXeTS0R9t8qsRTLc8oVBaVaS1snPdSIKpmz2MKbcV8S4rM8ioz
dg56MxArzbbJdk6zausSz/rrWJ/q9jQXev+im0FmU2pS7CzkXa5wuWvJlUECBnVe/2nwFXWPaVWy
4xrwMYbwRxFvl19QhsIp3COs2VHsftXdWTBbkQFQj8A2S2cRCMocPSFLpaifyJqkDxpgHkScfqwb
+YBuc407i5UnMh/6wX0vTIuUeLhCU15oy9hXx7poDiYgEWr4XIWMdgleUT/vQOPZKl3QufxAofRI
NiHv7pyH5GRqL+xoBu1I9Lpxfx+0zcLVWfIjr3rgUAn7iK4x7ujGzc81jgtwZDH+kYaiy7jWsGoj
dyaJG1d7QE4RpFTDobNZCjpYE7kIMjXWvoGoHeWmJnRSxhzePlJEd1n1L7JUzZ/DKUxdCUM3aI5K
wzKMn2Nrs6os3GaISqra+aqn3HU7zh9i5xjXbPdLORY0r/hgGwUfLPvXTy//5jckX+ouMpgKHfwN
1dsr4ZdADrQsIdFB6FiPlBKnHx8Kdrd5z7Hnz3Oi9r8tenz+Qx95MVYhVcj6b3949da8/d0n60uG
96n9rMb7z7pNmv/8D37S/8zn7/w//eKfPi+/5XxJFX/7jgkGQUZThR/Nb1PFQcS4JIn+77nix/AT
aUzz+U9+6Ee2uPuLiZHFdYWplGUQ70haSv9ZN3/98+9li1u/SPDpNvZF6aBidriGOZk6+OufpfxF
t2bSpk7Yts2m6P8uW9yVc4DNb6HBqPmFQ4i5hXgDto34Ka2lpOcUoW5BEFimNB7MHnXU4K6sqoZv
3q8UEKpVEqwK4yMT70y0EHm8iC5e/OQPfcG61a3DgJjfrNtqFaLWnhyy3JHXaKmyRd4hFyrJw8Qq
Wy0EPjUXTAOOgH5rUsHCLhG6QBmTjPBT9ram4KhR6uXZJDtggSY1hpQyHDU/vy7jwdy2kgjPCeqo
lub01HG6xm5v41CS+SrT0uMUB/Et7X3wLNilLb17UA0RayIUH30Wdle50s46teXdYM5JsZlwj13I
TOKX1n07BTXSBbVO/XFEk+PfhzmEq+5WxGzJLx/aQX4bXaOf1dcnzdHxOBjpLKnz6DPlhBpnWAqX
cWpoe9Uva6TOFjqxDfvpe6nMMx0RNvg655NGT1/ARn6n4L0eR+ehcgRplYUYWCrc1w6M5wrobbBG
Yv9hV9aH3U8rKyZ/y7Ha59KnJ93q8rMvCsiZk7t0EDth319D00qWqe+c6yTO1nV/8vUbwJcDLeOd
Jgbci557BdDsKiUglenzre2cu7Ru16abzpAK6ayQYn75SE6jBP9ahVrSTu59J1nFbdtiD/DBY0PX
6mvrvsvCOweDtq5mpEfc0FPBEIcQ+Y4a4adLzprX35RTxGYINWZrzzYmi9qtjne3BtDqdxoYFU4O
iUu/ia25WFWyL3AZNcjKpfIhJlX7WvoxWhXrMDhvQpSnOnSCVevyVg1ddeiq7HqIQT+SM8fN8RLU
JiDTS2U+Wt4DepNqWXsBFC3b/QBaSeZFKBZOTAmcpveqSuLXJrembcepTo6srH4d3cnOEJAgrRUP
yhnU2pm2oW6bMOUApi89nNZLE8WG9kyf5ipNvQkuD6oI9MOcNabsCx0nr0RH5hOKjHISUuTA3ZaF
otUQVBslkRxZtWZgVnK36TTDLwKqLciyUMHDVE7j8lBRw1oSLMWTQvKQWdqbdnCobIEarwvEANZX
hLq+psoRdAy3utPfUJMd4244icZ9RF5XsBUScE/RCvsW/sgWKxlOGbG1oQPu42l47NCyADbIV11b
95sxGzVytRqUi2m+ySs09C5AjUUl66fK7h8Zx0B5YKXXY3GL2wELYaFejFhQBwigbFYN+UJ4MUqk
WwWAgaLYELF+9iJUaLjZqcghEgZ7is4y2KEPmlH6COYnYXx0HTuiqbJwMnzXNHavpWYyxCp+qyvp
1FaTvNeN+GyKAv93794r8yGPo7tqPkyn2XML2HREVUtk0q53hsdgZjISy9ViTR3Bmy505X+NqjmW
tM+8amTmMHLqCuC/eiJbFoAT7RUJe09t3m4dKyEKz0aTPjTiGowSLH8SUdDVUH53cn5bo+SrGvJk
FXCo5OXY342y2jcuGtpCj+B3hzPiD/zh1D75qAnIucdkmznaixm0gHgM4S+tvGZIiP66NN8dU7JR
wwhJaFO476rmbsgUBYOq+cD4QrmriJprtNwbi7LrJlTgcXIx3Oku7s4QHHfrD0cbIBYKKuQC1Qmj
jEwmbWVGHQ91y2nKb54x3TZLuawkwTSYlzoO6Tu0yjvEdt/JMcEZl772vbtrcuRXrZfaWBXkixFy
OGjBfwEWRulEhKSxdjXjnWDEbimLY6HuqlBY29FnknCBqkUpzHjQhUwdNuJr5krQsnA6zIrTqlUm
xJkQA2zr9rYWkTx4WoQzRwGdEIM4pJhelaMerHwJaZMT180YFB4lQoA53+MY4EVAXwlaQbYL3V2p
tLvMhyAtQdys6Zbe6roWXreRYO4uJBpW3l+rkrNJw1vj/eWC048sHd8mw/3uCkT4wXAfJXRDQL4v
uzoeVpBkJj9pD13wOIDCyMz0AyAZHgrNaZZWw/yQ066aJrEBkfI9s9HNODqo9FybPZnFgDBLIh6B
pA5u4rV2WgbXzGkfS6Tr5HePANBMJI9PqY+wVB9YEvOsf7b14dlN3GBZR9oT1CPMfkG26isUqmbc
o3sWMa3tYicViyVRDA6xb9F3bch3Z08NhPWgCQA+wFCMiVQlsLpbm+OELIjtJIF74ZnglVXuomA1
Ne97HmRLnw0h8mc4Nj4plSRuedgBx3EvGlDNOEeIDPdf0fWj47QAF3PMoUfUEakzQRKKi2vO7M3K
H9R97vESTCbVEL7Uwgnjc6vTMkALRtVDvvqNlhPmwFM0wFmDDFAiPY5Ji0ptsl8JdagzE62i3u0D
tzjVU0QgePxU6iQcx8HMhAj1myaIaByahyjMbgOZpFepj02/rN1DSN3YrOoKJUZ85/lRiAFI9Ouw
m0AviEWQFeuA5hxgmq68JrX4Nse50Ub9jm7DSRrXLTYCE4sn9OeHdp4OUpm+6PCIqAt3Rx2PjVXH
mEuph5vDLlZlx1TCgLJ7bFlNfdMa9XuAWwD5bN/G1l4fwk+LPfvCi0HFhX3z0Ee30KrXEdNtSJgI
7AHrMwbv7WfalxWasJVBddOY2Pq29uImcECEREKhDoDAYF+Nto7AVIEZ7aAtMG4zM3lD3BfjA3ij
kG2XsOobRGet9uIDxWWmzT5IR39yHfBeLQUnsVU07btKD5edRh+tGMkNhYbvTRWHaBKvy4btTFtb
34amWjGRUw3SZkiIdgdFEEXz4GHrRGC3YQP9Aa4kXUB+GDapV915xO/saSoT9WZOFjwO9E2lu3BU
UQBJbN6BUxXL0ISCGGTTZjJIGhksNj9FjNyJeIK50dg+JK3BaQ6thYPpexM3OZlOJWYD0DQJZhar
nh/CwG3Xxr1GFnxfI3plZ9XBCmHw15g+Fo2JipL5xnRdXgLtA7ID1Vqf8vuAhk5kEQqZ0o9fmMHw
mIYMWrjj4aZuvJfSax/g2CwN6+RhWFpPVqotVAkBx7DooD4QXeUs7f7Jat5lro2rmvTshcnWGNfG
sQiq90HHCmG1ivfJ9usFBZZoi+BXJx/PIZglIPy5HfJrtwdhIfj/ZsMpL6PBZSzyUv9wymq8KrvY
vQPhhUw3biB82KpfpyH1llCLj2WKn8+jzRDXGj6HkZYBDmDj7CTx7VTFwYaJFHhC8iT99GyZOGtd
ArHBUy+gf0Ko6bnNSJm/YTKHGGAcpWPhQFJXIKCJRrfZzeejfcxK7cnHWrKoC0gJFXiyBX2PpRfP
sO7I0Zc2lVdBTHPc4Vwxove0C2YxbHkAdsEKSQD5ks5Fb2Js4lGALM36INpn2d/TLHmr/fis6+Es
vkg5hsXz/rVt173tfk+N7qrGQ1RZn6lZ3fR1viWQGGsjuJucOTpETV+HTFmOnpyxNOiIHSBkFbS4
xZXCSrJAEXWIih5jRad2uTnzN7J1SBsbiAGW35SyubyCbMyW9tVmAGJ3TT5LtY8SxaRGUZz8D8RS
aLy27IAf6dJgScF2UZTk6+rwAOyp24pk8FZ1qQ4ItKkltgzrBmzgNCfiEl85yS/06SAT5mAOudDi
8S2mZLSsKTWsAwBCgOssgAzxuA4YffMmOyytFdKLl1BxFrIG/Mj1o4XWcBmLbqNM48NIw6ts4Llp
v2bB/CQpqShdf5yQZ28oAT4p3qF+8m5yM1a7uGR2qpPoqW7qgwOyBOZMjk6Q08mkYbsHJkba07QZ
4+AWQx3pzta+JbarHoeljV2PmCDWucQFxNp9S0v3BcYOzUT+G70XLW+X/oBBYEzzJ6IeKbI0AjSC
yE+mRkiK9L1dQazxgh62oCGGKg9gAJjs/laJhjCwNn2ysdFGBLT1JnryPKe8VKRHRQqOS2IbvFAJ
qNqanqXefpWGeVvohCEF7ch5ATdcPmpPJl3tJ79/iWNnXmijr0rvwTkqwTkNtXjenMu6oszBlLA0
Olq3ETmqK7BHhAQCT7lYTtieDKWkuFncpZHfHDvOMhIMhmunwTKtaI9Oysf7nrH0Aqu9IvSN4OPI
ZTFpqlNUN1+UUwgjcfPXTptx21I1HPrqTd3l33Kprx0a8GtLSBTI/bxWwnq3Ol9jMIqnlh0imK9D
ULAtkgNgDDcCfFmmu2ksgFg3321//Eoj6vi6cu/7QTtbFL3WiII3GUEsW4UzXmkc0h186Rl5WGZZ
TjfZUENonzF/84vpi69yZMqMOnRBwsCmnSd0XCvuh9NJbNO4tEXCyjtm9n40nXOiq5OOrzS2unVn
1DjdBH7U8BFNM1OhzXps7/tGnvS8fPZjpN0S6Be7Q5Syxip27OtYqBMtra8yiRgBPfB+Uc5/2yv2
RjPR5HkZGuxADRpg0Fv1c28gVDWbq8hMcY7Yt2VRPSvUByJ30XQPG8u/0Vy1Tynal913vShekBCv
/TZ+ClzVIYqsQUvUs8sQEvCYracRMWEHcQPACqk6xEw4gMG9bPyodZ4UfyBKJkUoimn1KyFYdn7C
Gm3WmNU7sie+iDUemL29MzLo5xz/YVWkB2PiJfiBtZ98/dzBSPFZ34fOYewkX9JNPyzvq5yQvwOC
4HhqfvMsMJOdeh0ANOcGwBKRfdHdfcf6/zz2ztmsx31Xphu9wXEz0HFiwWJnmcfPfQeyoYB6uiwU
nS5kqPsxR8U4gAjRo68hlic7bp4pHjxjpRf0y/BXhhuXKMlJ1hEtvortl9tG5MNX29gHZRiihxxj
4awRzt7GFGitznyMJTRTSxBd6rTvkzXcuC44JWC8yF932EQZf3X1DBTiFIKcyFo4NXhI5pP78+Xv
GFrzLFL+oIGgFv88E2uZvvdVdscasIIa8mV52jlvS6CtQfg1yLVqmmdO3txdQrDSPnzHqI3rDngV
lNS11YEGM9yDORDE7oTvfiBgF0rn1gfpZdjZVdvy9gV6+EWY6nvcxlh24LxAhGGkQgL7w8ZLc/4P
G+8fNt5/r423N9GGVqgz8Mxl38rKhFtBrTWzxrdQZ7l2zCP6637p26B7Rmo4XV6ek9R774uAyhwT
dmxoDjtg/KOqzhaSYgb0AInTpOlIl/ZbjJ1YLtdRS0XQMMlTpJ/a0nic0TmoLDgX1nVwZ/nZKpKz
TyopH65dOv7r1MuQ23dwX0W8L5ru1mwN3Cog8XCKvs9prVn7Ltx06flKO8Re/0ZDm6KCiZynf/TN
KN/EQf+GVnxr5iupeDWincMkSnxgXMTUI7CQebCjBfqe5vALLBQboI0jSKn9lmYb1YwJ71vcZm9E
KW5bnUkUsKG1HKYY8VGqXr2eKo3eINwOJZQPYlSdTP/CMpuYt74TX9cFaF7uFGCcMHrxJXu9SEaf
Iu63Tg5aK8TXAjWRflioTffIMrqVNhTXIFznPL8z8ueZMyKR/gXruS+NvNc5KhyjBB5l1yL9nIR2
rQOEYQ9Ebytla1wV3+CZ4Ogd0y2K4O3Yl+ZaEgqz7GX/GGdsmvSezawn43tbF2DYkQsBqHYIQuiH
qxpVuV6Mj7EWfo5oaULP3NdBgzR/8luqZdS5qpuSGNorVWNLqDQXxyu+s22e43rXU04dZoJo3UrJ
rIQw7a8FiEvHcbJ9EuQrFeCpxYM+q+Xsaxt0YGpX7xl6SHyMhb4SdIsnA3u17n6HX/UyRLwdQaWT
IkU0hCeqRTpWI7k/rxQ+qlVaxfcgZ29Kp+zhpMRrzRVn4LTOxg/bK2u03q0YyH9ij4/sjLJdbVfn
OiirTYMnb1HRc4dC8zqVyTfQ45gVxDQiIiHGCh3HrYN7XxYzTBVDgEBAsaT8X9J+yOhaKVAa8Lo2
Tlg/WT7vm4Xig/V8GTXRNSGd31JyFHOrIihJ0x78Ck98nr7RG28owtQcDkMbA7oFumJvM+pohVPu
wQUewBKr69TZRuN0oxp1CnLn6KbFHlUsWkcgNoumwdQaOhotERknqz8MsX8YYv8wxP5hiP3DEPuH
IRZh5h+G2P93htjRnLO/++6HOOjfpqz5rbDmP7ef+e1b+llfhD1/09v8UNj87dP/P+Q3rsOGUle/
J8B5CD/CJHz7rf7mbz/1Q4FjqF8spbtocAxpSmXNv++HAscwfkHxYtEhVIIyz6yl+VOWV7PMRji/
4HmR9Abov5qGY/NDvypwhPpFzr/KEbYypTRQ1Py3AOn4Q1jDzfshSPr18z9R4DzmYdbUf/2zYf+k
vwE5ryMrEdJUhhSOwTUUH2/3UGbm7/5L4SvoGFXYEn5FcyER/ks+njqBtTCL0jeAaPEmxLOpQCYD
bZHEevjjnk4zKH6eNtyIc97XFN5bw3eU3sP6Nzfzn10eSqO/kwdxeVyVq1vCNC3DEnPm+G8uT2j5
kGigrShu0fcJzM8JYQ+NrPgRwecR20a6rNGnLnRIZsspTQFA+O3Rj6AQhy4FnZAgRzjOb7Ugvzq0
c53cUngc/+Iqf04+N1zl2NJGFsWlGkqfX8VvrrIH28LpEZ0RQnpQapNUN555bRDzfoxNhy6VQACT
qZ09Fu8JoFXOEiAORg4lJYWvqfbhO5sB/p7Oqre/f21C/4c7qFzLsOk+mbbuWMZPqey6bU3EI0CI
kTrdUgFLZBFpGZJxL/s2eH2Ka5xSc1UC8/ZadV8oN7gt2jzYB5kulyOk6akr6H9ypqiwKcAJUpBh
8vJatqQ3JSPJU3UW7s3ErPYQIPBiZBq6SdpmRClarVs+DGZ8D5iPdnLgm8vff3nyH2+9ZbtAThlf
jsmT/NPz25W2sjF1YbkrSB8UlXiFajatnMxYx35GSIyqxJKYoBhBfU6WWlhuyd3N7/BGPAxNeNSC
1j+01O9XccfZvijl2Wg7Arsjjmu1v6tcj2iqQZEsPBA5iJwY+ribbwFmTKh8K4B8uQ7yFYh/6SP5
JJfnrUGe7kWWWAdOGx60GuQFQZJtGlOcVvRYwI84K7Tj6Jxs65ydNAVYyG8K8G5TunZE+2P+/l8H
+UVE91uRHTdH13WlK+LahULq+ffPZxl07mA3vgFZhKjKtHpGYoJv17upG2c1Od+7QntpNf0UjRRJ
GoJm5sp45kNJ8UdQFH3xTCQJ5X1q3WRe+aTNU5/OprpbOgUl2Xzc4Ct2AEYbp8CjzuvY1kAPku+W
xnqa+NEhpJr6Pe6Nva4c51+Nv3+cJYArwb60pc7caFru378+a3TVUBpwJkzEH0Bb3lUkTnN9OA6y
w2BzicQD8N4Mc3W44kNM2muNaWfWOxVzg33r1zYASoyBkKQXWXf+/cdUzKPsp3dgnv4NnQt1DMP5
6QppVgPmGCpc5rnzraiy+7os39B7vcYHJ1dbNCMIKfJ00aVcvEG6CyHPRFsN8bvrWVvLFacihp5t
g4+mSLUedWD8kJoXde6eYYRTz9n0yjkPenJQcX1qx/gqGk3SGiv3PM0tBkezbguHCv/vvzD5T269
1DFeMMEoZhdn1nf+ZuqjCuHTiGVSmf8SceznZoA15PWrRtETITP6LAP/cZLiFE7lrhDR7aUvUpvy
NL857TB2SyKw9oSoAJUvlg3dIWTb1q3pRLTCjrR5ROQdyMUiS1g/OYJqH9EjSS632uvkV686vzrL
4mKjWQ7onCTaDfmwx1PgYu5vaFRQ8cJhgZZM8KdM2XOjvJsMe6Ex5vdu4lQw8ZyPgOjO3781xj+7
NQaMZAutLMpb86dRRyUm6hryPRe27j7maCj00iEjVLsVFVLPgUJRrMJ3reLaAiTniXy9PJtNSN8T
icBXKSogN1HwFev23k2ir9+/vsuo+OmZZD+C1lsYyF6pxPz9W1eq2h6NjrfOK6N33bVvxdQQ5F4t
Bh37PybZwfIIlg+/5v5YEHGZN7xORN1edqjR4Wefc4tp7OIvvSqfHZpwmTBgrPC+j7FPWw/OrfUi
NfkAzx8UJHyWInlPIWnbqXyqITJYOfGxE1W7ae5LaZXA9y3JpZVXALvfDQ/VQJSB/69wr+VO8NU7
MAAImF5kmthaAY+1wYCPQx+rWVEdW4DBi3p+7i5Peo3NeMJN02p0BSPJaOgcSOqWcYIL8jVa8Xsx
GKcWHBeyq+WI4z6J9GOq1G3Mizclf/1f3PF/XItdaaGsFiZjxjSNn+74YMvSnEo1LSaHF1078mR5
9rlP5k6TBQ0l8HfKPPalPF1GjxHwUtKcId8CRnFfCaT5Zkz9UqR4qnLtlAh9X/eSx1uANLeI7+Kh
CQEUadEDijmer/l8FY7ADYFWLv380W6/M2Mc8IAt3aj49HTzRPDHIZ3yZxI8GLc29F0Z3NRSW6ad
YqOXrCpSwecWrVvQIRNqXBZTe+1b2lubuGddNVd1CEc+Y0VAhX4STkGeMo3ay1twmXowniyc0fv4
/ZvJA/rz2m/qbJENV2dwETwsxby3/c3cM9WqkGY021ymkqh6d6SrCcWufAIX7KyweKi1SZWhc5GZ
JuQOADUnNJI8vyVlbvLd2qs6ZzcGMhfNm1VshFki9CWWRZrIKtgx3iEx16FdGjqmPu8Kl621tJh7
F1neqk0WiivDwdeqDX60did5GHMNUJ3TPrOVPSNAXdeBuSAgIiAVB8dHPNKLT3DVLxPXSNBVXQVh
AWcUTmGaOOq67MgBw8Tu1J64cirzSi+0+krEhlz0DmqxaOgOdjbbFJs63MbB9NFyWxZBp60iF3GH
VrjO2m6GTWm5p9Dz3nD1FZtIGLdCgThKC1q1Lttm6rWEzYXuEXjcsKxw8qNYghJIKXc6WOXgrPIA
fhKxl2udnFo0oARUZFDFVpG4tRJ4hiQwsC9o+nxl47y9amv3ht2iuxu7mxEExy7pXWOTdeRHg7ud
5rtCoAyhOIVxALmBnl2fnhTEVwP17artISezPQwMmK5tQxicznkki8NzUz8XJD63ZZAvuxbpc1mG
371i0HZM+JihhA1sxou3WfQtnw8fEnmuzvO7iOfRHpdAUJpoekIIsHNm1UFh2itfxLjK6KNHIfYk
I+R7pJrUXtMTWAEIfgcQRrl7p3cNgh4n7IjtqXc5G2WhcRv8fvwv5s6kN3Imu6K/iA0OwSC5zXnQ
XKlxQ0glifMYDE6/3of6GkZ32e72yvCmUECpUplMMuLFe/ee60PiGZdoUvjARY3+JnLjdTf325gj
01po7wbVgl7jzD5HYZWg7+b+A4UZriKiWZwXaUx6WxUerru6M4lNSUGwp2O5ztVmBqJQUBhC0CMg
oN/0UujVOFNpT+nbnABkrD3UDFU/buPoM1FoniIj3hkQ2XjalxAs9OGT7Z5LKNZJT+zihDaEL9y+
KnLnOLAsAW30n4jHitZV0t8LI3tJR2i3Xd/ES5efWA93zNc3FPBCn5EAVWeDLAVuo3jvWWGxKgUo
OE9PO7sAmNuUxWHsb9K6jk+QmFc4Fp+MnkWqyrt6AzvNurY7FiA75LcPWX3btZK/uXqjZULE75wK
+Kv53VQ0zapqE2hac4q8DhBiz7P5czdCiP8KKncDHgV9LxMbb+R8J0AF+I5ichdAw61JT4ijKdlj
ij+1LccqMYtoaxLq/vO0jKLEhR6bqAl4EquZHakmnSHo2WPJH70dMuJBiQnblh7kNNCgiLIXi0FE
5uBYo3oolXVNXGeSuYCuraLaNIb31Jlw6ExsyOuKdBp0r21PqGF/FLbpEHPBWsyxaGUKxm+ZzsWx
z43nEMXFqpIDK1Y+uedabdKEaKqpA+DZtre6Vwfix49NCt2KM2W+Z94HEAxkoxiqLQGeBFBnH9YQ
uAciZ94NF/HZmLe/xzQmsCITx1HWe8583w42gnVJBt4a840gLwsJ18/nxdIxmn61C4DDh7X/msZ2
gcSFsQ6o8m0eTRmK8GTY5lX4LazmO2sD5mWLdTGU+bn1C4WvFnlfg8BnE8mo25D/MWeEcCIGu2nc
HoWpCvaLfwO+NQA5tLGAqI5ZOZG2BY0IdAFlXGb5WBHmALvfQMZoP+89O4L27IbBVUhES3vfGSKG
RiCytVgYbyqZ+ARNle/6SPerxrd6ckSbZD9roqdGg8HuaFaswjyiRYBSXUX5fTcEG9P0l2B6FrHl
yw1FW6895KlumW7QL6FTbRq+RoKGdl3ugy5UGMyDyvz0au0fjRpgIjlRmlCQEec1blfH3GM6B9zS
YJmokFgee1Q9MKLz0OGpDoFNiPSlJ4DgFloyAz/9xHAZamhMsU9fgERFq+g0qroabdREhqDooXGK
9G6Av2cZd7lLJkDu3Dt9357ZH8AR9uYRnqt/hT8SJXIAksq2zmZnoq7CnGGYUU2Q5eOEqbaTyj3n
bXHjmxpBPLvGOsJOaNjJc67aeleRPx9V869GaX0C/BegxlKHJCueHRgqzNI7e93B70fr8yAaCpVA
cJC27aq5Hirjl1mYh7zvk3MiYJMiSQfI56kT+Tnmvu2LF7ZExMMl9g4B/5IDONeW3CxOVTbEnCo3
H4sah0GRLzZ/TEQ7DEesPClK9QILCE5B0hLaYsk283cgFp8Anm5y17mWZPkc3dmbWB2CY7skkjsO
UCtSd2E5QxdfVR7nWTMEI9yH4a4N1asLLQafbOXswRZth1ItIAxEUlnPcdsQCRleCy6vFCiYgX7g
JSdxZhjbKynmXVV68VF74XOTG84RPvRtU1gednHlgqyyQDA6OE6KiMuuw3S/GDXa5dqT7LEl8Gg8
JWPynaT6mtzh5Cm2/GdgG0TlZUZ5Z+Pd5xCQbjGtxzcMv8GOfEeOE36vlz0z8eRdMUnzFLkP6LfR
A3CE3DTkeaTCrO+iLt1q6bun2hlw6bSsLyoeHuwiiHGTNQM3Bt+NY9hiYxmtYIvNSWQaSYXTmFif
td++jh5wNygYXz2Rqsvd7a4rhugUQvNVu+RBJhgWdxwbM2bGRGpCGHwZQkMTqIhuostZKscYfWRm
Iodsux2eHcFSrL5aP+cMkcWSbLGq7uF221DE62d/qBY6Q3fG/AQW3JXQjSL5hjCAHsosrllYk+sY
u/duJkRzFRcWD+HoTOvQylkwl6/W4R61Its6UoRYmyjdc4YvNpiDmk3Uwn+sM/Erien0mSjoG6C1
p8o4TsobFjuKCWttuHeTqbonE2oniFZZY7Yikl6B5E+K4qGlQNpYs5p3rqXfeWl0gFN6KCBX3Zg5
3xAn+46ZfBMfgzqDc72cOpE+1IbzSi5JvFqcSTsvzO/aVk/nLJE30OvCdeAf0meMezn5OcY38fCH
EhsTroxkZ7XEB+PoPVqT8cDu7G3toXHRjdK8pKCKFq7UC7BR7vkCOkwS+u+Fnq57029vi0EdFD7A
LRjaR8+nEpEWrdCfQkmM+XeI938NtfQldKKjNnClWy13EjLdcethmgctnRNwbLhcyvK2HAiC9RRf
qxVG+9SbUrTJbH6yKYM9xIZyxu8Y9BBr6rTeo4ODu+e0UPBUdkGtUWPJhLb+s2kPDtYnTH0rcut/
WDUKzvZi0Ap4e7DHJCCz95JKlOhBLpjbImwkZW7Plgf+GA6VEXLLDBD0YnpZByv39cqqQdIEdNDI
Fhu3iUX9mTeZgwo8pcLHA0neXjBuleS+Vx1rUhWrtemR55L5TYVtRG+IH0rOUX0tU+ojlYwsS05/
rzKr3oYtz0fUTW8kq31GteWuVBxiiQJvSwjwUFBQUl+beU+Dhm1E0YzZI4e/9nWJenTEu0UZkaZg
aZxJ/A7VySo5fqUdOXhjyKrFCbQjWLHfWynVL0fmiqC2gPx16yqqKIwng3UwC9/9LOGk2/l8muXa
t1BGDih1unWnaG4YszzW0p/XJiZP1JVLHHpFq6UtOBxkSObZXEkannuMWg2EL8S0R3OwMP75Ge8O
TWQbJZefPWqANtK5O8JxL3jDYnLBMxQfXXjbn+NOuAeXHtUqqRQOCNff+51Pj2XKOSGRJVy705mE
2CkKlmxCqim/aTD8wdrsiyxaZ5UCPUs09TYFMEO8wrB1kSyv2DKQ5mfJjZk8NRjRt7VUpKeqmViW
+WiTpUNO9XCRIc9vH8IM0hoai1lv7CmZtmkFT30hc6wHKbh/xeBt8nn4rp+sXiWgKyHyF2YIJVPz
IAxJ9DDbaJV/OrQqW1jdkXMDNYmyJMk2AyoiHt18YesWb/kcvg8FTSjkqDc/JXCF9ghiBoLun+8h
tWE8hmrf4ockBjl7jOEubgaHaFh/4V1IECx6jK84vbAdBYZmjedNEnp0X/Uu7uWJrq9PAnJcTANp
uXyemYTHtrevDbe/mSHyQuykxrahdNFRalZMMqjsNVEOcZmAElziVXpX8iSmOX2yfMr2cfxCmjbx
Vw7HUDRfO48MxrQpQWsEWbhmrISezCSj2PUPontOSQA7JPSDtg0HK6keQDCS08OOvy7yhV6ND9IP
JL4SPpory1faKwnRw5E4V8Yl8R3uB9xLnzD/AF7UuwG4d7jKQFk4BfiUnz9GWE3IdtuZ9ZEWQFH6
yKOM5e0jqsVOZHF8xbo1wi4lSou4W9r0KQfmOdtPlENl6vCWa0Lcbq02NB65nDuMXw91K9Jf2vbe
zLi9THzmKxX1HMfZPWCJtnuzrWg3Q93c68Ds11YbEFiUhrejMQ6YwEcTKR4aQIpDcsepcc6Zr65N
jqeHwk9T1uDogdvwlfSR9EV65rBPszleCUU0lhHO3klUpXPdJ5KjntndZCXH1bkZeEgCTq1dJ8wr
lyjBPSnMv+I5cM666tXJV2r188uaAMOJGxjGIYOyQEh1Ut+07VJjxcWvtImKo5hn2HvMb44+jNqz
BqkUmjVO1CEqX0bOvnYd3lpG2R+6ltRiAkaDGzuxMZIJ+BF03m+RsF1bEZy3Fu4eHfAKcgv0vxEM
Ds3sVDExo3JQPe6AzA5PLu0JaZJ8njr62ulRsnfl1OzDql1wX1m1q4meuc47JP0/cx1nCB9nEjX2
lsLamXojqUPVpg60cR/6tMm46v3JExy8zXx+UknpXuaiR/vGUNA2rF9e3906Hu1tL2rmC7+TjpVx
QJS+gJ5IwjIMLznEIRyktkaOaJrh3kq6ZxBG7aGWBtj0Ij1rry/OwIsyQiKMb4fIlnVuCFp8kywo
jzzcWRPSQEIVzAc7M4HGltkBl9+rxozYtsdhtq1D5hck6Bm1vR26JDpaWXXs/AGUYNXkT3NSpIes
9i4ajehex5Q6RJaW2IgqWfUEekFRbpyxO2DMeKmFYa7K3O+w2kXfQT1dW1ZUH6aig/ACQ+polPgw
cvyzsEFcPCZW/C4yDCEG1pij8uZw5aExPeWz3pTBU+lmBV5/p8QP6vPT7g2Zlt4Drya2HgHTlvK7
03eKrelaGM17VZc5+dacOQvlpawZKt6KzoxZZXp/3Q6vnuPQBIhI6SjxUUepu/HCKthzICcVei52
Qk3xDt8Ufrx8l79ZJfWwyc1OSyM6hgaqVWp8ZpM5nTRTRsF+DOLfFK3g9GV8iA1uf+xrIDtt4jCC
IOGnxFsWTaR+5OK1bjmyhll8Z84dsUrs9G0BSV5wOxayFqzhFCI5bjcBN+5mccpURWaegOY9w1Nf
AjwTzAKNfWrKeeMKKkQOAsfMI6cO/DPWsKJx933IycWbTkE7rGIl03OEXX7GYb4Fro4zF9lsMgfP
dhFyvLzkrIXMXTngy0ScwmIpRZqXeW5L/NAVtaV4cpPhUQOPFy3W+EpqQqiArowdlewIOwsTiZPu
DBfD1uSr8dTDy/HLg1dxE0YBACaTFKN1pbLkEFjhZWzpxYQjDTrguVAnAKteBTZ7YzmpK8/xQMc7
kPm4tLnDx20qwmP8/mIwPGNJpHD6aVABTJwxJEO1zot/Nzez/5xQUD05JgoE0xGQPmhK/HMDNZ5Y
iTlyNzy2fM1+jwE27mw6qLhwTcoMM8t2RFvcl/YY7JRnPIMkhbnhtkBhqviqbadj55KK1/kE1ucG
+U4hw5qljqC2n2z8zj3flVGSQRS12K9nJa+KInmgEku3mOYJEvTCzb/pC/+paLAXQInrMdJY2hri
z2GnNY6IegeOIHVDRp7Tg/TFpA4lj/GP4w87WlxbwmdpwpffgIPDFY2PBGNwcw0LiDIlLzembV6R
YaxvejCJfw0B/s/ENMsv+n+mk+GU7TJ3/58xNZdK/X4v/0kl8/f/83eNjP03x2M2GgjPNsVf0Ju/
NDLB36TvIawQruMhk2Fj+k+NDCgaflwy9ueblsgbmLn+XSMj7L9BlXGCgJE3uvOFevOHJuZfaWR+
RCb/OCgz/cBG3cGtxATXcoI/5gzs5rlZmw4dnIFHOgu63xTtzVp0ATE8YtoDCrgLSfTmsLUt3Pw7
Y6y2lgQLGRxqsKXSVnceyzZi0yrfgok2FclTD5jTyQvyhmaVpXrTeB8Q5yCLw2zeeGMzbApnY0Zk
RhrM0UhQf8tC4mdFcymTCV6gpHAC7XyPZ838N2Mq688xFZ83IAHHZKRrIRf4c66ipYXuaJED1QX+
6zwBSpX24aU2XHct7dbfJFKUW88erqIWhURN0fcPd8d/I/tx/gsViDE5k3yLPxwu+Z/j8jjUPYd+
jSGDGXHCOrP3aS2sekM8Zn76FWlwpTKeGR2riT6T8NTaIH1snIyXtl1soz3/Bvg+tID0SRLHC2Gq
1eRhmihKY9VOklxWZd51Nn753Cc2U3rEwMUiuuWMyvhVwTrQCWVZ/FU6RML868/HHcrK+k+3VAD4
CE2OSaJ8gMjsDz0AswEKao0ewPeaBFdocgotupaOVdyZ2XhrzRZxyVX65jkGA3N7N0x84g4X8sqR
s7114NWuGAI1Kz8eN1UK5Lm3k8NytfK6eguIyuOUFK1t7j6qq/BV4pQ8dc3WbqZwEwYixwszY98i
0YIGuhuflTBvnSwKVrYZS0wBtD0lBzrLwRKecTu3UMzqEVqBjElkiV0yihoQev54ghP4Zpm4OMiz
dhnjzhVTjrJdJhOfZm7/ToNwpzU3vaxJrGIox6wVuikwTsaCWPT68JuMw+9c0RwGb3M3zsXbLKq7
+qnOIRZFKTd42LN4E25fY5og/YbAs3xeAlzLNxvC94o0VaohBXHhZzua6uVijfQzRmu+6QpGHb7g
BbIgYdJ1pwzzIVf+xdQkakzLfx3AXRGsR1K6ydFg5RYR9sr4216kKsUstjQX31qVvwtzXFDu5IMW
4aVsXH8V5TwOA2BsVCUG7TQqlSivTySjwQGgIxWX8UCv0MGDG4U3XskLahuYCVls+7nny2kMRhET
jbU1PF13bcsG1D2ddrkr4vJL9phh6Kd9Kre5Trv6xvXsjQWlkiWiYJw2PtH1OBopA+SskrjIi5Tm
FRkdFuadzN3oxgrWtvlOrObAF+bna07AOamv/W+PyvKvokRUooAPUB8YJmKcJ3SJwM1i3XvJdzEG
V0aUb7URb6BOfbf0XYc7v5s+m7nZCroN5czDYzS65NSx82qP1iqt6tVP8UPtiwGWLHa/z984gF1+
etE/P5QPDJq6qa2JUtD92gXXvZYkgQ2VvfEVKa1GEVxwKm9FO1/5DW5UryOzsJaXYOTlI4h6tH7A
Bi4TazVzO8qR1cnM7K+a47OZ7Nqqm7BNccsFEt9tk5J/ytRhk1bjpbaoTjU5W1MfHGv/3SZQJLLv
pTY+/xfyJMFG9OfDHvjCQl1pOr5AIci//8OceirMjFYG4CRGQxtttS8VRx5f7LWnV54b8IA951UO
ptO6W2QYLMg30WACwspWy4/ZXfDu2jiNkVPF8nsRWgyLnCppXIJfYDvguqVtz+su3uFakZD6EFrI
NzDO0iFH6lDHH8nInE3puylL/1JkuYVzH7jyBtHkKvINBAV0rJbp/b9e6uQiwPvnlc5yHHOpLqV0
uQzLv//Dhzc92GCYr8EZtvkhmOytGwECDI0LSsJ0tWyXA6iGmJqaY/OqjMKLwHcc5O4+U5h3oScR
NL4MMtFwsAmZOr9KKnkzRvkH3XRntaglgMV9wxBepEApDUrV5GeNgKRaXMRh2hAxPNMsSj5mdCp2
TnpvFH+4cC4GrzogbCQns0dugtU8My6j1d+EQr0sF+xHQlVGD7kxvgCv/hjS/CMYrJPo4+OidxoQ
yEQMqWPrpcjkXbJ4BSlJ9q5dvyzOaWfo96mTX2ly1//1ZaXC+bPORVNMPcRhmMIJFcSf8iJJHBnn
U/g5iwInTasrpfHVZSeMbUTLeTfLrWNO0bdn57cUGABYjkAH6KpBU/Cy+97ybxZZVl0WH+5QXS0C
sQydIPmOGQ4ykzQ/x8Nh+agy+OoZSpS4ANKw+O3j5SOHt6rzvn/s36oorqRfPQa5fZztZdzDO3Iz
ezsVYlgnEgFL0jYn282+tOsdtc2L+Qng4YqRe9i+0Po7+pKZxUeumNt7mqYsoQ5Br89TOMyrOO3s
rYeDHiARUh6jgbo8Bv5LPOtgV2eghjIiFXtyItc1BKKZoYOQsAeKCfyXZ+xLXZHPMg7tdkitFfNy
tbE7lzwC6a3k6DTHLiLaCePaNVFyzBqN2FrPjaBEmI0jOoCGDiqwZlBUK6zjam05mOxGQCsr28iZ
EUTzQqwD0VF0/TH3MlWz3Bj1zp9jWG5oK9ZuBW/ZMPpNNYL0yMJF49aH70Ex0utPyCRkoP1BJEuF
huCFuKnP0JFvzbBghEhiS6HTsm44tBxj8EHOnF8hWx+hzVylE8rXIf9MvfgQmNzcz73RvxIk30I+
74kJ1k8Uk1RyuPfyQnDoMndqui2NqmaFBCKu5/feIrTbx2KJzfN6Ln+Rpc1c36QuSVSUED0dMjxs
xIlK/DnNxMnu0yWm19w0s6EOIBfAo1TbojH70wJQGdPdnJFsBF/FwudVIvsYUJ80LhlgicyxEi7n
QZ/wSU3RglSsYo4tL1OPy3DqvPhGecHBnN9IdfUTt9h2M30lkrNHNsCKzg5sw4XvY8r5XVRAHpNE
fhHRE6yT2MWeORzQ3OvtOH/Fg2PxzhAlhH352QQ89yB+QRrZzz73ue6znbbIU4yo1K05CZkPLa02
+zYZ8geHdJIRFcmp6tjFZMYvtZDCaJJW/BHf71DbJdtL2l0tDZdZIHjV2r7JincZNeZttUSXmRp0
hr5pK01jK7Do78BlM7NtYnOpZA94zIZ3Q5DUhkRrb5UW5nw7wUpV0OAKtzkywyV8xXW/REdOE+nu
7akqyXFPQ2A/ZRB8+wY+28oz6NDKh6Btw5MRNRxBSNODV0zgsCq/hjZmqIc0fJ9zHG4E4BuoVTv4
HsPGGWlVj1zQwq0esY+6SAHBoUDrcOdx2XzoWKflQxHaz9ztb3DD4nWU27SFzAYO3rBXuBlWWd4Z
gNbUR93AZkHIQulM4AxUvfyhkeHnNA47ySJwyOm6M8QgJC6YEI4weatczNWTjraGV1zHjOS7+dlL
eOzTuboar9LS9n8pcvTKmnFBEZ8tGz6oPxnEotouESsxsN2OCRSBgJiji0WaNWWwlhoDFn8TUyQX
9fRJPlo8uAM0SYErXJdvjls212gT6H+Tt3TMBpNnd1iK25CWvguVT1fG16ApXZok3hNtcBQdxKJ6
KcBbfyrWfsJ/KVmTVmkw85rMcYla3unAGZkCtt9+mBiHpPhuAh6RuTWuCFfYJZGfnWTlPMPN2Wh/
JqjCb4+Fle2UTl7t3C+3uhrux8nC2kue2hrNc77l0t3qgvZmIpoHBexza+lDPxHwNjTxmxwgThbE
k3YpNxus9FXTdO7GGYRJv0qci8KCJd6snakrj73ZHJPC6qAkepesmJnLRUkIeWMi48BGZMkqvPil
wSVfSbO+2Kn+sEykT23NupuETCbjCXqHSVR4e1QtJ6lgKTalBO0ziS+UPgnbUXn07fJunNC2d/1h
lv5H2U3gVUP/Oiqn4ToRxP/USNAiURNdlB6cpT5QSIiWbWGl3UZvVFf+LgbGJqmVopjozvakP2y/
0btcggxH3zMEfbCTPasiaghoPVbwLBN2FfS4GgYSHBnyUYxVPJbXrlrCIhzOsVZtXdQCiTI12fGx
1dibANoOCo569B8nMjdWqkXyEHFWOLu+vuqMkAosDeK9cOCeNyaGksTs4vNUWPet0DyIFBP+PFNE
pp9UV8xtlVeQrE2kW9I6w2lwva0jaR+GLouwLCmvfWV+A6QSq1br/Tg0j+Dk9Fg8TeGSBw7LACJY
XnbQwCtidKRCOVbqJxKzXbYY5HlR2b5BJqZwZGUxwZupIsOskN8bAy8q8vFeMYEf0nYX6CLcSLta
y/yF4r1sSB0laPtTzsE9ES7JtrfJuSzikdIrNK5VBhUVaielvE1IWQLf1CLIMlQs1g7Q0CzGVG+K
9txkRX+T1eD/Kle82BgYmjk3aYl48AAZg1YWj0sRFWgcnPQK78S0KxaOE1VFnNcHu63PWrXuhjMd
h3ybJSrHYu9xaPdGYn6bJ2M2n+r2HtncQ1jJryHOL9hpHomFIbtOt9dund67s/2JMKgjJq2+a0ax
ySaivqL5OdQF9axPTRkV5JuOGR88Z+RPxAW/EeKb4d/6pSSynrLEdNjuCXfoiaX4huSzGsaL3/Qe
ccc9EDyAnGUTXNuaFCLO6SumRDsrSR6tAFWC33psDsENM56NmOkGZUZ9IerjAUURqv7Un49ZXh6k
FquiddFPNjH5eHNNunTZ3XBaWE/MP85qjl7lAqGoBTnivvZNFKpBvUpdG6asKNJ1Dc6ARYwbIYVp
mDEFZMrt3kCIg442JFTHxfy7zqxdZFD94CYg79mt9U65d9FwQQphnUYqiC2CCvMeKdzZ7OEyFcnd
pPp84w3j2lUNmZ3ZjwgNaHIC7FXGCODgmzF27nLvFtriQPoT0S9GKq+mAVYyn2LTLoM8Jl2Mq9Op
2LC+15usYHScJx0vi9HmYBpI+8A9siwTwjXD3CNGkfFQUG0KJWngTDyRGfHqsHPZOGaDXoyDB2nj
NrO/MbKsWaGN/ZpS9w3Io4ayZb4WcfIYtlwzmj/oo6ytkaY2AKJpH3DFVqO8983gutCwEy1foCCy
DFpua4/k5Q1HW72Ty4QMvkFK7FVjMQqEKyUSBA0GxM+vxhw2GUU5Myw4BqKBLiVpZIimfx+c7OKL
KtsRjoaqaSzOAXOoh67rELLbbAVIV2j57ZifPg8GbSt7eJ2qdL4ukLZQjUG1lbdi6bU0FABnnV7j
AttCXGIu3XB39skCJ3Ss26oREYFxMAYV4corjAIv1kx2cKGJMAnb+SNa8PPsHw+qMUla8NVH0yK7
aMggOPptu3EnZaEx7iOegeA2ii1z20XmuoyMCumFFR0XHFkeMJwdfDMhFmbEMZIbb2Hqf3w9D4FN
EgV5xHE/tzuWxXjtbbeq6YkP0iYeDMMD+BuvrQ8Mbr+Zi1nrmuCwU2tT1qVD2G5Rt+wL1X5EEZvZ
gt5NklStkbkQPeiGG8f9sBtSBNximvbszzIo4UAXQCl9hT57Hn9zLB52Pb9tbfjqdXE3cfEOg1P8
nshVWVWuv2VotSZe5b0p03BLEjBRqkmE1rvmSNNyWzUTZFhU4ZNeqLpFcyc70CO1OXGFpne6zzs9
uV9TABdXyMmBi5FyUI73vUunyZq3NGXhABbWbSbwM6FQvW3i9iiT4iEJ22OaaBSxSx9HUTrApnsm
ITi9jZYBMurFZ1lgI6scNW6NeyefkofGByaSavGRKmRAZFKdOdoRaKw43Zu2G55UX7wOnmbN8J0t
ymJaTGG8Jroy2SCUuZtFfg5/pRFCWTPOzY0ZU4zONAK6PiLVFbsGUtIWISQ7uUXt3ZH+sO4rm46K
31Jsyl9WKTxyEDJ1HO0xW/dsdktqZdi1OAlUcbaRKtZ8mXsIdyQztxwGQKTSYDLvgsp+mAevXTd2
yO5pUimiTZEJquleoFJsu562dXk9OrV9iEkwvomWOnKWut4FHetCK9lErCZ+UAHajtz0nnqJCMMN
1V2bSI+QjpQDKNhBIRrvENEE9fCn5CwbHDiGcUPQ+WPp00cYkAz54CM7d2HcWegxAxtYca5WkbXX
XOQV2wvHLTuCOkKVZunhChprQD0YIJRvwndzJicdvsk3gpr4uszD7VgRisYIecnyHemngHfJDFI9
/LlEtl0HGIpCesOoCJ50Pp+LyrkoO4L3230MNMBWTI/ko64fCVF2keIjpkpT5LFsQ3l4PwI15RTj
zwfPv9iaJV1K5y3r3QfXsL+dtOECB+WT3zIvnqGlr1qXgOyW6gbS8rghTjLI7DtiRZgWC3/aW+Ia
xy/VhSTqo2Jf8mX/SPYOkozaQOs3ufGW6uM+c0S9rkRgI+dXe9Wjno78BdUnerW24/gzn+2NEyS/
p0UISx+Out1JHxgtk9fFWBLpN1rNpqU+cS9jo9xd4DcH3YRfoLgVMd5tedBlCoKauz116k/cRv7d
0AbXyKiQe47vsQ1c2oj2c7ufbaK3ZI7QAaXiSwhuh3R0MWwZ2fdA3ZCd+5JHlihQsmBy8jKSisvx
86ZT7qParpgwLkoOVz/VaEIiqrGl9pFQuq/IRLOOsG8fHDcDZJ4nl2Rq2yvVxRzHZXtqaM1tofHM
KxObGpTu4iRy55MG4k0knXxvNsM2HFpcSUP0ieQDIUn5BSU53JDCriiBm++2pmdOwO+4y1Gcrbzy
CO24ujME4aEQTT9xqK3bjDMpUb7zvqz7nPY6EiD671UUrUJ4pkLC5GbMX1E4AfajKUAV4lW/XVYF
E2GJTCUde1nsGqrtVatY+jxIuRu6Ze5GpQz8kczfOmE4rjtozltEbx+Wh1BWkuQkQt9itkRnOJi5
OQ1CFU2iPhtbXjiE9iz86Q61LJDSMD1VsXxpRY7Bx0U2r02x4c28JtlwSDzE9BPB2ZOo9K5v0Tz3
MDkjNkKZUeXouH7K/Bhc9+zt01xTeybpxU31sPKCiVTRO+cezV68H2b0FD2NEY7n8dpgx3OrOjor
Or0oj7xwK/6KxiRJpxmyWxw+nyxqJX0HyN3a+rAkBYVrYZdzJ+3vHVs36FxJ3BZzEJ+cIr5LkcSj
Rm9syNyUhxRarxpgudvS6OWQv6m7+dRn5W0vGBwYxKGGvS93mEZA5qf+9KTUuLeJebMrNe6mXr+K
eht01Z3nNeldSrAv6m19E85oFglX0CcDQ29mSNCyZXrr9tCFiwwHixJHrnh/Vzc8P1XMUpFKKdeq
fgblu5zGiJckmIqmj307lHDopR6g1/bWr0aohP4kyFul+4uqgcd7jTqkAVaSKmGB7yIchHHzbboz
dtxo6X7W+wgdCFVg8czh7GYSLFSms8WiK1Z9WpZnr2C+IttyE5lBSbyC3rjZ1sn6b9cj+BZa2CqO
iXNIRnlLlXhDvuixlQk4asclr3jGe4Dtu+mSfeETKzBYaLkjBDkrx7KextG/9QRCTGnVl5xU8G26
JG4xZLqfCbzde4HxOqe/p+xXW75iAUaf2+CxTFJ8CAJbTC5JbCbPYpPNV16EK1chd9IAH2FndluX
6Vxv0TvJs4nV2Gs2c83YCj9Vuq2NiDZeZJ96v433hsWAlD5IPFG3NcRGGMl46yHTmV2DJ8VFQpzk
+dOY89ClczpheOt/abM/NJG/1g2moVDSfo9YqLJ82oZT8jzb7oOsx3efaOhrPwzGXY12Yu1EaQ0m
u3xPwseRDu/cAjVuhdqUBVPGdNrrnKBF9M8bzyiPhfq0If17BVGZXHKcZQN5Apx95VF22GKcGpx/
O7gYGQfe/ahoJkQiOVIlj4T3tv5IxW85Z8/aVUEXrUY06+sgKtrTbHm70Rl/Z0QcrMvCT7BRyEfQ
A8RA47+hzemHCIsAsL0LB26DMbCUlHb6DcgZ4X9EY5XByigYH2eOekCudoNUAslq8h/UncdyI0m2
pp8o2kKLLTRBEgRBUCQ2YSQyGR5aecinn89Rs6jK6qmy2Vyzu2jrUkkCES7O+c8vGuQINEleZjfo
OAx7m2JcseyM8kWQnJYnVb9PdftMTNq8AXPnN+jR0lLew6jNmCYR3jhN8XcaK4gZoevch+QcKY6e
QyQKnNgJQqoa+fUgSs0QY/DmejuSxkyCm+wP4Zvwmxts+RFgIUxzkBOZb1HhRMgbSUJVc2fHEJBT
Sv0wjTlGrzkj4blg9QxTu3Un76vOPEaPTh5vkYZxF2QPplGTQtRqnDvaWQsIZI/AxWRKvEpn54y2
op07wXKdLIlKTHXsAPooXXCUN5AKqau+IrN7MWSM+k3bX45ePgKkzjXBxMl3Unk/In+83P4I9H4v
Mk5Zw/emolUaoFdc74bVbQ6Gk7i/SumSjAqWKlStAA41LCbLE9d5zDdpDqx0G2IFcfmrCGnZu5Bp
nudoa0cvvga9IFC3mLZebTP6RNaCer0FyRDp+ENitt0b0ZbcKWuVK7UPnr4phRHe4flMwGfmJJ9O
SvmTEqA8NsFPxPmU5q3Bv++s+LGJwoVLeOtuzlDZlX5wN8cfTpJ4hG34yz6KYzKp5R1hENYdqdKb
roi4oRxGswLrWUa2M6y4aX7WvRCqHXe9Eos2EgZDr4Hml6W1T+pkP2bOtPsBj4MuZ+b7wlFlGlk6
xJvyWlSyaaKXx1hw7klOUNIu7gpDRYUmPAmUZUfTsTEj7vndI/O8PlYjReZezI53RcXVoofIAApr
WUX8zeRRAnDVxHF0NhJByxrMu6QBAao6eKKV4W31EVPceLDublGthPKews6Dw5/W6QYR+zko82wH
1I2vuTfvIijluFRPm96F0JtiAAyS+wXRPN1nSA4o14iLJc10MxeYS2cIjghwwYleTUSdBAYCw2Rt
FYXyBZ62sZ0DTlJYYR5Tl6koGEjMXUn7Pe9N7pRJR89ESAIR2IN3GQvrZFT2wcrgu4ejeB1IF7QH
RskoIAFnG7Runs5eA5pKnZYCUTlSS+tEOsN3Vfpf6rr1TcpZu1FEtzu9MdxN1DMcYSDk4FcvAYoa
8OysqqJ1EF1LuJLkJnk7t65/DUPh7eYUWn6KmHJp+gSpzq21q6incTdHnxa2AG42CFdCYBEwYWlC
eQwTQimelCp0gTig8Qp9BUWGRMR4F3MaIS5jLOTPsCXnDAo1m89tKEtlw0OZUAUM6ehg7f6g6fd9
jdxRk3q9hBGK4pR/a2aUM5H9lMceHh9m9tbl0/H2I3u3Zg7afDATfa4iDuggREXKJsktAhMRfbc+
4yeyhJktds45YeRBWOJy6Nj5IS02BEWeSxEe7JJSIInXRuJuY43hHxNHNSQLYOUsSozLTcXhDWuk
qhU0mSGEBYiO8pZrPOGDoFTdCZPKmxp6khl1fWrdTRJrFJJED2FgMaZq6p9OSM1A8izrZDS/sYd5
9h1TW8e+8e4E8jWGeAs/bzRXsZkA+Mw1LhC8yywOH+F6XFtla0B/d6hsSC1I96TAC57YE2JLobKS
OPhhxO792I8PfRzR8ujwYyQeIFMi6Fvapwx30Yo4cP8o53Krp8OT4zBzL+VdkLt3akQsB/vZ99qP
RHjnuCEFKtsofHSpHCew5QFBNVfECUQSXcBcPNyk9krcfhvZOVKb0IyWZyNKv9XQ1PPNu2ziRsX+
e7IhRQXO1nOtQyjHQ8yg9p8HpeZ/G5NCWNJ9neqE0c9vLgw4lld+VJGIqsEU8Jg9g/x+cD1+Jbn5
HNl0irnFNEYr74YORR7xIU3xnDn9Vxyiw62t4Ky13ln5TRQedP08eyzm8KEY8SbnACjTH5kDHEry
5mTFL1OQft0+//8YXfDPbMH/bd5bQQDb7//NKnz5bH7+iv5KK1TmW7c/9gexMPiPb/rQrBzThA0Y
6Cr28A9iof8fw4LGFnDh2Dqxig7r4v+ab9nGfyzDMiGRWmTSsXT4FO0f8XfKlwv/BpLqHMgMytzj
/4dYaKi191duhCK3WfCbFU/V8hVx5E/ciBJ1WIpVBsy0Nv1GV3tMY4sS3u5PpZcRS0Q2+mD/qu1i
i5EAR8swkDFHmF1xSVKM08v8+Kfnd/zjN//FDcz9G/WPhD4cFfhylq+Ilb9RHQEdNCi5sQpeGN49
G6ustI42qRutetNiGh2jLuhHcluzzcANnCsuYjgAP3R+fnHZXEnypHmEdcUTzaABBSs20ktWlA8d
b4Oxb3+ayu6dFnvTa2prJeuhAVUlmlVUFeOfdj9JvqopIIGl/IXs8W+JrPEEsX5PPhM1Lz5T1MV6
UVxo+75tEkc0Ka48KfrN063gKp3uNDL8q9zwnMxADz0iG8XsooGMF1VWHKHenABVr0FMNelvdaM6
FjPGBiFtvQg51qriqEz0XUueWsd87LrPet63hbdEoeqL+aConFEnrgORf15VXMoou3QlhvxORCND
ngk6nzRedc3n0GhbrUorKAsNiu52GCB8OkvbIWsne8r75NJXciXKdBWY+rDIKjUH98VrDhoypRcn
Q7rhVKiffIcPyB3pTNGHriLmo+g5IlacWdw+7Z9JF3gGp74gMXonceAQBwlJytpjgl+KH2w93zoY
Fc+lyV16ruDYscwqwQ9vWXjkZ+FDFu88p3y0reHUTUzwUz05TI765L53rmaiYLIupn4neDtCcmyp
Ko4gGD9zlsxmLQ+6UYsQbm22694mLbakNcMT4clHSquSCXRZbZukf6/r4RS6HnkvqfPcBi8ec8Wh
Kx5q/h1z63OjUzdq7RN10ds8pJd/WeR/ZyS5nqebLgoIdSH8ThBvY4/8ZZS7GHmBIOZ8Lo1dlXbu
Nsyzo1JO8szBihNjndTEsVXaLysjYs24YJGS/cv95P6dHOYTyWfZUKNghGIg99czwOUuj5KUkSWT
0XenG07S0pYO3hgItxjthFtI9M+zhvNLWl6qgB2pEhCKityDiSl48GGXEixnX07Ja0widycTxEHZ
gy2GRTcg6GEEcRauPIXOcJqdctvInD0w9WSUtfe6xYbIhYLI4vJokPtEP/RLQ+afVmzPLtoGGRAn
s+Vqsh4moJ4o135W1fBObu3BQD2wiNNSiW52hn6uLbTgyh/E4TP1lfHcCvgFZnaxF8zRtqneXqxB
lUrpIdTCr97I/8UUxvw7r5anCf/fpyiHMHlzQvvTidrMcziJeWCK20YbUQzviTe8j2Z5cdv8kkht
3f3ynPblttdxj2eEiqkA1DQfAMq5o0G8ArfuRzxxssHe0e3zyWFDTMbbPy9CT73Wvx79PvQtksMM
JeyyfucEVkMZNcLDmieYJSM/IjNcAaLYlxf6hgN+3btEKMeX9KDuBXJgwrE6y1xb63lOIs90GnP3
iKzB4lUjsDkAKxztKDvQLP9CoB+byN/pZgISjgAf2KmFKfdxn18qvbw0TnGUttwzlb82obWLm+k0
VeNJ2Db1ff6AhOIcRBPG6+Ce8CXsjFViFORrcHi5rYkPvtyDYB3jLv6WCQzMSr5nasH0P83QQ3ke
igOg/aHw04Mgaqib86NpRdfbutDse6+M1iN3Xqz3AwQjeKrlaehACLB8uoSOuxNuerAJDdI7skzS
g1oxM9ro0NpkJMVPU2lt/vmFGP/1hQRsQ+52VpD/W53IvcHwduKFQNSFIRtDPwV0t/16cTNkyW1l
PgLRzZyTi93Zm0HzDwkgWj3qb/C84IWIbh+1/b0OJMk44AIQ/P3Pn/EmNPh90dgWhwR1i836+a1e
6LzWNQuds0Iowh7EW99SXgDduxiyBy/nggOT35fzcNKi4lIgK00sDAcCB295nISyTnvKuu6A6xDW
CSkSFwLbbXR/In9osXBAPs/VE9m72Tavnl0/2tOP2NCXtUy+3RxGtpYcKlDbFHxPTvYu5A0nHbMN
91IS45rgiqOuDC4drE2Ki+O0z2WZbnNIEJlgO3YtpnTZsQvCdZjzfLGsSBObhC1TPNgWhm5pdQ7D
cO3b/ZOcehs/OFLHoF+lctyqZYTf22bwpicRlUc9asiYuxuaS9dInKwgAmZvpZsc0JCgiOYb1c2+
yumAZmsHO48c2fQh4mqPHXyOVPHRePaOFB+SzF+KoNqWGfg1EXZH8NJTbjtgx8k3YbeHSri7SQ/X
gFqHxLReavTk//xi/96j+Ca1qUfUlYsS66bT+tOpBd9uiPocSLcQFvgTpUTLDvUd/cl35csQpNa/
CBD+S+XpY0gH4wXyqG9hD/rXWycth9CZB1YSvL9Py2IoZz1Y7peVJmd1Gxt5fzITVal0j21CFnEa
kMmgQWJIDpphNIt//v7G38tOPo5ve6jQXP7fV1f2nx4AaLenj6OJbprlWjrpc2h073DkaU0jCrTI
LD/guqC4bt9zib77n3+9qX78b/sKk1mXQhxFHMoXpZP706+vIyIxtIhbI3aCZmH27YH56CFIXRJK
DVjbJGx1/hkX0eepkwQsorRlVNq9q4zXOSKfKzXaV30s8AlIIJzf5A3awKzI1DZCL0BHRrNeDvV8
7Dv/3w6u/7J4rMB3PCXVoY1xfivZdR8Bv2mOvMogeGwq76flgIlERr/tTezHMO8TcPwQLURq2yf5
3hCwrhBI5qa30wLcsQAQRvJ764bb/5+f7K27/vOTNTCd9Ux6b65lBEXub9R36RkTLFtEdPiILJhJ
Qr99K4Qzkp/oHG1vWrlhoGxckpPRgvPB2WcPjiFudNPG4XYBrta+wjB/0FLxll86vgPVqK4vu3na
i6ZDW+6nd72lo6of9AUenKTddf37HIlt0PrvA+TDBWc7w0PyGlM7IBqNhaQxHoR6n0Axg04zYGgY
JjT+kkH+nNCKcd0xAKoZIrfvcRB9q+VQ1rzQvKMcZkh9guWGlFfzVo7JdaHn2pcpKHHHnuIqaYLn
ohMfo+pkhIPSIRIVZPL0ErfFZQqo8hEzf0qoiP/yvHG8/b0CMhATYYmn01iifDNud8if1rIxtMSU
OhR0WV5vW+5mBvZU06B7Zuje0fmkAah+dnX0T72YHvOS/qUNzzFk3XKWm8xD4qbsWXBzGQyI5U1/
0mfw2N6h37IJCWlq76f9XFfWK/rlj/6hFZOC1V3cj8YsXGSudVIdVhpkR58Xh6QJTPAgmrUl6kc6
ySWJQcyO7qP8Qw+RcTSciszDwPjJAvUlPly98L/ycZDLkMOm3BgJU5Tcd4jYjee7XVJERBjX2lV4
tAkUWEzTSnMxakm37NzxycLgFhoZoY0JtehSC2o1wgBs60eJlW/bWBz1NQHK5Yz+e1D2ry0eR6RY
E1CO3CaZXpwmC5bDyBiPEwP2LEO6ZV+VYkP+17jM27mAIjI/xm5DGt4Qb/ga82ONtZKf1+Nm7D7g
VzO5citi8cr0bKVOj3hrkmuvwjtLy54IT4xBkj2suVwUKLlDRMuEUUYcBy9+JrEE6/nAcGFdz1zS
x9D7jyh7Wiaw0DNUnC4f2Z+zrdWb/FFRJRuEJFBx4Zuu07A6lRlU0zEtSA3Ey8p0q/kh4Y32Osaw
boE9lI2JT2xqr65nfTZu/a4uHXXPt10DTYqDQBXPQL2s7WpGZhM/dQ7NhK3RwxqqnnSh6vrxCCE7
u5CE+RBN1m4oQTGFUVxy1t4wDsjGhu6kagGtCJ+bngZc8s4wqcDZxenXI3CC1cALY8CUGeysOpX7
nN6MgELGVrPYxLbydEWyFDzIHjuOQGHGEUqehIaYNBn05F16LWd7KSq024kBmTC+ShO5ks+q8uNr
rjnrrp/3lkDqFzpQvWtWc8DK1C06FRHHV4a29w5DsM4CIYzJH0zEZwj1W+GbDWYoZpNeW5P6x0ov
9O8n3Y2vNo2z3+cn1Yhn/nASuTzNpN4WkO1JpYXxIKsnaP8rHdO7Radll6mJL2OffAuLqOTcmbZh
nB1aq2CnNvmKEPfnvOtOzN3MbL5m6Ssf+NymzLkgDepLch9hGJmLWvdf9LnWVrO20QfcLvQUuN3P
8e8adVDs/ow+8OKTZrQIgKdhesFqY37ZVem104mA9p2LQLS/jegP9ZQ16ZQ6I0hkgLTDD6oNT5Ch
TvJZqTpqyz/nbf+uABV9ugpl6jCPSkZGjeQhRPL64Jy/B2GwCdv8bA79+zQWW0gn9bKmvGqN8C5F
ceR6/bvFrEfX7d2UDZ+JexS2OMg+vrYpB0xWPEgIW/2c3gkN+xduI/XPkkK+q/LfnUiKLJu9Zcdb
IX8wkH7w/O5iTBz2JRC/gpO8bDhhjcakQ1rrQSDgbmc1vOPpR1Z3cvXs4EDvsjTMm7IlGNdC6ulH
joaPzPpVAmKfzvW5WhF1f45yl7xZZzeEE3sGk284Sdz2otk7xfTuDN5rM3c4xnLgawZATCPfrW5Y
a1Ap1RMbpu6ELu+sELKbJDNOnvtgm3D4l4LSuWS4NDu7KLfqper6yxzXbeNXjChK/Va/L7ddHm0U
tsJCSjSduEaNBfVSR/19Hu8m8CJ7drelirItSANV5eswZbRi0ypzU/oU5gd0UEmJJxgPyZhQPLr5
sWuTa+89FrgrZVboLTw8B5uo+DAEYahaelXtBCDjiQoN593WOkpBd9x4iDcjt205+vm5WP6v7Jjn
ZwLJcSC8ZAE2hmZfEi+Z7tDrIYZBL7Mph/pJQw20MBOfkUc7zktnvGpaUa6MNoQy2opXoiabO5h8
X1YM2N60yo680NZjYGnnKnvVjGli9yXXVsSPE4Yda1GHxR2JqE9whbHv0uCgTQV3CUnm7V5vTYeJ
awGddxQ/MsGsvin6dlXa/b3MfXM1FkOwrArc16u6gfs89z+KJMIkK8SucIi7YGsbzd1IVNUWTk2x
DZWLTdWmDxp8rk3q43SoNeadhjxq5/rJlxn3H62K/czVMKtufQ16klwBnq2FHRDPbki5zq2GLPnX
FsL33e0DhI0v1yFqgdHG6si1tXYLDZCLKd0T2sUhBTeeiTNfgNi5JMug16RvLmZGc9VB30gslASE
zt/ugM53PfJmh6eudp6li4tUpvGNtTZ7mQmw44k2S4wjgNrGgbWSaNPGr7MApkJF62R93T6QM7a/
UoL1VgZSloSqezU1P4t5aO5mD8e5qgzl4va8HVysEUUFGxx2KBc8q7nr3eg6oVFuTMTYs5uhrJLP
QslQXVFku0JzV+3cHFJzMnZt2DyXjchJIa7itSmwD2mMYR9wImzsjgF9Urb9Qphxumsg5zkM4iJY
els/HEDAybiw/WAVQjBZx47ZMqTVUNznsD4S1kJUoFs2Iyda59zLyxRXn1XQtk81gMEzPJgnb8yY
y9MUplljrir2A5OfPVMhJs89xrnw1NBdM2IL8a6VqMHURc8X92u+LxVirxnXSsyXQAgdylt4LV1I
t3XpEYARFrAcZIXbhCFpqakPRiTDpdYuxQSTlSN2eOgCAyF/FMFKnJFVlVa984cpXlcED5DA2qGP
g1ABoeZrTgElcdLgku1LnJqX+YRvYZjWeDuKe4d0uEenyXUqvOQeAvpTxLx4ncnUXgnFb42oV9uS
mpXVUmoxlHcDsqUVZsGdPkTvocZO7nvntZORiZKWZ4sYv1wKrfl2LnAy7FWsY4Zt9jKH+8PelaXL
TU4Aw0K5VMf9AONeJJ+567y2roa4L+iTu9IT9yObchuxy0Ft94GCq8MQMTiyWHBt96fMxQ+pgOWO
c18wFpy67JGp7ylPj3hluosi1r5ypNjCSe7dLv2O5uxc3cE7igQhgcAbFl6WdVS+yJ7DWRJsyH1a
tywx2rOwqOGcolXB10Nw0YD+51iHz/KkuAJSy44O1JCFV4Z3hS4ZuUTXruP2LTXjMZT5RiEa44SP
boWTmeRWUsjXqDNUFSAscsrurfS7A9RR/6HXc8HmdXJFxwwM+jhhJqUl/D4dKwnIorQKU7ZsdUV5
0+ydxXV5A9FmSoqS6ifzbjD7cAjs9gkW+AVW1wbBP1+VN6fqK6HhsKOVR+mVgHfpgyzib/ycr8oH
XSEXgcGtjl5g6XkRC4UlhxoywzMKy8n6ByX9zMfYJr1LHUxcdYg3OPxX7gJ/M9Ya02tIhWNWPBpJ
82w7Uiy7EJ8jxk6+CSvlD8tmmkZZMF6xNaQxxaPdiKs1xQe3KQfYZnejks273M8Kgsa/DD15hlWd
kJ+YVO+9jGtNM0nRYHbtu9O+oJZet5zseNl7NHbYD8QGC0NH0G3rrIIMGKJorySTPAhVfcYg8Wjy
Fkl3r8YGkFjesS5QsynqvqaD9FOz7/1ym2PSHXBL51l2mKbsNpwpc8pIVZzK5sfcGmcFgjWhOaDf
yo+B0+x7Pbg9ba140mXrMbWhT2nkitvxpPfRt6MBBXjuk+KoZJOBmaCx93DUpPMvLlUhrr0z3js0
9wLUPbXxcY+j134ojr3TP/llDIG9MqCJjKO7cCRZzm7+Uod8nVHVJG1QPLfarxGDZ+g77BSDFhL5
Ou8aTVFn4xCr3AfUnI+A4wf1fhV4qj6Mmgp1uQnPp3tQVdTIxAdZDXWpVxzdBpwv4SF5gvVRd7iO
h/GnhIQ4SzZQDSyO2PWd+PpYUgKPdD4FDuYJfkVd9O2i8BwDNjwbNoVCg2HSg+sNTySpvMN5eRgb
+u/IFd86bpJWnN+x5B46fjh11mUCUhzNZNuF9aGvxDUGbu95Vyxl6MVzd5Es69skTE3WFBEo8eQj
xxwUtHu77t5NGb1GLlWbDdioNpYT8zlMAqT15qDWq2pGby9abQz1Qm9FmvWUBy0kkeKgdi2RqRtt
zO6FLXehjyvWBFgTJvlFoZwKAFeK4qRlriLNl2qosaGK4QO666DpTniH7jI6YiOiw+/cVe7Yx5ZX
johh69jAlV1FkfqmRpjqH6maM83zi9qPChpTk0PT5BGVZnIXdlzleXZxaWWMmQrU4sFydKhSsvLl
qStrXKbSg2yw02Szq9knl/dJgft+kx3U99Pb9OBLEP7UvOu9bDWX+cNUZd+Utnd6cdQTuI098lV9
Ds8ats+SVSCNbp8iOrfa+9xv9riHsA+EfmLDTiwJsS7S4C4R/TvWM2yZ5Kkxu3vR8YVn+ULv/KbA
/NvJGCfFsRTOOebKduxULKgTIV3xv4rTD4PN9wh4zEii+8LOHxxNXLtZ7jGko0vBjjCRa1cciylE
iwWKZq9mR+7GGqNZJu87daiaEbHdVr5raNYR/b07IQSTh0lEdLJYmcwN9B9+ohFcoJPcqxxvDVEp
q5pX2gTDu/Ro4CLzAfidySgvIYvKC9zHvTrDxrbb3ypk9ZBdHQo02i6r8M9VzXbzRPfOmOuo8G+F
oEs7u0ZRfpjN4KxhIa7P3lnNeOv4zbS6ixrzYn3yXWjvGVpctRVv9E2tPjeqR6KKF3QZAX1ObSZU
FzGUQ3ZhEWXHYOaUs1IAZ0DdmvASF1Z1E8KqDu3pEBovejKc4jK6Jk56DZmQdxQWi8FKznZOWxvA
jhteMAF+KxGprMwcx9GdBPKjGSadZ/QhFAXzm+kOiJZx+K96l+bXX8NeRino97D7io2uqokgHnCk
g0AUhHsCN+qFiVcvAksmz7J8mWz46GFPSSrwA0AHg2m9mD79JNeWRUpdWrckzo9x/wSYf6BoWw+4
VWqSLeq5MGjjRBU0zmZq0HrebMfzpLsrwngX6YBwjZN9FvpXgNl9UNBeWN0r7Isl6THrRLJVXCv+
ZEY9LJyGOaW6f1DYs4M0JkS6i3HicLPp6ae1LNFX3j6toQOlYcv/Fodgr3l79pr0M5HTWzr1my5u
3zyNb+mHu2aK8flx6pp0o/nNj7QfVh6uhUdZxMVTJFvdBZ8kmPgQVeTmUkI/FLroGUJP9wxBN87Q
PQWCErzyPwyd4XA1BJC2ApiCkfnmjP0ptSoNk5zhBFi1iqSiCcfkAyjaLRkAn27Kcw3dHoM00DjF
+psDPFRba1y5hviuAmsnK56C1SNMc4NfAR9PM7v3OuWbwyEPV4KNOTB5QCsB8Fj5+9hhf836jyyr
kMxVGbo07WXCfcJwq3AxjXBOPZIukuQjzXj+WoRJ9KxhEdm620IUm35ESj4FYbjUcaLjwaCSibC0
u31UHK+WpecS65MoDe7Mm+jAeYqoWypfeqlpv+BJBtu2jV9bpuxQwwm4HiEoYsyIPasMV06DYgGS
G6Q+t9mVJtOEwBueGYU+CSPTlsJmjg0TbqHXHqprlXowk8uAQPzDrYnnvr1crw4heU8Q7mpg/6nX
c6oxqg5T5OHLIavsXRm544opdrPDP3JfOZy+tkMTxv0Pg7pyqPiCYRWXATSNrITKOn7iacnVlrKK
kGLexwE5V7dfb4/xc+VkH0WAHg/r3zdPohzI+VJ66KvQDqwfHAgqRWpuEl3XVyMRWnWA4QWy2XFZ
UiQkthsvnSI73h6DkYa0HEYBmNAyaq6qnR+15X1dmC/1jBeMBzUjmFJEhrHDUhQh1a3wKiTTw7DV
yYaGp5++5d60SHQ3g/AcsPCz0kMNiYwla4S9rghHuu104h1+Bil+630+rQa8k7Na4mCBFrfunPGQ
+DzpghOVOfNI4ewZx6SEohEbCeqNQC5vlsrzBIpFsMgixBq/6bR9bUgIMR0bp8l/YjwZ4meM4A6t
Ozx7Zv48tw02vwLc2NznOCmsaBs+M02aq2lAuqJzORUt9U7RirtsoK/RYuBE1sY6jeOnXBGmzUiD
yumsdSCMRS7VkQRAqHvoaAzYNIETXWElUfKAdgwKjIGGozANUluCtWZ8tV5arKsJPwEOOC6aPIPh
7U8L2xtfRKAvESpJnliHbCjUsKoKXPxeUM8VhDJEylrYtwgsyH6lAvdLNNM4o38WnM9Lc5juWxT3
C5IG1kEeoX+kF/f5TEUcfshWbmHYwu8xocdyCliISB0dyvFnMDrYU3dslhqjOJiHK68gQwbvq4NV
3E+u9pgr65rUc/d24WFCXLKFTbbIH39V4IBV42OdRNNTqCcXnzisvuanFSkPh9H4W9P8KqB13857
MTYtFFh742ScDMB6kuvARE9PZQASo7BT33jCtHanienNCJJvXyEjtp59mhpHjtO7h7psNwH5drli
0qbpp91w7LhN/j3hkrHws3JFWMoI2D7eY+QBZ9PhHwc55I6m+4gkIRgEQkg+34gwaPwlbffkBYcQ
r1sucv2tFRxABdNMkHNMwYc3lVR0O6YasUn66MFXf5qslVPsuHsfVxd0g/fOKB670rgKw0fzqh5Y
5U4rW8/fojH7HI3ks+vV6chHW4SZgw98/Cv2W16+yZUVFfO9yHikUUd5bNO7qdeZoqJ2xr1GGgQS
E5ZEZRi8VXThbcXDaZ2zn8hjEOpvRUmfJeyPyh+37sBzQnJzKgxOVeIl1skaitG3NPOHkCU36tNb
GAJeJT2AEV4pOy027/VAqxa3l3JzfFY/1Pf5LIp4DeXocRLqqhn49O3wpqsMFqsj/eZm3R4EcOCw
cLhlx0Cw40DvUyIxEupyECk+XouVqcGdb8LraNL2Ge4YefcNeTO0FkCog/ars3dxyBhF9zCNmAkC
IyTRfOyVoDgM6X5QAk0LDPj2qcnjiEzeaVPQKmoa6Z82zAuf0RWgF0z/OjpOZf+U19kvR/NT1Lrr
1OFE1oUYgX61LxQA3E1IjlQcBvsDVzIXCYunvnDCzt1mtrnCB+lsTiTR98OJnYZWkcXBqGQXlJW9
YI7IWg1gVePPhBqWZJCbDyoDph+eLpdTxNsue+Buzx0IetEl218bCdlhJcflSzdYr1rFNeLXmOIY
YI1qmmi03QliMCRCe3xw2EmanyAW9g7AfFi0Y45k45ixiOd4j9Hd2Syba9a4Kg5Ep8fmWuGyCBBR
ILVVv194XKNmwGVmCTgsTd8sE5/XY8XY4Nhacml1rFLLCD8FUZE9qP1wqNiQPTYjd95kxwypfGaT
gT5u/IHFSiLlh99v3Jn/5raUb3vPoTGTLZeG6ebfqvZjgEcvKfWTbgw/OwupRidFoRTW+LRMybbC
+iQ3UbqWM4dMy8ri+q4WDKZQqLHOb9dYSg+EH2v8HbnJt9PlFFytMntKP0u7ewboAl9SJ1GARx9O
9GcOKoOR6fK2CiHl15ywyac3scix4Q0h+IF45P3ecvkJQA54EmDkV/fItfGUVukXnWfgUA5CmsUU
KGkK6ay7AMFsZIw//82fvEGiO9v7vGhvfuWk1uxizI6XN+vhWcUC2dRXDX58uT+ebitiwBfOZBol
yTbZVpLzq8g/K2xdq7Fctljs9s6mtn1t2eFMtwQH9NYMJCytSlZGbLw5uWioPCpUcVRlUVQUax3o
jbDZdjt6wb6SwabvDBKsOCKWSQo0QxlbrhLt5Ebjhx9wvNzeUplH3pLQzmWSpd+IQNn7Bo/FVmW4
bkTfCXZ1jtvipTivwwqXWX8ucWz2MeLJkQfmhSk2ypPSjuPNrYC0QvPRwS566eVA/LdPV9QEk2lv
ZHlQfYZjAWJJvRs1JH5IzLjnGVnyRB8wk5CrTFDs5Qx/ZlsrM0BQvWHKPwOpMgus+Ow0/aMFxrXA
PY3T1FcC1CPKmJ+3Va3K2NvXGk1j54zT6fbwpdUaa7/iBpit78awtXUdscf0NubY8TpU4MCJuSuV
Ww0G0+C7+8luVl5qAZ8jEmib4JxI5m4RoV4yRE/n2ALbkBYdPJSYn8Xkq9KHJxY00asgQ3XFONG4
z/p657Go+7Aej2NkfiP8ZNF327ApynMZD9wEhLWkHurNriG4JB7LB9AD/MF6f9p4pX0fGSmRB5a3
d+mBl9L1sA4puguK9mkZIRLepqb+w8J9qPRSVMGxNj2WjP4SrGfMkeZpcpHhzJX37uG4NYc1H5rI
IttulCdLisgoLT4CNVL0Db5o0YzB0n8vZpHe1ZOXLpYaaMkaGRE/xMU5CVOMxdynf3BjWz/DybHm
MKksVBbSasg/bJBRBOfIYwrtdvp90LscTGH/3sX1ptPDOzUvG9tL1uIuoNlcRf+HvTNZrhtJs/Sr
tOUeaRgc06IWfeeRk0iK4gZGipRjnuGA4+n7AyM7K1JZndm1r0WEhRSSKN6L68P5z/nOjOIjo53T
e5AWmRusX6P+4uiTaROe8UJU+ChCiq0X7oYdVouZtdo1gDzA1D0gHI6reWDzHobpls/SmwiLXSwB
h+dUNtFMs2agvxsicRNCAKDhwbxh1HXJcavzJMdIvQGXB4uOjLgwe5yJ2cm21Bt8zoIBfH39Sr5k
fYI5o/fusym5Sy19FcFk7JrcuLMa6jhYUklD30mTJaedGbe5GnoHEvbXGDyyeKS60MJ7Y3K1oD7W
TkmEB8s2yzST47KpnsyBZe8rrcHccdqOoMm/sJwNxTNrXLRAdz5SO7wT8NeKBYLVVkRggmUUH5gE
fkIup6olGdZQaOv2rAQC8ZTSpruRpPpXMmeJEFKYdxmThnMDJMExUGITtcZPmpXOuueAO9jMUmvH
vkTMlomGL+FIr9pB9GeY05wIqXO4dZdpVAQiW4r4PkWwGbmbFKI+uXEEAhwG0SYOiCBZlrXJ6+gx
MI/tNLloKdwavyYfkTSIDcV02FJIoCiUeq/mTvwx2XIMXNwy7OR2iHjeciW/fS1FgXh1UmlhfIeD
x3R5Pycj8biUF3Hq6EXsVHOCK7b+IvV9JavKUr6SeI23c9A/hwlgFs/e5CnC/1egzSlDyq+KkikW
rx/Bfxlqn0gqo9g44l9fX1WMXIU8l4oCb/YPCQR6WdHjRnJ6T/igWtkTl/2vRb4bmh8dJ43hpVa2
u/9aLWpnOggYIdL2ge6Fn2pwD57D4T+Q7lliy0YX+A7hgkFKfyyEeKiJqWJiTnEW578WA7SC/b9a
WkOM1HyTMW/RX/4zbPJfhCV+h6eTH8HcBJtYUKuMuf034/YguiyuXDjjdsXFhEE+l7RBbQmJ5qvF
FfB1rUAQ/Ndf1fpnfw9fVniuZzOCxMJn/6NXLciGOZs9g4/NAvvd+bPzsGIEKOZv3tCeJly8QDzz
1R9+5f+JIT3q+vM//vL2USQld5i+xRzyl//1WfZJr48f//EXGwAMb+z/O4R0N8g8efsvfsvfyObB
X8keYUgHb05Ls+Pyh/0RQLLEX5dZGkhUniOsnyHRpP8bQAJfbvsupNAliPOVMvp7ACn8K7/S5B/f
s23gqc5/J4Dk8az8gzvPXUIHHnkfYj/YSX9z53HU1l6PjIMQKA6LHdcams82aEDc8MH608vy//Nx
4VvxMKSBLQ34ss5vNkXWBd9L0yFYnPlbiCE/5sXDLIj6d6W7F0XCkdtr/t2n5feElfX1VV1WGXz2
XvB71kOWfU+IvgnwuVZ3OsZwgdyODSi+obv4pzMMJ1cHTzRJ0VgzXWCZOALTYOO8ALYLFw/I8O+c
t79bXf/4GwXcueHiupa/eFH/5M+rdT0yoO4WRHZ64816Z9rhofVIYVLgCGCj6G6HZLk3K/ujpAHz
X78L1rI8/MNbzksvBER8nkiPh2x5JP705avIFqpA9wVRMvhshyBxZutEI8ipn0y1o+Dl6rtAccb0
oawd+lJi96pM99e//mv809oZuMJkAWMNdUOWsd/WTmD+wCvoDyanDRWDFPUHLO5p6/bncL6NOc2a
mrz1v/6alvvPjddLeI+vjIdeANv7fe3M7NHGeqAwM7bBQ4rKB3WgCfeNxrjhUtELVKs7Mw7rh7NB
AeZm9Gn2DHS9tipOgoEYHhsX3be03WdPYBn544wiMvOACLmmkw5sid2NB9IVeOkof+EiIaCkizjM
kNKybWDXQM3msoOGlZzTpRONHpb1ZLD7y9hg8GdySP1yduC1WsFNotDGGcJ1n9ECkHlnikfWg3bm
Q47Tb523JYU94KOMfny2XHwJvYG7x0bXncl9FCP+RMiXzaoKYKhM8VtpRDXGEVdcg9H5xqp1M3q+
saV8zt8ptXOChioddz0ojvkpqs3OcZtTU3R4CKh12RpDcDPltXUZUaQpJejZwKew28VVcyawoOEV
er+w12gu760PAI0TZzaEF2Cm32Z8NDtJc+O+bL7bTXatUzs9w7yNVtbIkY9GMLTJqsKYaTvRZl7M
eZxzXt2ZxHhGXAj2VjdvZ9N4IFYYrJ0Wly+b4RXU4G3WNNxlM1Q9UzY3EZ21Gip9J6t4zUesvfMa
66QVk/xAJ+fRTqkS05WFSURgnjDSfQK7xwimsx1ZcjW2EWooZCEvy9PtUjjf9sME7A7CnWOWJxFg
57LHa1Rn/qKEOydsbqe2gYgeRsNPtw1CYC7i3JiuPnvF+8RTtME09jqFA2dx23grqvqXqTJAyaKO
NqOVP8LQWDmMPddfhiWbUSKIt6QWzkMUZ1CENBu+rN/S0aPMMWMOYw1gytIkOAZB/s0X0EWjAQNK
Q/+nZ5g7zFIgM3o4DzFwga5W5b7yrFU12KhVfbEJC0Klc8LDhhb/3XCYiSJzUH2at7QGVHzzkUUK
1Lf7+V5LMI9xQ4+X0pxySoNixjERwZHeLy5SNrz1mVaCQwxvIeI5vZgmFBdGIJCcDq0VhlwfloPk
9LA4QBmbgcbqI383hkxEUU/5Zgjt027af+bSry9C3PExWzmV7975bX/D3ak+uw2AoA6SZmrhGTVx
sFHWu+P7cc+m7O56AHdHVZo/o7w6m56/gDqgNqiZmbfpxd8MU3mrWjrl3ourO+EyidTQ3qgTjuNN
jlkMqw9l3nG7jrtI0MJhFWiK7dWaSw+BxGv2os8Q0Bu32tZtcyfSdtq7aLsFlmFs1ngHSiNgaoZx
iaqevtowggQI00NA66KTorSSqVtPssphIEHo5FCQpKhb+y5D1x2MKt+HdvEY22j2ZWNcYou/ajFM
eqNld0rKpIJAgZlk6MElTqkLnNNP+oOpkRFQox5AUBT3SlFEYEpjWSUQ48xJ0AQO4q1r7OFaTcu4
urlzI8FLF783FiZQv6lo7uyiDNyWoQ4sgc6qAqnGHGMpt4YvpX37yCDTJd75Q8yBcXR1Zq1tFMB3
hLFk/4Wq6Eez39QYsTKUx8qv+i3Gc7kO+3DABhN7uyzJys00ckOC9UJnd/MwkNCk3A3S4WjV9Zb2
Ao+HChqFV4KtTJLsTk9ghVyfy1Ir+6sF53NfGCNFdXI9SGM+2FV4SZMyOKh6ejWrsCE1uetSKouq
Wl9nXsGzrp6sls+cU00188P6hSTMqwMi49gvkljQsbDCvdhX8iAsoGhFBlBExg4D88kxtkUPgEWC
s3VoWF0HBPO2Llf+QvdvVjVHeE+5QGc5oTnmWca2TEw4cjWyrHNMSgQaRWyNW5iXYWbSV2qf3LNr
tWsJnoJFLhCoiqo7FWFE81hcbasWd6Lo2DjmxMgOQQBgOiKLs3wHLg1zq9SDhpn5cMyrML2fffi7
XiwZKjnZS+VDf3bkj4mFbYPcSUxcoJlOuT2tw0ZUuzny9pBn2nNLULqhfm0wHHEt8N5YVuzdZqZ/
bnUR8uhXDgyb6Eb7Mx+gdLrJplieRwu/jindLRpnfZUuC+dUDOdqcAEBscxLBqLrkp3r6JQ8IDSj
4kZJ4GDzOSnGxVAATHBg3nmwfI45BALdc0j3UtwFpzTVV7vpw71T+/eLz2mK5Luw4DkBYPYhrG3r
ZGCX7OHwpZ4qrtKwH/np4aSpdScSzQ6HC3S8LGL+MJnjjWvIg0/7dz/0W4Otcou/iA12jPcTiZiA
zo7IhzqTJm0CU5DdX1fFi5ce2by5x8ZIQ4IUHwJDtx+5hK3pEb2azE2/Tgr1MGQ721NXzGF89ZAe
ja8/I6BEuJ0SEFWyZl9wlm5fi+OVx1MSwZ6Br15u0Ymnuy4HmmXi1eSKX2X2ua8ssQ0X37/fQLwZ
52BXdBAEDdP/FBlri6iCxVbO86Hb8GHmTI/KhZQMh/skC7TiwQ/eci/B+mIHhCV8pO22nPeyC8wN
JohLYpO7Zf8ccWIdgV0azLMgJBOaeZ+iID140HGl2nVUgO29oTkXdj2ea81yMmTGJlG2A6Jn1IfZ
rO7tutUXBZg3CLx0zx3iZDWzd4AJI1c2CvDO0dRa5htvHprTYNTY0s2C3k1KYLa8u943F4sic9Hg
QE1PdPo6bJRL107pIPaOuc+Q3Ox2ygnvDA/JATL1SU79t8LW6Yb0g2aF9B/7NtI7z38bijw6hoyJ
ycxGl8m1Sri7LfQOYRPnWqy+2NCwmnoH1cU3HDPVefAUfUsViLgUS+boDNg1W+OlE8VHkU8Arerh
WUZ4wLsYCu7o2u+pozkQuTntJibdOGat9g6Jl2MJ1NLZ9QW4HKjget947iVtx3XtVtbVHZJr2s0/
yZdA36zzEFFv2mhYFDh2TW9xud+YGuOClm8QW/U6lRXPtg8pDyqOrkOEdasxNxoDYY1d4FYO/meH
UykYZ7oaR413ON5LmpAprv9F4vPU6uE2cKMfJl06WzdxP82uJxHhLlpQjYMQv09sBOM+NEFEsrne
m+zRtSSyxOxEMrd2P6NcN7d+428DCiJWCkf52m78HQDXQ/gFT6CxAIQm5UjlZuxBzE/QayaTEMPg
KPj9AMaN4toFLVI/6wAdsVebFBj5FQWtU1t7WWPaocty43X6pTo6lseGmeIZL/1HBoqzYz0Qif7B
I/NU9SO+BWUdehJ5FejwrU7UPVrtVq5BhQ0b2PxQEBhXLnGewvqkFeg94Gln1Fh3P2Vc/SpLtqCa
IdVGJlDsYjzYVaDBPdOeEB5BtgnLheBcZdm2SP1XymdPVZrt3JsyZTHPurOjOB3i6KkoYyD+o3eZ
UdyR4XyoxpDJt53f+FZ3M5btmxk2FwCkCmOUmeyFB7EuxQ644ghzqCoGGoMbVpyAYS03qm+QQKHG
BXHSnrtwfhttkvuxuO2WFiLLaE/+XI63oQYtJeAnt5uW5gbHamtODf1AxMzdGXlBfn/a0eL12mEV
91R0ECm86ijn6NZ6NFWEwCZbWhOMoiK3NHDWAb1/69ewmrooduikUPvJsKJ9VhaHpol+JBRPDpPz
uWw8/jhnFKCSobJxVvF3F575jhNtl2TgOr1BVete0XARnibBe19D1197Bt92G7sPbMoPdTM9Q5CE
wW537z6kNlYvbzX/CBx3sSrDCp9CDB1tJMSOQ+VdPJTGxsOdDYLb6Ve1iziQtPmDsdgvVd7ukhyS
oYpfUrvd9VXy2Y6G4I1tFAR8BlkEtcdz6TaY1oB06z7uMDC2VwAamC6HgzPCzPcKq+V/nc3J2Ada
kdrKoOx6D0Nc/WiZ/eJG8R44o65VQTI51e1VQbkG6Yy470QVcGXN/N8LxreSCFZBMcBMkoosg7sR
EOXngQLMenxy4pC7CrpgG2PzKfPeOZtBdGs3XL+keMgqBktBlLorAulXOwNfqZTmMJ7N1FI+13X9
TC8ShOQetDeVK2CMKa5HMF1bMZ/fybYZiUTnGh7HRnfRjkEHmvKultgpCuE4GOGtZ2UURNqYXNNE
isoyzOWGw8W89mP5CuqJ8Ys1XYqY0ULRXUHUnGrLv8vK3D2IAp4/U1GcKpS+Q1SH4j6QISgga3ao
66Z5DEZs/KlWNEGaGe+jv09G7j6aQUNiALEPm3TPmB5KcFWdeabhzDoHKzc5xVREDUsHaqHjI1ga
ASY33Ckb7lbMUofpibqXZhtHEdvi0ByKpnj0iYPdFGP+RrTtUMVIymk03LADPnKSf5GxV1ztiDof
SiCOQeT2sMSHlRpMe+/4027ohvEo+cMD70c2RvFOwYTdTOHHWMj2LGmhOn/9l20fOZpRqcSxfLm2
MrTEm82wiJsKQFpev93gDO+hEufYSmmu2XGgeGtga83lg3TdzypU8BwwpmAPa5+LfFmqm/5HD6Va
5QgJoVxXZiXW2YBbAZDzKYhN8GAAGnp3yzwF13lwk9ATZihS80EAXuEpDOOnfKYHui1xhCiKoNeq
PbpudixKfdvzLFaOegum7ij0q++P3YZa1iPECRa7Ut2Mefwq4XOtrETjec9UtiHBTBXrMGy7wLsU
NXMMTaPJHvsZVML2ZNGkomCfBtO7Co5RPTwaOC5ERQGEGaTfxiJ7GrEej/JI90+yMfCvHEs21LTh
atmiOuh24aOBhEy10V6aqQy3XX+uzeHbqINrpINg09rZTM/BGRfxhikUkKHK+hjHnW9zem8jALXm
GJc8uxyFPd2tEunvcuERUeNb4rN2nQAKVnbDy24l37uWGKGpA3NpgNkZgiLuMqq2RmAsneu4dhb/
SrdETUOY1IQO2+iMO+QQiqx9SBLrzY98Z+2zXvDL65e5LuQthxWugjD7iRs0R4vXHf+bcZ1QKY5J
OrynroL4SDjGlvUPuyclaVGfFVgi5+v6G+YYFxJ30Khb883QOHezzOjvqplxtNUCTekTrBddpfXa
6TSbUwTTelnu5rIlRxPEMHOWy3RTH/ps4lf611QMG86bij6QgPAczgxnktPi6MMwO9xhddY8P323
z53sATHrkjWe9WQnRANjaR7rEkPT2IlLPHTRuZnGfm/16mamvuTOab3HiQz2zrN1sPf8pWpgGgda
Bm1nP3+rpk5t0Qzp4gurczYSkh7N5DDRiwRGwIGBV3urZKzJ7M3yOIxB/zlA/3PdYM0mj+UL+yGq
iiHx/YnPxHW+x8B0YIKAZaRS6jSNZHbjq5GjW2G480dRX0mLvTW+90iX4FUX7quso4/ATfdNPp6a
tjxXlYHnvxneixAHfk8dC4LDmxcr8IW4DvsINQL6psb1WozlRi0AwJIlzhkyNLzhJs9oSJAmBpVc
HQi3umCnfUvderG1z0bx7M3jGgbDIVIUPPgR9dGp4TPhHknjwlnGr+Br44dZqGNhGPu8qM5DpA4W
H01phB8uRdv9QuGs7EeWfS7XlJmI1tu2riB+z6q3XGDhqwIMkd+p/4ZczpHPLIIr0Alun5LseUzL
hRjTx6bh/xsipvPFYurHim/hxp9V/GYmLxm6+jofx+CQ1pdM1B+UdKknKwns6/IjJSzIXPgygqE5
4gA8aCf+MNqJcEyuH7xY38kcNHCa0gSF4MC+k67x/R/KCUuMpefXtEus46DcI3qTvDZGOV0aRUcl
n89VNwGLcNyHuNHFzrbnrZ1n0KTaJAIdK3beosAxiCNeb6fbxj+NYTA/+CknLyzy2z5mV66VnLeO
8L9ZVfQatO0HnERK12OOCgoTeE4VSg8IhVTU/Ian5UUONbdQrlzQxQ2eQBij1GDACi1ItxOQYPcB
kHhtF4BoGhXvVjpzNOBzKDRNS73d5Bz9PiKzfyzgVmISVspwSSoPP8xl7BzFFEdF/rhH5nv3u/ID
uPWa9RTA2J2//P+y/cy64r7gKYltCJ6hKDfulHwEs5PTXThNq8D1LnPCUjK54bYcmm3birPB296H
/bUVW2hMSCLBpjP3ldL0s2QPUi8XCU5rXGetYpfQKQ1Mn8+CQR1AJlMiRCALrrEhNPqGio6z6kmh
3HSJy0QdcMgFeu40Q3qtlHVLUvEJM1YKhJRgg1X3auGrVCcHC9zezTAOYWA2DirubufwZJqNfW4k
tN5MTzdFspTWDhVEZUF/WeESASxMLzvxQB3NReOIqe1x2oKbZ/LTLAUNaO0Peqo5WPv+6oRjlQKD
be32yanuyneEJfi6LH9bf4nwQbx/KMzul21b31z70ctR8LjGvckQhVsnyE5BY4enok2e2lqcDJfz
Wjr5OzC94bo1cPD4OsKzW1Rb7Ad7NeAizW2uaJEtL1zaVngPvXOXe2+yw/qQ29IDvb1YmF8JQyJz
x9PR7cFnZ7RxkI12MamNzMVpTKNmG1NHEKSncz/nUI4XQ0pjISHmtvuLIw5p+dClt9MPHwSxZKoe
+AIT83QTRPHaGzggaLvyD2Pj3VNatyvTsD5FLBC71JqjH3GKdjHazUuKB//Idn0yVa3PpPeBzlu4
rmVGu71bxR/WVATb3OPKWEsu732OB6a27JvUdZbaU/zPUHex/ChK7Rt3mTTLSwsiPPfmfhsadF1x
0Sm2yh019QVM7cfivVzsOSQaaauy42w5bhxjVru1Aim3N8VUs04vLVbstynlIutQezex6ottOHGx
st5EudwlNG8hKE1y5fxoCELM/0uUsFbtC1iOl9mt0fbxFdmd2e1Z9Mj+HETZeXRQvFUcq5o4P8YN
AwAuWeg/58Bajh0acRnXIeP/0D6TAiWhoDAxUv02ryi4hP5QYshoPaB1HjloXp1Nqvm7t9H3dkwX
oj+yaGRktyAezkStMBOmuVgXYQsjNXb2vbk0r2Teu2eJo19U901p2Vu6wXHqpBTHmHhsiAtTEUyD
wUaoe9pmdpVFOnoNH7baOvhiV24x0/QYrJKyWcMEL7FdYXPw50DxQgR0ApTixjOcC2VH8y72yXen
/aNRJ5+WOiaSn9MjWmNXEAg1jm3tvDcVWo01A0aZw27fl+Z8qBeCLssuUzg/0fOG7ye6lkl5yKqW
BJLTvJkt0NvlT6cnxNjaTpBw2EKYcBjQ/AGs1vXEQ4AlirT44nhCdiHvQWFzR1SdFQhn5sQtMXNQ
Ex3lXvFzPjfuAdmTYApVsdYSgjPLY1mifNohgtTXDO5/bAT/xkZAsPJPw8rNW//2N4/BzVuB/eB/
v7fDPFd/dhF8/Y6/eQjEX31i3DYjY9tbhv5/txA4f8V/AtYHjwAWNtdhjPqfFgJ+HjyMyaIlfOwi
f2eYgjf1fPjtgTDNwA8Y/v93LAQ8PL9PlHE3hJYXuiCcINr5v02UxygIKgOSALtnf5JNOu6WRiJT
kpbplJUSwCv8jdbq4NWdu2kG6UF/z3aemeHqThxjVxEJImkhFkubvbVUXJ9qqcHcW/EjfbB7NxfE
Ak2Wg1L2B8MCA0LANmcKAEzGQ1ha2U6PS6iKD7Ux19uGDME69y8G+MjYWVjoGC1Wlk02p3eYNnKP
amJxrCvu6hEhCGRiOnTIkRwLlqkhcBEaasn302/472YzjNWPwosP+GjZ3+kUx3Ju0ooGHuh2JF4t
S3FGNEIjsDSdfJQ1MAA1RPvgsNqST/VuomE6wiFlfNOmH6TLkDqrHqNTMJzDBAZDbd5NveBwF3cl
AQvv3VaNR2HBQDETIVus5ydE+o1H/U48w3gwbQ+UsYs5bJYUYFGuEsTTNhXYTGdaZChLmoeVLBBm
1PcuD5ONhHHPbQECQ8ztuMUnz3VknczLv+r+atYnZoFHN+WH3yVvkFGi1mMy6zgnIqCE3qOq3Yco
4vQVVtPVN6Gk9KP93caYuYH9NmGiQ1kvZwHrigDw1q4p+mnetOk9xDV3pikQn6ZT76T/6FcE/bPp
aYJzsbYNmi+4cZXrvhfXkkMD76P52iscjiN1zeCrhm9eh5Y76HnXW43cSniYdANMZFcYLQwBzlqR
Xw3G4Gu3+JUY/puwx0dpF+cmvx+tstq1Gvp0CcTB0dj+kCsS3B07o4UVL4LPKfe9S5shFmUEXTbd
dRTBbZfJ+96MP7TwXts0vFo9ePbZT6pd3nnjfZQxx0/lWD8XDoyAWUcWMMUlLtXC2Apg3mj9EimU
Sp0lj5Y7H8yKqtEW/rnrkmaCM3ZgGBOSjS6+sUVCNcuvVpNu3IS+LTOoL6Ugz4KKjqg1OqskRltr
A+sdEZT7bOyWnJfM6oRA/SgGslilJZ7DND43KakliQ1wEpIaTSbBLgMiZiP4P2saXQFnKp7++aMD
UHLxqvp5bD/62blqY7jRFZ+TYKngHeFd9UA+1nbNuK1tUOMoHqS7uT82iTevmyB4m8c8WIUN/R89
KJ/ShtChMSTXVcewNPU2+TAfeovNEUzIaaEFVSnwPbr2PBqpACmsLGc41V+DtQUIqR6WH2NK3Oc2
nsxsgcHPEGjc/CZ3kptUi2fGJiX4QYhml96DdsN7sv+KObs2DHzTI8efYYqNVSrXc8RRkBPzre7Q
BZxlDyezOSQ022SBWd5XUHh2loPZ0unM90WGf1KL4mX34kRt6quRPk6VyI9+5uISYZ5ylG5yrAog
Qi4NTov5bqGrtBgOQ+zOrhi/0cKThajJ5J+pnHY4RdPDEtDQ3S3jf0S5iTqb0/K7HW1nCAvEMxvD
2VZBdlO3ZHDFvK374tHNDOLgsz5GKe3c9I+k3H1W3N5OYzFtsLeePBa1TiEsRvm8SgDirTqL4kBV
kFQfyJXa4bPrUWMwt/G8KbHdM/WZzunUKyh+U/xcpSOriVywLGwiYK/C7kWJker6vnrsv9fkwc6D
9ssty8qttuBv5u0eIMjDbPUPpaFN1Ci+s47qLtlG1ssM5glHMXMul7aAS8gDcxDK97dZIV+G0Djq
mAVXiO/AS8ZNODAhSAcuvJLYMcvMhBlUlSOJMRagUZqUuY+o4ot9QruhOs8FuBCeT5+x/Evl2pc6
RWKpEcrp3bK3FZmNVQUDCDU92mSprQ95LxDhepAS+ZznO4OqmLTJmYkZNigBTTBN63QnmwtP87qb
mn02ZTccnh5QxrftSIlFhFjO0KI7DkZ5HWR8lakzHAlc//I7HMSOQ/OFvSsGOixngykKxm7wiMxr
wOqpdonP7KTFj7qeVysm2DKLlGlp6K6aCljoSLXcKtt+vaZuBjiEeHBfaBIDx9R2D26pwB90J6OU
t2V019bGyax9Y5OWsYGaXBa7zsR56nQDzMIu3pLZ0tuh9dlemfzjvPgZw01xlOiOJcGmTaA8izM+
oZVSLeVvk7/VYczQxdUPUVKaR9rBbzlOx1huomBXaxNEP1kBBOxQNAcKXN7shCtJ5fTGKjTDj7bt
3+GRoLsR408Gu7sNxE9JgoJ2sbrBG5zeVfbFS+1vQW/Q1YhqBk4DOy632XEmFIPXfTZY1IBwqZU1
0D3b2j9EJ8MdJqNTmdY3MoAjpeclfYa5nRR0hr2BywH+KNrT8uhb6dPjpxtInyYyT9zJlTYqenVK
1AFt/VQK+DADn3Ht0mrJOk06O/2kx6BZKWcsd4mrj6KekBgFXaVzykw1ZdIA+rW+m1xhQJoqdyEQ
aIAwHK/75lpV5rnI/Hcj6j/gdQfk0dI3Gg8QEODiqLZ4wRh9pXErB7eVF/R/U4WdeuNThvO8b9Mf
TBftna+aeJXGDH9syr3KkOKvOTjHIWb1sOD5T9ydRRrUQqdkdIsyGXf6uSV/ZFFTvG8Qyej6mii2
NmLebpps8/nayfRi+fS7WU8avXDd+cwXzWp+brpE8rTyCgYZL7SOy2sU7Ds9Njsl+TVjPfYgnQuS
f+ENZLIRLb46FyZ/z4AJQTHzHd81iU+ppWOTH8tmtI7xCagUkqekBE51h87y5cbTs4avaC909LRk
4suL4Fjc1l3P2AvmfauqLn91lSr2U+cBvOmrH5jvmQ8YWUqn7+tgMxccaRGtukPkNTf8sCc/uo4d
ujr7Lj8rwEUARhJw9M3SWTrZj22bMZSrCe312K2wGa7GJDpJhZ40Nd/LGlY6XB8HnWVRHw3X/FUm
S4oQi4U+mpF5SqBe0+dk/srzyt2DjKdnpOEwaEVutEqC0OD6yL6dpq21JekV9VQszum0M+IARhHn
uDZ5rumFx5PlL3wjRvoo7z9txlxqOe+ZmXT2KbO01qBoJouCh6Ebby3JAZVG1XQXJXQ6JY4H+I9f
FM0Zcz6P7pFIGx+k3FdNkauVD/pmX+ETmxOMhaH1zTF/ZQ0tthG2OykQATwj6fdAnpyQnUf1/EYE
zwiFI2UA7zzV9QVnbrau5vSREgtcKJX4RNDW7JOp9tttOFKvzY61gZSdrql+fbLLAhMFRqwAbwU6
z83gFIxdczg00O72WuCeGBnv1wQDwTJ5xxoH4eDW9jY3xrvYzfyVDlAgcuUMpBeMfTfwVKDa/vK8
+L3TIFVdyapYeMNBCKrFfMM5qqZ+5sx3H7qxc6WjF19Nf6MRclcFUZbrgEmMtysbuT0QMUJDy9o7
YTPkwn7WgIMK/HVtpwQJjSFfCzbRzl9cRVl8O/URejfaQmY3zUHMFUpOFjy1o1fQ7UItF4Pbu540
RHK1wWUeemLR7GXyNKplNBBMrLUSUouUw0vokAFJQhaQabZWhWHit3GYD7S52tDy/f3rs5F17Ufn
uzQlBLgetNncTIb3pKPiOUvEgx309rZDRZnyg2QoItFwtLw0FruW6UaoMFFxGkzyZAHybmkpSurU
PknzWzhp3c4h6n3g6qOLd7IxGAdb77nNIu9uFqtpaoM9C7xcWWGfbKnsQqvJORPEIlQ7aFo3ZipZ
S3vJAbrIwMOXxqkanO+l73CoEJy9qpCZuVfwcGRLKS7VE/ecu5tNagsKZhx2DTPKtn5TKhAF6cYe
aqxQGcRRs0KRyIxLxQhn03ScPeizgJjWRru0RVHKuZWUpYm60nzHl8Yuga/OU7+UTO2DSdCUo5P8
TokqZerju+54s12LjkjlmbdpYMh1rKL4rujOnt88WswDmRuxdC9iZ9FQoVAmFxvXzyiLazaHzbNt
iRvW1o1hqXMiTayilQOROkiOcjQ2MfOJcMIFOvXundMLSINIycnIhQRyOhHZ8r7tfPHYG6+5EXtM
arPoUCrdr0UBCoWsYNJERyx689GrZX/vVcz44iz5yHMF/PwZb909Ljj6fE2gSpHxrNBoVyUyESfI
GlWTePCaim12OMxNcQR2uSnL5zmKHvl6W0CbJRK7PhYZIxwD5sAyh+CRxdqUZAzF/g97Z7IcOZIt
2S9CCgAzTCItvfDZSXc652kDCQZJzPNgAL7+HWNl9avK6q6S3r9dZkZEBknHYPfqUdVBqIADmq92
GVl2+TDt2zbPDsNChPFQcTAISbq74rOHUQQ8KkMUNdGBm4TYyDaN8p/xn7KLTCoKONhLCTz68ssx
aUKdCx2wMsebWvgnfO8VDRrNo652XAY+Z4kLucpM92aJExbJvDNJcNORLUO2jnv/1lY96cLDbsr8
O26uka2gSYNl9m615XPnXZsU7q1Id3/0Zs8lgcy9M8O5XDOh42O1F4xGOelMSIRZwsrVT9KQ+90B
dlMjNT6Uaa1q03l35xO4Ig+v3GeSbos1hyPAwzxlB7sU2zZFJhx4pvkcJnddUn8BNPOljFRWz3b/
kU8dzyEvJ/6meuR1/Tfa/H82Xf9h0yVISvl3q67Vry7Jk99swP5x2/W3P/XnusulY8ejrsfWBL9v
SywMf1pmnD+wTMggoA5K+r7HIuzv6y6LOh880ybbMcciPogl1d8re+gAwnLCisr0AdI8gv//9/+i
FSn6qv50rXR/+fd/asgx/6ViglWXK7DtBJ7ns6X7a2GHT8mqHMZArgaOdOteKn/FOxHHcB+bhFUE
0bZTzqvXdaQjkKuw7gM5kysB9AHWw8zkbk1CKTI/hC206WRzMCLL2kR3THwXzTsZ984ITtPRvpsq
XNGGCW5XGbcqJB8k8tW0jRXsv6ZmiQqzLZ7W+czjYSIWwIitM+Fd9hbgUKznJXkIDfEylCOiR1de
EolMk9bk7iz2qXfkk9/U0QGYG7thVnLnNfZLUCiSJpgwXQTHVei/cRgkECQm9WNu3u3BGLaAX9ku
T946UKogWvpDpxgFrUrlmyBIDxJfrlvRqdJ4CPdNmkD1scXq7J6hyKYrbBk+sCMLXQmusIDO93zk
lNYO3bJyHWib1rbvxgI6hl4zCiGD4moBhRnGfdGU03ax03OJHpASLJvj2WSj17GpYAbrSXKRQfhE
C169yRliLc65ES/sDUZF3s5BHd+V9rM1g5ROXW7BTw53y+ypTdyx65olnuWho7WikdsqHWykxnbt
2HmzA6qhr7pvj4ockx+QzgVE3TZmC3TjnKzKCPdmDdutAuuuo/gZ4ETtB9sU11Xp78gSu7cqPaKb
YMaxPd6Idj736SZw27cYSGXV+Hc85wg9ajuSDcSVV6XeA8ua81AQmGVNI5EOpn6KGvwTMZaPVdPf
CpsGoWgmKKUi3oNucg6FacisWC3sGYInxgJBiQd1ZSHBGwF7golSLFasguSGgfPikFHJwLW8QYjS
oRSCrltaD6fJuNDukzyLomCDOQ3rylDJAVcpmcquxeYydqy10Ulv1Vt5ciMDMwTGw6cwuMHuUmkx
U8WejkC7V/W0y/o9lg2+9gDCgvTP7sxh6qpDGYXw2TLjb00tmaL5nCYtotKlm1Nnn37OWmBNUFpD
sexzlFcDBdbVSmx/mzjqJkOf9dFpJXrtrIVbOx23lpZyJzRdpcVdNs+7HLoezbcKPwctAVclB06K
FLl50IczdOJOC8ZD2515iSMhFwczYobR0vKMxkyLOGlrJU2kASO036nXCj160MJ0gUKtUKrJkelo
qyaP0EyGTwwU7xJVu9HyNouEatVPtAmia28UWaD3rXc1aVHcF7r8HJ089JydWZThmo7HeC3Q0uFD
GCBR1zuRP1pabm/R3d15mk511UfnkDD30W4wRKPSV1quZ/V1aLSAX6LkZyj6sZb2PTT+Xv+VeF34
9ONP6gQPZiyaIzPGSsEH5HACYCL2OdHogP43ClQLjRSgfy14ZF6MIHx3vP5lYUHJHo5p3IkP9CLz
RLDzxwROIUQuRrviHsqi8NxrmMGBWoji8Jko8CuL6fvgqPqqQwgfJh6BFUQE7MJa1o+DBiVciAlV
ep/sTviOhkMBUREy7maSEwqkhYC4aO1mOyZqzYp37Woko1B8Ld1QHDxoDfp6nme57F0oDslBy0gu
PmxHDONRaNgjAQuX0B8VFIjSOEgOF8IWiCYHSBEfYgRn8SaJhi25GIMGSgaVcQ6224/yBzYJq+vE
HK46yrJZyn9OUCkldEoNpUJA7S9fYysOnTA5Dz4JzzKrS8i3XNjgVokGXtzOog5afikvuRBvH0EN
AsfwxCNpljAEQgz7LyTCwzyE5W3N4ZillgNeo2r2hPHBb4kFkHV5zVkpXdcaypnuZQ2ik2hYB7sL
/0cN8HBET3copo+mhntsKJ9W4z6JBn8mCKBGo0Cch49Cw0FQataTCy9UwA0NGiAyNEq0wBSZsEUM
ehMd2OBGiefeWhpAyiCReu88aDDJ0IhSAKvkwyyZGl6iZgp8CJ5JarCp14gT8QUzoADYU60BqBzt
4TZagKKUnH4VtDqvGnipKPDIewFcZgGNBZ55NZyKt9KY4KGH/rkZ249Z41cjHJatgawWMivRiBZb
sJaYerCtCn6LnH0eJRrpSmG7Qg15xdBes8a+Qg2A9T8oGExYpeEwytr0CbnahhociyHIMvCOdReW
wYZQ/JdosMv7Gd7M5zO14c8KDaK5hb8bczblKaR9thSglRpb8zXANqldDs/ma7DNt62NOV13Gngr
Ih67UUdkGCxc31+3Go3LNCRXjc4Wx2XFGndcU2YNSOcPG66k/EhQEYinxu0kEm/8ZMHgORrGY/fx
PKTdY2oewR4+VHpbo6P1c301QEIsGumjgJ5S99w5DdB+dgNuRegYeVsaBYw1FKgsiF++JaFxQXfs
adzFJ0jjWsDis4YrpA+WlFt1yTsawtOj0vihaOH8gbhhiGzjsYmfyKC+RevYx5CLHQRjGdLUxBvU
47P2CwZOSMdcI49RmAI/YgxqO3JDbBhzryG+DkyyL+pnttPsbDVCWUXiiy6J+2S67sPwnQwKxvHn
EO6SbcLHCIcJb9oyPINmYpdl6T4RqpRzdxSoJ8I+ThrsjDXY+fNPc/BJuy4+Lw1/Bu5bDAs6aiiU
hLBdmvU2uCq6O1MBd9yijrbPnjxTBYG3AhUneRzT/kaWpsZO60PqUsLc1T6DpxPDmA3tkdy7Y5Z4
D3aZbwatTI2hdV8Zw9pjxL4e++yrQEBi0Zze95nnbZK+/xbj6N/Izn+dWondg3uWnJxWb4xwmnoF
K3vZJkfLZcCN+yzag2OsWjUeBK+tJGvezNKxNgFOomSQ37Uk0ayK89duwVHF2QqlAv9oFkHJTZLd
YDT3vHLABW2PqILijdSOq9nkcDlOYtwTsruXlf0BLJRs8rz7wBB9Ls2J9JHAVPiHnPdW4EcRw+yu
wzrivVy52xIxju++OyepuaJoexcJXrxjh4MiGGBUYqJG/CMK3OOy9L+Mzmq4+slkqCXBVl1scPAR
dEwmKUSrexIgN5w27XZVeBPDc3AefdHsMZruKjNmxfMyNh2BSjx06qh843EbrFPD3BDUtl8C0pfH
ZItiiOhilp+e+zLOSJiLVVzG5dJV5ZacYpC6DjJlJoIzN5jvqWCnX4yJA+mFB5zRVA25oFdLA62F
6+O662vcac6u7XO0lLQALiUni4jbZGcP1oXIC1gSVKqu4nzkvWOoem+H9mFoSEBN4pjGxoUzrG8R
1YMV+ymNX/2asEKwzwcbZRaz47pypdj4c3TIFUyaEeN5DaJfi09TQT5XFMLxqJ66ztqHKJY8gV7y
IeVYV/w22jlby2oxt2ESXRrFhqec/BeHxLg0P7J00oT2uEoD5wR0Tbcwj/q+PJUjuoO+q/PM/l66
KdyE+UjUeipeZlO8e2X52yjUXRzzWC3JXHURWA7V5JwUWUEZvc08+UyUAgMnTkuOWBbRRie6Cau8
dR1PIPPOUD5zZr3wTeHppYoAiMWzb2ruALDhGufzItGES3WgZFkSX4sZtxAh/z2bl23vZfcGZp1V
XVbHGtui44w38KMbp6iW26BkOTMp+1cbmd9aQ0aQNViCT6dQenhCBEItCxiHUxSxVOgbROC8JuSC
0kSeb12btCrlik3vVlclZeNFG22zst4tTRRTEcb3FLfpyQGR4UMlCt+1OKM5igAsMdm/K/ZSHOqh
iA2WyDTVS8K+N35F83Zql7+n2b+koUlQYsy2PaFfYGPQP7MhCuhY0bOnJg6diTWQYOcuCzAq32jh
35YWzshkpog6qr+K1Gbd6xK/5gi5sm22VDIcEK1pnpps58Iq9N3BnzBiKV6XfVdz/WizBBYLeyHh
rCqPTYSOZ08ZF3s52Gyuaw6f9XMVnm1kza29VKd6THF9mI6PvuWPhArla0fKLymIvxyJl8EW14kN
Zqtmh5kM50A8/QqxhqKwdivX63ZEZ9XHwXJfe4fLxLeb50a6uyGQj2FjvVRY5x8MD62mNbNLvcQc
duIzicgX0Zf8/Fn6zul1/FTZMY5UuW/96Kxq4+TGMFzEERdddM7b5aFrPHCzFkWpaJ5rraKoT5y1
JOBW7bOBIgcrfVQqvIA9bHjBviH+7H6SWyXhY35B1ozdPYdpd3B+WWRTryIve6OI9zWYizWRN3dt
4Rcc8lBJ6yMcCvRwBoicfPUZtaNNs6NplnDC+psI9OtZ5M9+/6EIOCaFK/qibMfcOvHWTUgDpi39
zebyxcGN6tHIIj2Nzu9E3MlG5ffLBKQvo1ejmW8k1rRVp9JPBTEdh9CmI6iMP353NNWtU1YIq3QI
PklGIgxVvXVLeh369e9pottHlKxeRwtowvLLWyWC63lpnqaOp0TcJsW+znlZ3WUBvoaRYo7OWzpW
xybO644FXOeeTEDIHdlaBkgmba/cxCtJsj9cMEVM2upTNscxGdfkyFoIKdW8TkRY7oQLJzgTf1cG
He5P55j00afF8dKOu68BooFyA3/XNCO5flBzY8soJeFaV7QsPYmFKTplQSuBmQu0fxqISN8ufwcK
r0nD5tg00pM75qwIiuHQ21xmaogv/4Od/UTU/IdlHLkn7Mj+3+E161/5r4/2n+Nr/vZn/lzFeX/Y
psOuy6c73XM9hxyP/7OKc4UpibSxIdJIsfnvVZz5hyVtUj0s3WjrCl1m+PdVnPcHddp0a5qm5ZlE
oMj/n1UcTb1/Ic9smDefOVpSZCjJy/kLeZYvruhtF/bVQ3JelGxPS4QHyyAja222M6pETAagTbHK
jZgsUNqZN3FVR+swaZjJjMD81QyesRJL+ZU5KGqFJ6MzNaTTOo2rCHx0vGEMa69s/2Z0ZHjNXZhq
G87S9dlO/Calixz4MttwqirW5TjV94VhTyvyiJfafkSmuRXAJnuKBPF9Nss6GIPkyS3djRGHFVOV
GLc5ag9WToIeaWg40L0yXc2DCUJOyfwyVZh22WHtwyW5FsFlCgtxqhe29XIhKqyxm/khjOphTa69
2HXkPm+HiLHeU2Xx7IRzs2ZXEt9kLCVXyuHRNfrqpW9qcjdk+FbTlstKYJ4OgGjJrhuqNxsXnURe
PyVxffSXxDrBl9a3S0wVqqjiYpf21nx0jODbolPknITzlT368YbksOVYhZr58oziiuBBXj9AF3Dx
9cmJCmPVAq5vcMctu5qxZpulgHLTHBRHvEAconN6Tdi3nCcJLWywMKwCGa4RFOjfDfIjFTr5zl5m
uNaQNgjVXE9DEx2EWL4bu4z2lofMXWXRlaVof5rs0mN1Z3sn+o4f+nIc6QIkm6X0K3ePO4u1GK90
ZX5ikR+3kaW+0wI0LDUaUCE/xKTtu3hpl/HopjX5ya3JnotLITN1SFk9AK/oluvAfp5DHC9mZ37h
22v2yysnP+NgdJyosiE65Xbx5tdUr9W6VMpNX4QqiueK1LL7ypr3Pc9cl4yEO6OzjQe7CO4WWkpu
aK6Ltq2R4b2uG4Mlxnc7KutmUgE7TVx8G68f3TNHBvfsUwYVh210CLJyT3HvuPP7wruTHk9f1zLo
sMtYfzSj/zTY4wvvGnzEIoQOQHSibEOE/UNU15A21XBMo+6iegD4TFk75TlXmZQwzy1OntTHBNOr
8mgaZMVShEvqot3seUO8heOvXDhqQ0KKOJDZwyAgHj3lpNvMKLmmZkz584jZx3Au82Btp4iItLge
0VoFreNu+J5kUq/s0vvOXMrbgtSXMI3lpsDusUnxdcRIZWNnPKROz/kJ0HQXddRszfbIbDx8o3ZV
vLnM33nM6mMgejQmiJQbDJ40E166XnqGvgafxyr301Ppi21REUybKP5aH4l/PwJSrd182M1mZe74
IqYtuU8WG0MwoC6X027SzRlBTmul2wlxVcTqroybm7mcyZooFHJijZEEat/3jGvHHHMoFUysrU0C
uTEDWcQueR8BhvmK3iYROm9DwTGrtkePwrj8xQadJ2DHAQeM811F0fYQe+qpsKrPZpqh6YbwCmMM
ulw8U5ySW+ymDKO6IkMJP2h7wMQXHZNO0ZaZUPhR1QW5eQQzKGLsEdmLQ4ESSvpedDdhazjMxqFS
QHy17uT0oYmwaoXo5OlQbnpRxMdwEb+6hk1GHXvEKjvEGcc7PB3qtg/s/KQq7N5TFbxlZL6elTXu
ErsFx6kikhAv0TiG9yb7tcpesq05d0+UQWH9dGhMQ2Fwm3i8HTpWom5lzluvGva1P5U7t9BnH/0Z
e24JrrMYbCSKaN61Yx5vU4BfEKvoVCHAwlEKcsYZrW9KxNxNvWT5Lq6ZA/2ZxXOQWRvH5Gi0SJlt
B/5uN6UysQi515PpYxFwsS3Bq7hYokPkMa2G+ET6FlJxkSSBRFP5UUniO8ICV2YCHk/w74j03y4H
r44P8WC4F2R5dAWakiDmT1VeXxsY7I5qCVwONHpBLqgHqcdwr+YxwAYVXfWiPBId3r5WWDIT28mI
vjGchyapnz0uqnwK8U5JHZnf1ocBq1thNFurdLcxlYBLSclpHx6Jj38rLHkla2+9TDiBZrmP5vzV
C+70UR6r0rUaL8zs155Js0ncnqtR7Ac1X3UEKTUbu0j3C3vKIVanMWy3ysOl64y7eTI5Z7d4xMt5
j7Hvjlrn53KAZa0T+R7hM68LAtuLSxDhroqrY5Ivj30jWAh+Uf6Q64zhnVNwhxAtQaRCVJkHqmuw
OCMHFSFkT4jQoe32yB4J8geBMRPBiZz2klbeK2SiUWslMaKJ33jJcUJGsbSe4jgi3Pe1wHaGZT5u
CrLjiDGYkGEK5JhS6zKuVmiyhXzWvrHJumL3NEBckFqxT7SuY2qFRyzdXSAja+2IutqmGKzJyLwr
WJNspJibjUN951R316nWjgQikoFLYhXaq5ruSpZy6EwJgtOSsVoOCSavIa7bsiQIYh12+RU3FEqV
1qwaxCtHq1iWVzFrC1GsI0hRKWmhI1SZ0Cej/aioXM7SEj2sNLHd8sKbI9fdJRWgroQhrRcMlmWb
b3gz0zGqNbYWsS1L3tgmZTscefiwkOMCZDnEc2Rx/83Teh13Ba0zKHgFUl6hNb1Jq3uB1vmYnJ+M
7pRp/Q/KycPfTL+B1gbtxXrBUfQwMLkzoLNoTuvlnCfzc6GVRfGjMSI2ZoiOsBNrw0OFVCMBpEsV
3C6hOmVaqWy0ZukiXiJHjftc65mOVjYra2GHLeFBhOj2Zgq6iwaQaz00j2DaYcc4H6GV+lo17RLx
ShU5vSBusGC7RVsdtMqK+JdSopxeBj0lkD5DCxdzg8UAketJItQjBaOFp2cMh2FDWmcRgfDWM58i
w4ijpxKl5xNMfqtWTyyREv4uJGw5dIYvsK3HJk0/BUOOmTPuKz33SHed6jkIOoy0q8THUcmQRNvY
MXPHbJ3hforn8WjqeWphsHL1hGXpWav6mboYvyrGsG4c9Y4jZdGYe5/hpRfma1B7+X7WE9yiRzlG
OluPdnrGa9VCyDbRVXyy9e+eQdBUb7aeCzMGxExPiohCHqH5/TfR8Hg55bAFk6dg91PGEU4vpW6q
hTpOPX3yhLyf27u2+e02QXJqhfET+z1Dqdlvs8FqEXkuR0LYWkX4qXRPTGb8mkb62QA6aMvp2eDP
Sd7pYChj7Yz4+CP9nuVp3zPPcSSwhqEmq4glRK42TUSRCr+CMPgJvc9RL2axZy3d8zA5FQ0aK9Qn
dS75tCuvt9ZVLeIDBn2fTVNUYLruaXtvXcGryW3PpGuIA+juyZnDL2UO1LsAykmDwDUjN29zU45H
NWT7ntjEyZ/S7dzZGHCpumaNF58NIR6KBVKkaRi7Y8GylTqu1p3ItHH7iV1ARuZ5wfO/LjkdiZGX
l5vk7Cp44tdEkW+4+wvuUhuKi7gb5AheJbnLW9DVJ9LFkRzH6OvN3OZ+aYLXPBqmF9+/kwodrF4m
OiGiCrstqcKBLk/NJiX25mJEd0KnSC25Qybd+Ii0topzmR8aAymnGNzqwPaCSEFXuDth8iMvRyc6
eTn1pZywnwTBTAQDil1p1erYrhOnJ7GtcXXr1pIRXm6RHTJ4e9ERNGN7fndysvEhnIubqHXqw1SH
u6ApgssyUMT48zMuExyAZTTGB3vpeNvdxgxRYYFcCWKB4SHABeflfJJ9537brnc/l1Z4HS+4Imzr
cQ55e1b58uyTmikiQhySsCFADwsc2ZzQXkN4qna84+yrxCQYqbXbgZzwMTtRwHwOSM5i0z01Wzdi
xdhA7rR1ML3i9Yt2BaFgVzN5VQZBI2ElLc7pPUEjI6/gzlTjFrURztXI73JOumDVZblOTPuApy8/
jq5zvcx8bT6JYXZoVNBUw1NIXvYu6b1fgn30qqmVOAy0ox3SBrl+wvLbAGl25uid+mXCb0lakvBG
GqojiTKV28Q7oxpvbJnYK9tt3D0WgGQrjOmJ5Cfy1Mz50QkCeZZ5e+ez31smDsedHuaMdvntODmF
XZF3MpvguvepqA6q9JflMgeF0SoaubVmwQ8fmeGaUqWHBSJ8y/sg2bUtJiVjys4tFj0c8COktj7Z
9PgRo8m8hMNVHqfRrRVSpYkBcBdNcIRMijeAVMEZv9Oe9s0aqI7luWzD7zGg8BvO7m1ukYi9kYCK
OBghP7z0Wsx5dCCQvt7gO9rn0fJ7afBjuFijpmZCOw6qTxH4pNgn85FM9nET+B3tYzC8Hg0YBOpV
+7Ktflshz+ICt+yS8FOgaW4++3SEc1a2MGGM347M3zsnPnJPbNTIqnk2w9syLB5YMWwdNwN58w7V
SOpZggd6Dpa94zbAN9iyVtIMno3cbY9dKearchBnbhOGlpCHkuJ1uBazvDaKKT8OMBMYlao1Hv0U
5JPU/Z/R5uchBvl623oyveqUex3PdbJ3pvmTs8vByug/8zK32AjX6lEiTGbl4ldpu8xWNjN0b5tf
hNrHa+WwWowUaR1VIi6V1VrnOJ4PqQEWG6j5ixC3Z0rtyfBJeQc2zAh0ihFpEx+47rNN6XIdNEpC
1JsktpUJ0UrWBJG75PXFUBx3Qx9bcOFY/wOr/S3C+T/txzzzP+zHivpX+Zf92M+f+XM/5vzhU/vI
bez5liRDmTDfP/dj4g+P6GbXNCWadGD6QGz/zao5JvSNL7gzpPBwhv59Pxb8AabG75f8L23L55f+
gqb9O1RN6CThf4r65b1gOR5IlxkIwfqOX/+HqN/ZjNu58xQXmZF8BBNJ7SPbdHd098lM9WPvI4sg
JGvLS2QB6cuRvMU2/eb9h6ZtkT7f16+W/m1jqpsJ95nFuWhEnG9teTcEzKOSfynZ4Zde+zql0S41
klNPzQaZY0HFgeFSNsUHDv1HMnuOKso//mFb+X/JlPb+JUeYb5EtoMUSkCR00MB//hbRwQuvKAuO
PXOMb4rbx2v6V4IyGS5kgJmz0D01pP1b+svOw3y3VOF1aVDtkzBgcrhgDx8mW/SvO2wZ332lU035
05mVn5c6OSJXnJaFr78m1CbIKirJu9cYDL4gVCA7d/wgplYd2K6Xwrqbfc38t/Q1DsEjvUEQv9eC
SMh1HhlfPxVjVCnDI7vtK87ygh4BGejsa762KC6uqM8iOSP+6CsCQeB5I49Gx3o41gE+8dGXHev/
4qe6nrwnXvWhsyuH+ZnwlIriPnocdNeGUoQLEpW7btPiNLaEKhjpdenHn0kInU0uL6cemt0nhMV2
Tu/YHpHETUJKKe/+/Yfj/mv2tkfQNHOEg2+ZbfFfPpyBTh9/cUaMUmGNrKUvpknX9rJ0rbZ2eRXV
1lFQf2JSzzXO7cEyomsrcHe6Q9VRhKaqehvyu8e/Xaw+ID8yV0TAg3UHLwTZYOMHce5ck6Fwcdbs
b/Z6ZHVT586sol28lCebbnuF0Thx861vncpp3tX8/yqioeJEHtpIE+u+wcIgvejWsYTr1PTE3c8v
RIO8EIbklQ+0XQ7+vWE4O7tyDklh36X86doR+9yhPMyUe5DMqyAki4dqQ0IR3CG5Erax/fc/Uuuv
G2+LHTyXu+d5FnEFtqXTvf/hll6UTQVkibAZB8bvikxgo4m3JBUeAwJjpG3vpoKC0ba8VOF0+g9/
t6OfZn95oBDbLYVJfrvJk8v5ywPFrNy5yWuP2DPqPvu645vGtMLfzvH4RKsFFCMfB5l1AD0VlILF
jZTm5mEuh8/By74xHpAM1Tp3Sxvuh6bd+PQglmy7SvHWGPKuH7hancnZw43htCZPuhnajSsYSwQV
gqlTfPRc4T/38kBRXend2Q3Xs7Kyb84cTz6jqE0bX5mWNZ/691DglqvShKPmTLSmWX0jevps2hFo
LUBXgq1W0iXkoA3zD1ndOJl5/xN6MDQUvelMC8ysdw3fx8rOeFISaDmiiXExRHn6ALLxYmfeY4v2
GaCBDloMHVFFDS2PJvGwM9lmBVo49ZflV0hc02pIta5Iut2mhWSDgQ+SOxftlWX52qPf+Eh/ow8N
hUA71M0pXOZyq6qbyX7mSIVtWEu6dACR710aah+j9wqt+07s/Fn08FxWNQGoiMM9l2vgzO+56V0y
I7tTithMttbGJgdqLCkcWuVabC5l+9U43mOlZeio9G+pwrmXvcBsH5nzJiKUdFWjXreo2KwSSzzo
8Eg8cHjEa7F7RvXOUL8DLYOTzEy0GcZ5LZCzyiHfhyFaop27WkT3fuR0Lazntjmu+ig/ZVp0N7X8
jtljV7QGYmJ1y+RzpYgInIMawV5L93M3PLpN8Rrm5Iu4Wt630flN1z8bWvhvIQB8jQJkMAEdbEBA
oqJD0QArRLABYLuNC0egY5AbuAIKkF0SU7P7WCMHzHw0UWkMIdNAQqLRBGW7MF/ACo3GFir4BcMg
/SveBFANaC0XF8oh0biDhHuwNACRQ0IojUR0Go5IMvsCSNOuJg6zVeVhVbABKXSLrUYrolLd+bAW
LsY3F/bCxmFJpRI4Rh3K759UNw1qDOXJhdsoNMAB5YSLhAepH0ZX9lQcLSrtAx2CAvphwIDIvDe3
EdaqdWdVvws4kQBeBOZ5N2uAxOeBX2ikxNRwCYrQL16D9P/CnfBNHUg1ERtdZ0XF+kvXmw+maaBj
Da9EmvhP5hRt4GxxmjV5AwGEO8qY+wdbue815IujEZgWFobetGFaLrNGZCK690wNzXQan4lGueuo
oRo0WGNC2PjxFeI+9X0avZEwOFSODnuj3CAWGRrRgVfs9tqU1EPvtOHFmKqL0lCP777g4P5UUcaN
re1B9XQwChZxMJY+NfU4q8u3WYNCCmLIFC/6knXiaN9GRsN6MTiHanwulqVdSQ0dKegjw8NT2qfu
SzfF740GlFSuzaw90JIJvSS9+pEcJC7SUKNNSkNOscadYrinGaEg763u3PI0njQaVUTpp9SwVKex
Kaw97wT6KNL/QKoK2KoCxqrRsFUUSFKSeG9pDGvSQBZc11ULoTVDaimILVOjW4Cup1TDXKzeR/yc
CckPgF4lxJdVcC81lfddE/RuaSgshQ6TPIM7aLHU4MDQtNG+FhMOHXdJoAVb4DKbhQ/hPOxl0UiQ
3HyiGcLXNHb9G/z535MNhmYuOe7geVjTmPVlVGN2XcO0sdW27od+Ji270FDAwwz9NkPBLRqHw4yu
/x4QuZK8Rl8HN3IGfMSQ1FBGGF4nOtyRII2nslPtOl9sbnODCEhJFiTuYv6sjoe0dVAkO5tDRXJk
QoJkxI6NbkBCJVPSJV0dM5mSN0mCzt7E4E62ekEUJUefKF+OeSQPPVmVgQ6tnHR8ZUuOJUgH8ZUI
kIzc8tCQdemBAhdDc0bMIVp1Og06FNPX6Zg6JrPXgZlL6um9AmtDHaZZtOKZjbPgCiNoM97ZOnZz
In+z0UGcVutf58K8tXVEJx+oWjfL1p+oG5U6xjPCvrvJl/Y5fus98pQpb+a4l5Nhwpxw9gV3l2lV
lEWl7r0gJ9QiL7TSwaHdT4RoQJZolprbZp6fSqJsVUYqnF84m0qf25FfKavkzbH8anVAqdRRpYkO
LVU6vjQjx5SxlM+MZNOslPedjjq15/yNXO97Ruktm7BzV4b7pb8mtQBHmCJ8S4PYOjzVXtoz/Fy3
qswIEo4qFS+K1LXt1VA1ZFzpZx69BCSyluBBIKqvcMJ0wre7qCC61a3S+0ZjwTJwWa15ICGJjnqN
7OWWtH25m3UMbKIDYQNovI35trTuCvsoSL3dfVQVr7eGLFmsBPcErd7PIsq2ARZMKje8cTWdYnTx
jaMDaWf2cES4ip3jmh8FmbVCHiIDiYvMZLLYMdkWjftF5e5N40bv2VyihhF/a9rDPqsDe+0zDVEY
PNOXSlhuVBKb25GfG5Kj2+lAXUyH/BR6/HkeOUo9qbtxK9+7YN6RyX+dkcobNcTzSh3U25HYy4p7
w5nXii5BrvZ1M8lVb8zLegmqI9sAXHxRhB99EN0xJ4nW6IwvIwvsvUzMJ9Mp8m3gJNSPEDV59Hh4
5YsXX+MA5QQfo9rNLOoyAM1BeTSbEokzGzlbVFtepZZ54tp5ciOaA1Ajrppkvm5x9ZH1ahyNIH4v
+e1ZqYZ94HFpie/a5d0QjHQhGkZ9qixMeRGtqArDP9dwitOhi2HVl28TdGCRlrFpOzx5Jhf7JnR5
4Rv20WqjYhMqgmvlUDyr1KElDFG3tjhzjM1zKcaa135IGu+h8QdY2YhIwtAJHl2v/fCSgHrujo04
/4UHC55nsgNWZi1D0gWz9yTnjNuav5fZfGlIpfFFp3ZY8f+LvfNYjh1Js/Sr9AsgDcIdwqxXgdBk
BFVQbmCU0Mqh8fT9gZU9lVXd0z21H7NaVGZexiWDCPdfnPMdkDQYWOAhwEgb7RckgtU5cCEvSDs+
aIV5N8/jW6PhUe9stnrDG4YklNahWKAY+9oSH+XknJ04IcVX+2ROxDuI5nVMrLUTpQjgi2jXWfNt
2XfsJbv+97fZiMrY1JKLHoP7Nks6y5fzcByca3MsiBbwiBh0Wl5TB8rHjov3xwqBdhGXAhihKZgy
XcJ4vh4Svb11cy6tSLLWruQpDDkrAujRuxjxs19UYPU1slPzFmV3GZGyJ/VjU2PgTNWGVjXGSo9P
2XJPRCjEVxJ5bMznpfCI6VZ1QHXY9S6zs0OE8s4YjPca1M9jWrSXYY6eVDUdRKHuKnP5dGfT92C7
m3ZIvsOSwVZvoiSfp6cyBqEf5MVzWuEeksCp7Y1hFvTY4ZcDdjTEjtrKBO3tPF4K3loYdPW6kDqb
55gWOKp+sCc3rK5vWcbcz43NfG6Kr+eqDP04MEDgzdCUPOvJ9KD82NaTNWv3aUPYw7C06ak5bkY9
2HhK7CCh7xIJOQH5I61WXT/YBWsZaH05lG6NNFxWV9vCmVFUUmRSGVExEYIRqlosEJuJmZt4iw1W
2CH2d73ASDrMnFGCXAlzNHYJQpForNcV4EyfSXwOMCb11vFi0yD/ujS7YuMg46uq7mOO0IfAr67e
cDEXMG2GnOVlRylVRvVuyJKLPaoPoct70YML7cRC23hF8rbRI26tuu8ebCnXXWAI+vVD7403oveO
hqnOjh3pOzUHa6Yvz15XXpkdgjw3PdgtSbFonBixtvKduuKwIGS5QEuqEKyJ/DcH8eQwr+MIviuz
fafV621geg+c7Ed2jXuryN+qLDjh3l+5rTVsp6C/zzzzNFjy0VMp/iolL573YKiHajDwpjQQKQD7
MtYfz7JlO8HfTqFiaIDUB+WdwJvdNLq7L2xub7K84FmHw7YbWGzyJB6lEz10EwYOdnvISz3Lh3TZ
r4aKCz93lFwRjfOtmu2UbkoLNfmUoJwh2sPlgl+lOkj/xrqqteG9GQWjg/LatIELRMRwJK+1S7Ii
NrRbWvNu4y5y1npgVFKS+RuNDLexkCwmK+h9NDYrZvuMRHpIeIM6TUbzUDmEHQ1Tx3Damt6919Cm
LI4ShI0NjJktCujd0OS3AFBJueCH8UMo0CtIIVipuhIBs+4SCx/h5R5zWj61fCy0fB1F7u3g8Xfl
FZunJESz4fB3TAGBHE3qy7J8VHQnTDvoGbqIRCZdoiRzuG6RLt0lZrfOI5DeWnPfwcZY9X2hr1PB
vGKurV2fiNtG7KdMB+63DHYYtVeQvYGjFMPVMBnbyWTuNGjL8CklorQJeyKXvb0jy23HiGs7dHxp
Mr6COuh2okivbZ2QVAwg4gy8G/ZqK9DIk1zZl4a7/OCAyTvH2ziKW90cTOIUAqyk5DMwrbiMTfpj
Veql4FSI3btC1fh4GDPlpf7SEbCkCW8NhRyRF4EP3vQ0VvbZNIYTcrecfz1N2rtTuYeajb8XRUiU
56dSmBt9jFjy8hG1LOyx6iFCfiKN4i0CDAEsa47fFqBpDGV/GRsEjna0Tbr2nlcsCMAltnUsmDkw
qb+xd7gbUVK4COTFR1dEIeGh2VtmPXtRFq600tpNdvpRN5cBD53Jym2ZTphSvUQxke3pxgCn4QNB
PaqmesElCuDoWg+MO/xrG+GwzKzjj9CieW5PEdBSYPZgQWGIW78zI8Q5QvOObu9dphFblcYIsVhQ
6unPBD7Al+BUabHLwgdxdZzK4np5++KwulWFPI+KhI7ytSA2fayqB9No/BK1Dvzxq7mMlooNKX4d
blW2/J9V31pHZPxU1iRkN95WkczkqfBLjd6liRAdcclW9r6agmNdzU9p2ry4Gh/1jMFXU3Is49ol
IVuO7B0Nm9NO2+e9dwhC1BXecGpYkVVjx5Y3fStbMsTi4YQLBbEFPwE/tqjknTA2Uc9KbZkSRwB1
yCMODefAewrAnYqIKzib+fktsdNMZ0uQ0W5qnUOtIdnhXBlZYgZI9tt5CVa/Y8Oo0TZz2ny1Fo4r
I24vmU51q5V8TqNo31WmTUA4oB49cc9aSITPNPO5t5ryveppL+qdjmRpq+vpR5gwCo8RxXkD8NUu
LVdoPKHrMLtthMB0zDiSNbe//P4tqDpY1+41zz0bEdOXtvQu+eQdlmclqMPFo3dsF/doZkGhQkR6
/8sAdSMBCR1vq0oPjTkuyaRcZOTK7k1HoU63zTvYOpcAR1eZxUdjcp9bm0pPX+K6ssGeVlGUI574
HnAL0FZX7EGZEs9oNxGCu5c25LlEB76ylVQsrxko8bhUOQZUonW5F9vpRecCGYDE8PkgkIbd4aox
vR/d5OecowAwbxV9pO4HG242hsW1RRysxW3RxSE1xMg0e5nuh4Mk3sBt72kDA91EX86rL39Xlq9t
Xo/1t0afbzziU/NL7yNu06shYoGwFFK8n/ta9C8DrD3MN/YZMcidSuxLsryK69j3VXOSQ/tCMcEY
b+bxiRP6W/lZGkwY1UvuhZcKwunvyC/K7PPU8gY0UtxlNq8A5vLuNzZv2WFUDRkBnY1jp96Mhbmt
4NtQdMV/G/X3sTJ9YjhRA3XpB6ZDQm24xyLyUFZkdse4bNAsgrdYMdv7QPrD11odx0P0gEzHXU9O
+EMUF6vvsUFu2b5Y/H2rAjrY6m8zSTtd95pzWL63uG5ejIn/TK1yXpYNeo2vb46ytTAvAZ7/SS5T
eFfcLY9YVMC1De4YgN4S7sDotM5+Br1+kTXvSa7YBmoLzAcDEJMy5/A7wnSqlhithfi7vHxdYh1M
8remqK5ivLD8vbSFpbxLEAyuuF53eCZjv6bbiehbsymA3ca8dfnbJfuhKs02VZTchgOKgAwO0rLG
GMk+zsr4h8U6eYk9K00Sne1Au6ShiY5wOvboYAMXqaUDDyfrA3uxyD3rmWIr7Rn3puBx8rSBsR9D
07IfzzAL7cJZp5M4zORfbBBaT2t0AvdFGePJY8Hk5fVCVcZjSesAR1fTd5GI8oOcdg0tNzesCJ8H
QYxYOJeQQ+hloA4Y+mOYqUunjAd7Ji4h0p1nbc52reVde+1s7uMKjlSI2XBXUA32qiam3E72Y6mr
jfKS2IcgOlTwrt3S9QubAjRY24W6wsixbuJHI0X+inj2J2/Ll3YsSp5pn9jyYzkzgGpa3J5gwEbw
gE52dl2m/rbgqWpVdhtS88NvMtP1NBaEPSbltWUSizx67X1JGj1saCjMGceH42acPIP5BgbnynKg
nYYE4rBAPE0U4r9D7A5NnFXY59CbtVUaF5vO5YQDgu4BL2XUHiOEGtEbA4s3MMgQNG5l13qlnwZM
hZTtFAhmF19EmnSUxA1gPnDUpNAzbV9HwUJ9HMYArddCdufiCO1qG/VyIVCDiXCezJRfpNGSPzck
BgeLu8szQBNjl/FJ9S4x25MZNds66QDzgNLxM+HBJgqaZQDZulsEuaEtP0Ppzlxmkp0LA/CU+kRg
dCS6AZGXuy3H7mkwYSX/LrXkmPwERvOSsaFpU7kdFhFbKu6oOEEZLE+p0toDBpsfHnTSt/vwnqCs
yxL8PGNhxNXdAodSITIl4q0FzlrflM6NHgxf0M1+enN4KD5ML/zQJ+uOCJwfNk6/SdzRCIeVa3q5
MDEev/z+gH1fbUUa3BH5Te8ETiLnlgH9MXJkpFR2briNsQZrCQOA1DagxPMvOAroa1m9chEur7bc
k/qYfiy3NeECl+W8mEwO9OHPM225BVN+0yAiPyYQHwbri+Vn9kYLBXrzYlbhz+9m5/+jav6X7b+x
bNL+sgT7L1hm8MNkO//bfZm/h8U/8Gr+/NI/VQAmu36HeEy2nb+7OZKc/6YC8P4wPAjLgJtdgUuG
r/q7CkBik8Egwm5eIh9gQfp/ZAAC7QBllYdFxvwTZvMvyABA3SxbwX8QAgiX6GVyxXg1HTnAP20N
G6/stXlwGT3V5jZzjU93YMaQy0yHIuic9R5U84AmiMt+SVlFSVU7qGtiyCd01F6FIhNHfC3YZBEU
6yyEv1e7Bw2YUb4ng7sXGeM6OuE0HV5mO77VCtwWZd3vw968boL6JplyqpSp/6E+xdHhT1JUFM2k
uJVM/tr8zcIaTW4Mi3rp7DIzI6VUV0+mPb1GAV406DGmxtLB68fvaYLBWsFLVXjj/bS9zok32HUu
CfJsZpiKhbjyG+0m7WnyFO/HSiN+FyDugyrlm9fq73aVRSv0GX6Ziid6mf3QmfUqr+arNOi/A3XF
BNdbMYocVxBUr9iaIeOD7ZxIrg88J8tdSHjrWImtKsVj019i5uoMpveW0bzpnjb5INv3dbPMYWoX
yWF4VVEkr2ureSoo5FZGJKtVnFW3TSseusraMLCy4HKaD8PofVDLboqy5+gqK81PQ3nbVO21aaEw
qrOQzKhkj32XZgEcluHIJTu3/jSV+dhMrrki/EQg62cssEwpOhO3UJ0O9xGzcE+nukoC9aBwZ9Ze
6fNo3rReeWncAbA9ewEVt+c4nzbQL2NNsoBIy40RWdxo6tpwqeFrTIgVN1LgqHLhkxiU2EQnBJtA
so4JyvjMbP4Yg6/Ae0ww8uQ5LQLp6Guo9N3CPClSWZ2SFHKHgY314BEXw/TeRqYR3hGEdR9RODLT
xl3rRfFWjsMGRPSjukdOT1gntlgOQQmOaE3ghQelWagI/CImjpUBuVKOByOExBiD77XdZDPY7Esm
+VIFbJlS/uxqzm3M8TGEFOR4LcAy6b3YqG/rAJO7wYrFLcGS0ntAEnxWRnTTuAZNl4w3LQmXoU6F
2AeI1ycXqAhW7sfERkaAo5rMTkgj4rue7Le0zOH7OTlL5PFONGTnWSVab+2c1hahN8ZRN9HJIUaP
i+KtrHR9M6TjXRATFYdKbhPPQJZYBYdUI9Q5wGHXuUPF15DYVOtAWVPEtiCDGLVMU+k3MUrM0Xrm
vEEVQd05vGeJOrB1uEFd6x3jpULj24HZndTVohkAN4eDwau710kOj0HP3p2dU7V2g4jNHmNPTDJL
uDFmsbTa6Hosd0bXnpnjhgzH6LK8ggSgMAVL6aoNh+LDiFtmV+ke8nq+gnRTbq1sTNaj3j02qv2u
ZpUSA4t+XNOd69LraJbYGuCnov5OdJNJH1V2EFXXkXsXeA6Yp6Sfdjj6L+kSL2hp4aYsof1OBtvc
PCRqkicUHTlXJCTqA8Hf56qexNYyKwSAprcNwn072yaqT2Z+QgM1GpT2npDueG8qngbeD+owZj1z
A2rbbTHzkCVxH7Jn25S8JLvxZjE2PYjWhqURkEreVDHkv0gnnVFQSKtk27cPrhFLxoea9L2K6Zzl
Kp4NyrpyiBAZVveLlXzdzgx3Iv2aah5Ur7XKQLsQ3FsSBQ0loqdZrFNeoS4RF8TsDXUyVXew2teB
6JiK03kRyMjSfanKf/9u6QEKYhEB0rUEX5OgSsC9skeCi6S65aWquD10u14T5yJ0eh/lwAdvU2o7
Zz4FUBzcXvjNzusQPWl0HUTrRatKCgTX71lp6iubrTZlXHdLUibSU5vxrYzz90gfN6bJu8Ms2qOM
5MFgWuWV2gcjkrExCLtb/ugwjfeaXrzzOGFu/DG09llr008v4b0ryuinyl5DPmjso3SgxCmVnIce
1w9F/jabt+hY36fK2ePpiEjqDh9NuZCvqh3qUQBMQ/JZt9O9VRbntM1uY8BTkWPdhMGvKIpQ2bF7
TobyOqqLM8CdNffJJ2Kun2LujlZ7zMsgw2VkvPTYlp2SYZ8Tmet4piArky9jxoKh6oJK0A1vyPmY
fNQLGeEd+bVdfFmqdNjFZ7wt6Wc18cwOe8zgPOihTZRiRDDiiD/Lw5aJt/wpN6rPTDkMm5t+n/b1
AxjivKkPYjxb5UBWYNnfI43HrX/KFycrbdinm0HPPkRjRMddjOk2cgG5GR9Ctpj+B5ODcaxenDS9
6NrAcUVgzMpbljOZaqjaA9hK6I8HAkLXSzB9w7A5mEh9CYn6TdsG7IdzawLQrUYtPUaknIYeHUTi
YZpAZ4f9OmAzVMwEjaE/2zZ3rts8sh2M13aMRqJkiLafXO8c066GzbwTIaFSTnEdEQyre8M6HolE
iJqTJ2ZJex2erUHBooTivEUjS+OFlg1gzmcdYRKsXJKQLXFuJtacCQxf65aFDHnRlbnVTRQtyC4r
H5QGyYBlJen4gFjKtl9bMaFCCMLhPJrDURr5FaG2oE3mZ1NF35PqbPYKJMikxoR8H6JNrTEmz09W
FD4MOZNc7iUdjUt8U6ewR2z7uzXRCwoWrqC/sVIgVnwRijtC5lF/pXXbqNjbLT6itsFXzxWVYiNk
0JbZ60QX+6F4rNrvHL/TvqB6P/Xt4+yExVbYy459BKcsU3kkXg5aXcvsq4+naGfwYZB19l7UHmGK
zyqbl60I40rX4FVL+4YQeyBJjTiZXsdsD6huVI8gbObkRpK0viqDugMYCyNcEHYzJK9WasmD0NR7
HPXbIarYL5bMDZpkus4EgAKXsg4HSH3SF/oYW1O/Kr9C4iJ2uHWvQ/Orrqxmn0zQZGpluecwMO+C
T92GtWLj+/Sdob4ZQ/Rtsko+QiPl4eEix+MGoldhlPDyveHQO1WyVidl3BvLWXCwDcdE9kBZYo4L
HafNdvCW5wfDI7XXRkdXl+WhsAjs0bEJruxQyCPHwbW3cJWiPHqxVLDB6PkWW26zQV5zZRSZ7+no
AYvG2ZkTixzZQqTr0XvvsVksiX8gu4kvN4yCxEiFw7iUD4NJrRT02VdKRAXCil2gu9HtFB6t4SuR
BleuQSHiNpjJHC4qDOk/1ZsAPLlC70aLTd0GZ9wdnIc8YPadm0dgzXsXPpFUGEQ0DdDeEGvrcRGm
TPbNUI8DhOgBEnMkfHOq+2PYJS8OORRs4iidBglVV7VP2JhmfzBzTqlptViDYE7PhbwrTWad+cJv
h7ZK5qvYtRVLGJixC76t98eF9a3ynnaUuARHe7HsWZz1mprJhSdhAjDzdWy35CbaOvFg+LNx7A1k
/HnuS1S4GzXFV0YUPus12xg+V3KFtsp5chHpp8wBgrJYDE75IvLVnkrwd5u52tWqyYgRHE4klAYn
y+ZwLGz31kAv1NfzTzP1SOUSWz+2unxIhPYOXSvmnnIucSkvQcqwKg2iG9cizhkbYIR+PjF3Gs4y
O3jSuBennO1MqL93Mn9luoPr9jHsmTd3bOGnqtrHSYgEZLw0ydNgaE9IWG7dOGBhAMMWk+K4rnXE
BqyfwQXFGzdx4huNT1hdmzckDZ9SxQ/IN8GxzHpTjj9GjVWpnX9MwZe51bANXXjlbqO/ZwZEM1YD
cHZDCsAuvEPCuh00cqZiL2TnKJpt2eiMFTJF0AVZt74+oAmxRyZsSXwso7Jet5tpDr8AtWn+lIzm
ehiL5yzrnvXEuWNuNjEz5/RGUQMXKzkUXX9VVDxwwOpusgh1DgS0Youd61qUjtzNQ9QfcY82cZxd
JR8e0L6rgcdUrAfmCvCcUr4imhFcFN8DUZWb7wZ1QMN/blikk5wdsNqB8WeRTxENxsM8AM3sIyjg
VtUiGpoW3A093rrPACyG1Ul3Zt6MkNSDygrXuhaW6xaVaSuzgV+z91gY8pkEVFYosn6nDAQTxs2V
T+47Bz+uYDxQWR3cRQ1PjuEB1EkSUkB5sEU7vesQ3HfGMtR2GyzDxAYGDC+3UeigvZydrRdwdzjc
qibSihJn5F52w0M2Q94hJRObEZzVB0xU7BNuM1Ckx5gLKQqBPp1688KnoL81BrTtRgLbLbUtzJXT
vLMSbxWbOLF6ohcCLQF8rqfiQNO0mI7BuKaG2i8NcWIt2E8vxtWh0tZPqhcjjH4aO3Y2Su8+Yys8
OXqMZdNCRybm7iGGf7iqx9iEDBPCN6MQYbNNmtBVaRbEtonhpLMVXaXYRUC93GbVNKEyO469Cwuz
LfdjCPbfsy2Sa7VpK16KJh83boUWrSBRcisEtnPYdz14vGaosfkF7ybzSp/5Eoc4p5LN+GiJWYYt
SUlgEDLHjpt+mbrPfbSjXysu8QFISw/4j73NTJ72jpkuwjQ8KKsknG5qk+W1HWr7xAvOtTViFGVF
zjCQs1KNO1LbCVREXLjiF5beVB5PI97AL1YXsH2a0KIrvpUj5nQGr19F3T7mrfVV2cXRLMulfs6f
7KDfhtK7l9zWfhgSAQfj6WiAe9hyNKw9TZZX9LHsMQaNxwIDWkcn5+NFxbKY0wB1+nyfBWLDbqXd
L8e61Nz3QrcfSxuQKYTRQ925J7vryn1TO3ARBLM06H+wUz3sh35CDTGK8Rahvntu5BIphQzwoC8p
7IsYcRkBx8YWJSVvVY8QlKpfIhiRJhPy/lVfJG+lIf2yad/HEV90fy3tiH0C74oxoL0pcAaGhQmb
J6kOiaNJkgovUU7CRkIu+rYysVzq+aU1abyJNAmule1ucR9Wo2jWqEF3SVlf9PCK0LxdOit5zmoT
caAaSLJKUBE1ORsOY8rX7chHXXse4vgZ+zlHPdkqqp39yeD2UiSTRHVPCxc9gYmVpx49KWMgy9gU
UfpeLIo11T+oKX/TGqDcNTI8Ds7ZhRuKXqqj6+Rm/dHa9mgK47nGCbWyC+BStt3tGXYu3uoSqpuq
947dPcDXZVhUkFk6TFjfNZYxWXwpR6QOrC3JAjZKmiCMaV6+g/EHSdlAiJO5eLpRXI69olaatqM5
7UtoID6yi6PN0H5YO710/DRjXzWhIKwBGhHnzi8xgwAwMWxV6mZmZA1RgeU2lcUwkYPt5AEDZogV
EyKCPl7q2zq/MguCUkde3YyQRwpxrFMuJS9/MsPhjCOdtaY17JqSP+HZwUUGA6b3btq2wn0rsvI4
K15RwT0vQTl4+Sfn/UaTfPyTST5GVXaYpp8mo6ad8SBgJmUi3sypsXLVrlxM08l8zyfu05vTBERx
blyNE2vuxR9NZuBqcMGkWG73kmrGl0MSiVRec0RBee11VIaJZah1kpMYH+H3nIY9C5XsRneIP3Jt
MaLw1j5UDwEqwDXOCoMKfHZfjSKgmLf2cYyBeu4ojQh9OMy1fregreaMp6aJdiHMuCH1kIlH4JGH
RSk4j+K2Zqd5tGiIMXDXC+C+f+X0TYCxdy/8mvEsKmNfLd018zkK6t0kW2h7REJvKAkVYvxKbtsW
JT6g9njHwP6aqVLhA21M/IdgLCnYwi+7qFxfuCymhgpNFtiXDnnZYlgifhedaRty2KtEe7LG+pw6
hXZyGjgJhTlVFB92CsyCJbqzqA7BdyLrMT9Yc/V45Pndl+17aiX1ZkFGMN2wjipVrw2rNWKwSYey
7bti0RrqQqNfM3ZF1zxqoh0fPSv6VPEMEjldFhksMJwoxP3kQtdqMZj0BaJ5BT+ncuWeJE8/7WK2
dSnKXNn3s7+t3fLV62GWJhOfJqjMP5UGUne0DILtYmcdlQLUUKwBblAfUBtIsDHhuyLTZoeeE0Ik
YAlHIS8MU23V9dGhoRnsQAaEyEvWo3TQF0jqOwyPa1nWAv09z0/lQUiQXDBa05knNW+amrtellib
ug5mpLHLIvNqbipyZ918MwsGFUUGnmcE4OmC7e4CfRVLlmFNpc5l88p3T09cak/eVDGVnMVXBaXd
759so4nJQRtdf7ZDQK9J2ZHNF3AGmmcpbAQmMWkoqIY3JbIlv46AATZedbAC70pK8zkYKTkTlt4r
0bD1z8rbGa6J7ZU8sHPsD6JGlOUg/63GNU8vdJWufUZHi8Sz9uOUo18BgRuN+a1a9MNRRBFGZmjJ
kvtYu5QG2h4DJdk8tDSrcUbjwQLnCZQJw5fnUGtiP7CTezKRyDy1UYGVdnzTgOaxCmQRZDmgLexd
ezvXcEJ1qiKQrjceuTFaTgqfR20HGfTK6cQr1OpHU6HlbTbFWOEWJf8ozeNjalYGXwWbog1N0k6J
XFgTpMjuPBYfdghhnFgcH17o19TkRG25cNBwjW8bK9I2yiZWSACswhNMDxLGAOF7PAJlkO6lbYDP
e7Bu7SWWQbB0YxgJjDnrUgCTs0MkAuJQCwxUOrMRpK3tau+1U5gFRsEscoRNETmkodWiw1uvvXaG
RTOm4l0PM2FdztZLh4eJnrRl2pZs6xIpE4PpC7KheK20khnebF0ibnlrOcY9GzmiTgSa5o4fjUPr
ZQaLep1WVSU4OJDjSxSBwTLHIX9rsjq5gvGylYnN7E/vqNtQ1+T5J99Lwh/ENpFYRelb0BB9j8+t
LJn5EXb7pjt3AG8I5UmzedeXOcmys+EzvvqC9VsCYO/LW7s4pAX6JCzEhPWQB4hDov3pcdph+634
hFjfpUVpz4H45XHxI6ygZ4IbiRq2OC/5KnKs8iNbSvoVpuyVK7hdIIGplhsumpS6DrjZoLgwuErT
+0CYxqGerxVBsygigpBaNXkQ3VOe1qxUTHKF4hHYjs3vIWLx67M6rf1hcJTv2JxQnlhmWPXIdB6U
68absTUYufcis2XeZyL4m9QuwWcU6aRBxu8aRA0OR+8kLMO9ja3qi33+c1sw9YWKUuzVRMnS1sG3
69Z7XBD41oRzycP22l2yWXIwHVNkUqDZ2b1Ntbci+Uj485R9RphDAgv3QqqTCeIw6P79phNSagtB
VpweepXfi2kZ+cHlqTRWHK1GwngyPdLsEOE0m6c6MIajLk65cCcYjklHA2vedgb5zg1MaIW3v5b9
96RZdK2KtyPxiiczqYn808yfpJf3cWO/BeMyrXAvomBjzA6bpXdAbh90zKIpl8uzZQDJmr96LKrS
fuxrAsaqvP3Qbc0H4XzpxvFq0LsnKBuYJUGv+Omg6MtChoq0FPo68uiaiWiZr9uYSLhS28SWF51a
XfzoGRKcJAg/cpXMJOp6HKDZRI1HtJvJaM9M4MbANObganf6pLgZcOtLQ981cgLt5HJ5uYN7zt1s
DwIVTcIwEsecQZpy5hWa4vVgTs6+g3w0Jcm4gl7r4ujpbhOXEXCkeU9uQv8hG06nMjPX0VRWa602
iK2ceJBCYNnnwarMfWYVJ5wk607QryNiBNxhmi17CvBSAYu25RGrGnHfaLeEdy0LLcTwIBNQ1I+t
sbNAlSVNfqW13IaRU+vbAYkk/FDfTNLmYBbCWev2Q+gpMB+xLVfSrAc/7xuyc5LrFmnxIgtNtqjU
yyOEFJRF7NXSrtbXBAiwn3iyVHFlK/e2Gxa7Cwo2n1UjNPaYiAWcVmlQvjZ6jHBPUT/onumyAXGr
q16gMIydD2A5ie8gUb9PLqWYRqxgjVovT7uWkBGak+l2kyTtc9Xgb5pbY6MFsP3svj5MYXpfRSCC
VHyTiCJZRblxYxJgR2kMlV+CiMvCXa3HO8vmoR9xVqIOML+l62wdNb2DpzrIFpn3kNe3Y0dvBeRs
gxnu4ig+sphar9kH0t43dNLTAHsvNPR3XejUMR7acArt3mLOKYg2clG9NhRONK5+CiAFwsRnQ8/J
yYbqXnqFtjWKKyOop13gOsbaqT882CBrURNgYAbKR7EPq8pl0aa1H5XOYB9K6aY2cdcCNYBQyC/T
HwvrU/9YVht9Md0xbxtII9Bt/2RvlCpotPoZ7WaNbDpE/ZOvvrzE/Yis6F0FOiN7R8br1MNON9Ti
2qza8ECuVumPOayroMN5MjuMpqh7kHqzwSIrdco8+qDCZgDtkqYTQLjJyP4NaRNXgTUgrTDRkNgd
ceRB+IIfT62iHrlrUSO2ru35ZoiplXqOi1W5eAxIlduY8roazIxEXYQPtWAI6oz1KgPORGj7CUwF
KRJUY3n43G9Q2YM91krsK23LsFgT9X0+5nwtrkhXxYxDrPQyiObdZiE0ZIsUFK4PTTI6jUof1l+A
geGuwqC+BjO0ElNt7CXsHuSks3PbOXG3ZRoZ8LyRg6BBahUYKDtz3LPWPw32nRszMKdl3gUJIyz4
dswjMCkXrsPsLH0kku5V7wuCYBL5VvXiOyBcfCVqMqlASEZEInGAVJLzVzfhxP0WqzCDioWrse5t
dmTOTHVXcW6sCsW6cAbZ2gd8amK4NcmyKkyoDxjVLBWFRXgev1yiMQcyjggYOIfMtlmFFtyDatg2
mXMz2YiUeHCj+KYi582PqrEhsk34mdeNfg89ky1Ets7i27mX3jF0jasqSYw7Y3asTZWGxlHrL0re
ApDptlnFClTDk+j/64KUU/ypsLT+tP++6Fg+y2pScRi1v0KIv//Tpcz53//4R/6vL/QPrwtY4U+9
zKIC+Yd/2PySVu/Qn0/33w15Wf8pxlj+5P/rf/wz7vsyVcR9v3/lMVDnplXxZ/vXGCTDgJj6PylS
tiruslh7+i6+Z5QpZDYgUPlvXuFPYYr1h6d7sCQcQ9g2U3oc+n/iKcw/LMOjRvdsT+AHMv8iTLH/
sCVQC9d2UY0I+Kp/F6bIPyRnjO7oBj5zD+zqv8KnMJDF/FWWopumzXGu6yzvXPbd5mJ2/4uZnUSW
XpAeQ67XMg0CkdqK1u9KNumM5hXJKVj5+N7pc0NIDYBPUvRn3fC/eOqtf8IU/H4bwsLRjhTExvK3
MCb+8m1olsDRGPBtpLZubeJmXEjq1BdSI/ynZ+68yjXFXLiVd2NPPufiAtPjY0XAqjOEd73OltrW
tii612Ta0pSpQ6alexQMR9yP+wiQWaCNO4tupUifWXv5+hg8J2P9biuG34Gbrh39CIxsg2jMF0V/
SfXVXx6S/4aTQcbVf32rFxGQSeS7QGH4Tz+jNMduJuRXw7QSbaBUoxoMfa8okYe0/LQs1mxqTX8U
T1N3oECB/LHpanw17uN/cHcmu3Er6bZ+lztngV0EycGdZCazb9RZljQhZMtiG+z7p78fVQc42646
tXGmFygUape9pUy2Ef9a61sU1ZBPAahGcROp0H/e6r/1a/21T+sPgMfXwRe6ZUmLNZR07D+ugZRR
VGgE8MsJ866LKDx4uDm05WXt6H6yZhr6N7/Q+terjmtbOLoudS5m11z+/C+n264kxvGJlJ9AYV/U
1K7+BdiD+OEvPWVzjw2zp0zOW3r50l/uHPo6Z7Uzsd20z/DN/dk6M9jy8jugu2sy9I8RveZaojZG
eJR6u64wS9SzR7HKmerjVR4z3HbctaWpNbyju785s/96AH//Oguz4S9fp0nTSLckX6c1PmYU16k3
aSAuj05wgGhJeqW/gmH3ZxgpgQH8sLmjkZZlBzlMOJmG4ye65pu8Rv/mcy2esr94zjixfC5QOTxj
ILPwov/9c812NdUq433FexMkfn5x2PBNMe0vAtwUEhvyyaZLLSItzcpljumE1d/c2V+n8o/PQHRW
h7HDo0w3/6TDUO5EOmEMqTmqwEGBIWciXtdsBlygfYGQe32s15bdEo6ULMvKk/IuFj4xtxCrDjYz
M+4b4v0TIJENuRlqJ73nyhjZWjNQptjxbw6ZQUndn8cMm6Bu2RgTbcGe4vdjpndJOUUxdyk10duE
/T1K/FkCI0ymBYYINsp9kG24uJjXlCj7RnZDU9wUTUd/c/g45Sz+XVRt82P27Ps0c/cTU5WakFEu
tDXEyh1FsUcGPYEmzuSgKO1pbuiTLJwQ2TE6JDXrHcZyau63Vst6mrRX76jVATbkrsg1nyf0Vqll
AEoquggvFcuKkqxK5PLncb9lQbPqU+cb3r+tEDgVDCQkHYdSBMmG2wge31rwtB+oz11oOoxmKdlp
bl0oGJW66KpMFvsJtn8wCAZt7Gnqpnqoy8duuEvwjZ0nwiNdP28oa+JaD1etmd4pyLNt2NZb75x4
FMG25Rseph9qUKd4bDmKt2g2waiVL0lZ3/CXb/gOP7sxuMV9+CnQe6xhfLQM1ozkcFOcRphjdsIg
K+9RKUuhxspFzwFe4DhrXY53ljvujYwrYCrzv8OsLBCVPy7av1wEvB5/vwhKkdN1JioWeqA9vfDV
Zv4h6DDveuuRWcjK5ncTiWGrghQSyWMURzuwK1DzK0xWmCvYUrz3Rrn/m6vz334ug0WEa1gSotUf
nyu3JLu9movTCuT9QO+dvjRcSfSCYr5qNa1q5kp8t2p2uNpOYXbkGk51bV8W6pzM7Fn/8+ex/83N
QjRSZ4rIiMMTXzfTXx98oe1AIMEAxUyJRzNhkBHjaqaF3wRnKGkIz1O50+Icsy3EvvTggbAkCTyJ
D83raCwFgU0bO1sIMBsVThSixoAfewPVp4q2duQjjtRY7x8T5fAUZ7PJsOV+1uVr6BnQKtiyxT8J
7e7MmFQuWX76dJjoVj44GqbQl//8fY1/XaY4v33fPx6oTeewnGRGT84r9s1l0pg9VqbGy4owc2Fs
Z4REK0gvWKT8PgTEN77lMTUdbXKKCyYMf/Nx/s1rlI/D43V5ti/v0d8vUxKrBshXxgjRTLaU0KPR
m9zeULYxdQrQwhXv1LqzrqrXfdMqrwnXrU3M6D9/DlbHf94tv32MP97mYkqCwVs+hlNXW92ufGaN
+950GBq16//8q/79Cfjvb/zHmxa93xtpAwTympLwwEAFRpSGu79bEX0te/94AEiBXZE3Fogn3l+/
H1md5ZKRlctXypg3hszOBkJZ9S8GoOuaIVY9NDCbte2ck/UyCVUbw50OMT094BK6pwrtZsuPqVtM
otsxGf/mKGBSXz7AHx/QkQA6Bde7pRuLh/6vS4588bZRbMIC0ouORQtlNHf1cddRR7hlmJbQiRO9
oMimmItZjiL1WPNCTUy2BcLLlnKCO88iAStbMFnsfxscpMXg7MH/DOtelFC3tTn2PRZPsQ0whTM8
PVLnhD9Rw+8izDLfzaqMwYtiHbYolBdpRk1xHHKBZQP3oUkAXMOi58XvUVnimQjEfS3reQOvSfLa
cNIdYLCIkLb5mpjvJKwRZdDwTjhhy7XlPriHVrWp37bai2uYqO4uKaJW6Qe4H2tNMa02U6/d6MjB
1DhvMA8g9Wka1KR+gNTfN36N0TAgqezjwTg2WV0ynck+jHLcA6L4xpIMmQ85ERMWhRGR8TMa2HvP
MIIIsiJiMRPx05KcsHQJSg10PejleBcqbERz+80e7Bfa495igN1aovkMAVFLmQ9obf+zCX7l3mIm
7n6G1qA2FXWlmzFntmMYMOaam9QDMDbgbdZB5+WHdoZqOgaax1xH/Iq0Aekl2VSwJeq6OtZFml9V
7K6y7KUlH7RtFzIuMT3MdmMqeO/S5jBr0ycSVXnyAsdE30iYj2JD6Wp9PEntAYjKgq6jjiKvMBQN
AypHjYSyboBirFo8E4gb3YNrOt0F77Hr66nD3KlWS0WEirnOVHBqIApSTegNK6eKv/WZTWOQAkza
TW8inHzA/nIB+zk4SRRXiocBrl88jXNM2rMbZrUzuc6yGGWpou2t7VsJQdn0AG2tDAs7vVc/jJAY
NpYV3fexXYPj+Um1/c+cqi3u9YEanKiI/dRjyDn3lLhpcuvoKK+BQw+4Nfq50uTJgOnBBYSTp9lo
tfaeLHA6SPNrSKLvhVT2RgMFxSCcd0ZHe9vQTB9eI4WftnRxEmtbomaFu6eQlv4D7MKBE6a7MNaX
GbDrHEFWzMI71S1dJDXejQME+29Zlrf7UT6MWYEcisMHBVA/4T4g6YkiG6rhrM0omxmAhyANVlPW
sExc5nqm6A+GNvvlHNgno9NoNlw8Kvkh1MaMpqs82nLZwBEWfXcHI/tAzNxYFcp6UogAjNGZhc9a
DK+D9SpjxdTbYlx8zEa4iV6S71qtoxfDGE8MpeMdgJ0U41Surwmzzoi6m1Ky7ZRpeUlN4sptrkgn
NumhysV7Tg04ir32iOXrPHjxgSzVsQknd1VWAi4YcKKWL7xmjsfIDcYRydV4r9ndTcdefrTUoZxt
aq9w0CWQpJpWgvEVtKh9FAYN8TEMXTZkqvLnxRM1SHvaGggcsy4+hBs1WxUOhIgDjQZgiGM+Xbx0
6UoQ8JpWMbZ2HkUMgC/Sy594WklVDnVzNGUNKOA50A0s9mkg4E9k11R6b64+iJ0Vx3edMpJNkLOp
jjQEF7AF87VgVLNi8JptDNYoclYfXuXOW9t9yMsIc9EcqT3cLKoGeds4F6vpqlNXErCTznoCXnRQ
o6V8odxy1eOjgKAAqKsNH7UQB02aJM/k71iXh3YG9boCIQy4x+9q57skWXNjEE7+ITgNnUjPnPF8
J8vksxx7RDsZo8ojfnZ94h08N8QfVPWVv7AtAsra7S9r0WgVJ6tzzjK1Hum1Gda2kV/hvjOSTFSH
0N9AmOpia2NF3VJW+mOQ6jJnRbF1IjmszLALqYQHUzHg1dTc2mBJ5xJ9iJCcpkUI9h4iEPEHfThO
sV5fRMYQ1WyzG88sfYfbdW3Cr1/p8/CBv3QCZdmkG6hzv8Y25wDBbihyedI7oEkiRQLAOr3qOubl
XVm6m9xRPxMyUytBeJOKilB8zG2JAhC+meAzt6NA1GpkcVP06tGBER4UbaKxB1kFIPjL2OKbTx3d
3qqYAgq4zJVpv+Et67ZpJA59l75nBAfpqM50SpD5BGZ4B1Ibabw2TKBqwatbj4xrW0gVQ1Ldyamd
qSEeMVPgV5ZOd1XyEg/ctYFF32lS3mKAl8tyv/Sn7r6oku9uJT3C+PWP0bwn5X7LJN2l7L+JR7Q0
V2QNL6YhNLj/6k3dU0+bZJl9KF3gHJYoi8U85+JVo5+OC5fNWvkSa+Z9p2XhxrbTHgjXIctSlNtx
itgT8p6JZqZaZWhdmtSBkbzCRN2ybF4wQR3JeQRjpuLq3JnBoRjsfNc4Ng7HCTz85LaPtQ4TR7MJ
Ks/Z9NBVhvJRdPHmRVKuaxcxXsgS96f7y9tl98ILjhTfgQlosSZw/qtynHbYyKmD6cGJLGRe3ooR
BhSKe21H31bjozcQ+ghbUa4T8B6ruvyhDQIi4mDTvDeieaJ7KRhD7DrLkvF4+RAYWbfJzRKbvjj2
lQk4jsZOKgdQbvC91FS/IvVOx0zMRGS6+Nb3uMFDzJwobuE5qZFKKUDnBaHfmxkvF9QcsTHNPNlP
LSV9ovyYY9LiZqaXR5CWIKkcjhctm6yPG9I8mfnDmvVPq7HTPVWdLclmVtcL54Q2DUiBdsN2BKWk
TXBHsPIHtDFF3/Xvbhrkh6jFJCGcj1jTL00MKlJ5yHSexPpAKYifGMZ0VwXv2cxCESDtoQJWchmh
+rVe/0Yo4yJaU22bGJ+hNbYO4oM9nzVM1avQDm+6SrYuidkD4Wcelan9jduLTZe01rRtFts4xDsx
1tMiHNC9V4YYyEa3vndAdJmoSnGje2wTCw4j65UNwbpmPRW8XXMmrG0c+/a0EfIcOyAjvSWEMgYE
oIfeWcqXTkkAWdAN87tmeBxamBEz4W7sXu41Mod1MlA2NTevreP+dJVxnaroNe/IchBVshLzFsiJ
6UjwrXyLyuKUliLAqj6cnb6L/ajMIVFMvnCGmp+BIdQMQzoO++GxYfyShiMSbIzvZ3bTYR2k3F5d
+d4gg6wrJ3twteFejniDetvdJc5Vm7k0eDX1/DDL8TGRb5saO58qIXbiMXxoIDGVTv4s0+gjZ+7b
0riovHTbhkhDyn03AcT0PTdBZ0IrAEQ+rQckYjSfEVLI91QkzmaetmYFUT0Z8nv0KdzgWb0TbrnD
G1ifdUUKx+l4dfcTHhdQCDU5LgvewdYbSNMLeUyq5Km0iqOX4gWFGzppM4uIch205XPTV6y+VEyx
uYdwXJk1aLAJCCQvy004a3QSo0EmPYEiDcfGQqOwLc1aey7JurG6t5QiNhXdBls7zVbr901Ess05
27E4cpGfUxHdwji4xLogg6/j6CAeGG8UzUkrs9F+YsNi7UK2e2jPkSaYahbJ2Ur1TxXxhA8H1097
ZHEkeI8QiXvx4n4/CjYKkVUVPMrzuxqh1M2yJyrAUYcpr6rnSTuFRgIDGDfFnk4twBwhAYd0NJ+6
UFIzML6wSDwM468YUy8MtZbSbMWLONCZDnfapo9BxTl6u9EKeZ70pF4ru7rMpAqkJDo7Z/pVBEDU
WibvkHJmGjfDg4mzzcra26CH7x0UtLVhs0xMHDwLsTxViaCTzrv1jnGzOa/o8tYunI1tNNyPWn6d
GS6vKAr4ZTSSLEjZ+KNVXZtMHDUT+5HpfaNfAd4HjKF56UjLiSy6MtnUeGp2mRL3Mdo5bGZICS4i
lGXCoHW/TXHzHV7k46yZ16mEyNraJ1sRjFBwdwq9+Wxtum6giLx04AWq7N7SyVzB9BZGmnHuk13F
Wo1ZfXfqGgha6XTOHXtAWQ+eaAxiv8ZLzJUMrmx97ICqYkzWQtei0wijQJA3p6rGYUTK454eJ4V9
eAKFrz2oyqBOnOqcOT9kopTrXI2Orw3JEfvF25CHD6VdvSt8vBH7SMBdvDmA1xABpHeklZdlTjlK
wV64Yb3AhLTuAPSp7lTO2WvNQ0zHr7dqlXZuNO3Jmk4te5jEcJ+Spav9NR26g0G1hZHNG2JXvtdZ
R3e8uYm2LUJumHneaPAzuhRXbqzuxom+j3bYxpF2BuztU5y+H5ce6hIjz3LlqXPKhFj3pk0itbP2
ZJAj7Az32YYzNFeMRRKxxwnM8yV6EWMKI27elC1j12HekfjdGvWNR+HVDqjwCqYN5X9kcFu6OaNH
TI3bLoqPSWLvKcLmzYUVuKVldVgZjXYuoLSEHo3ofefXmfOtC+FJqmg31u3Bte9ti5e4Unu3UQcP
8JZYK57ERAecRB6xtGyoVfVJ+O6SmW6oMALioZMAJytWWfvcjeESSVy5/GsuroauXcMy3JTZtIvT
fhtgLi1YCLvdSWEnY6I2gmu5M5C/M1x+oa49VOQSI3LOQuwdRKdp0HnAywG2m/MNE8ZOhBe9rI+V
yja9TatfBRhM2pflE3BgXbCURfWcuWB9o2w/Jsnabqxt57Oj2BseZk9YvZMKIYgUbxFUHTeLKF3X
zowASASRPeOjLQdzGfdP9UQ4kuIQQCw82/SUwXAHS4KRAkFwcMHRfcPWQWKMaAA312H4ADZiVRYj
8+TyoUuPTAl3Od+xGrXFruTXxY8EePHUaudAj8ik8b2I3JUB/r62rlfVZF1GyklqLMl9qN/xcot1
A9YfZehwpm+GA9sKTWqOpiu0kFVO/RRq1Bao7KUTHLhO7D03P2uQc5dTlxKPVUZzWFw3MuZSjJrb
8s9LUDG1ca020VEHPAsVrjAvMfa6nuTSqMf3ZhcdTabyHXV+dQwtp9a3cvwwu5rkcbbXWIuHfc3j
HbtSHEqfaNQl1N3nVJrs9yEzUXA0O80ubQ32Em91/QFmFiAVEb6tKDxmq2pdEj1yWiSvwFsr482u
mBDqD6O22O5/Fd2DzgJymbjPAS2RQ7ux+tsckT+46AWhVy9kf0KGAWcuY5E0wOYA9ifGesLrR9NN
MP7VbkICYAywitg9CRqLozZlSMMBojzdicleO2D46vy8/L3FldRjcAhx0MhubQT8yJTsKlm1LhYb
Wep+So1ZQhDAwKXSs+YfG+Yc8Eq9aLjLLXgJXnNIzPJhLr1bKB1wp4Nv9uWLu0BZjZ5mu/zC6Gkn
IoaxHW4gGb4WCZ1PVAEfXKXxPNFxevNL5KXAvUstHvkM0i96u6LYiFchHpw5v/cw6TDBW1rOmo7c
Q4DPf2O9xnX2bMxke9ASy6459134qKtHpSqN7qwU0lRr+0m+NNzkjw1rzNxUe8t+HuWHZyvu4o5G
GXlIgYszDqH2LbRex87a9KWQK5ZlftAYPtXIeI9wySCbWI24knDUMdqaOzZyG7s9V0O4N93orceR
h+Xpmg7U4sx1cQMxmGytvoODVfEBA7rjNqWh7RsyaaZ2iHlUQV+mpoAgEnSZXbrAwQWj2mKx5PRP
OD83Uz6fiHkcPAwlsvU47YogWdedNN2fpuoQcStrAZ2FZVt9GwCB13py0hgv18zBjAS3cqcBfWTc
k9ZHC4An/LXsSPiACUV40Ib52oXkt6fBrxwTMh2l5ba3sxdQW6LCtSFZvCiuPkq2tkaYfcT5+G3U
xRlH5S6l84ZVYP0QkvNdVrEUugSXAuRUlFDyaFJbEwu/ZbpV4ZSc8BiVc36cIDu4mjhS4rDKmVqy
pNnnzXipGkkYVuyiNjvHPeSadpJXZ8R31ES5yeicN2CFWOmqOVvFCQhTFy9fRh2B1rC0DsaE7nFz
PzRAaFyUqiULGFosHmGLPxjw/09mTEIyDMkdQM3ybpO44MM/R9TN7Kq+YG3aOYdY8VDpUz+DU8My
qEdOrKPqUTkc2szRR7Q1nG3VFAdsvT8Vk6IJMJyXgTZAB2v7e8JFPFzG4i401SfJHsu91XO75rkU
RjCGIgdp12ucp0p2F4MIZ9hQ7ABwhCfeBQLZOxeI39beU68jc1Ye7z2ezQDg3N64xUvTrV0SMWBA
tIpWTqmdFoCgm5XVytXLu8CjNDfk9uZ1sBARAF4MWXfJPXno6bIoRnU3tOMGR2S2SmyQeiKkwSpr
nlvzsakD+AIULe6KZlgtH8sp+LFWkWJ+DKz7xLMu4aDjHNYyLhIWFjIp4LZSx1M5D5WdnkF7vlUG
Hy/vrllzLgrrvgqpxjY5a7KCJ+m6Tx1ZkjSGGzIav5RgbuWIH72ckHZT44GyqGtS8CavWnlz0X3P
Wam2AZmFfwp3/yu6z//ogfrNWvX/m5mKNBYazv/cfg09sfuj/BrX0/Lv/Jd9Sv/H4oOC62PYujT5
//9pnnL+YbtUd3l0T4P3ge7z31Af+x/SkZZO6w+KGMoA/05TdG30f//PAvVBNUHeF//1p/8r75Rw
/9A/Td3FjIoHy8Rl4Uo6OX5XYTRlwDIM0mFVtRnoTeu+j7zrgvRSGbEI+uA1N92VpnNT9POECU99
CxowFuWzLLybGhktmxORd5jw+DIYododd2ZI8cYX2Q6u1aHt7K2OYyQGzcyWRsMJwx2tWy7PcntV
S/Vujs7VGDAsLvUerRsizQsGkda9Bhtw3RdmBvxe0iMb/1hKiBjXLlVk4bcUjkvlxo+zzYLRWvpv
7DnYUoAHV9J5NxnbuL3eY6QtTvFzmVEctjwnhiC7tI24BC3h80h7Ajb7ZAdgKvpYPBFp3hkDhK/S
g18I0JBob1YwNwC+trAdePSvG4eVmzBOKmhv9Bh72MVJHOlEjgunvywoPQyeT5D47r84gx1ZILJm
Zmu89c0+nWCslfxK0p9XRr578uVbTMPFsgXhOGbpMy00DPqnBPCq4LGUYfxsYWuUCyWQXWHI5nP1
BS6UBt9OpeEWpq3vzO55kSs0bTgha3nsb/RvIGqIDvLDUynuw4BfLe3saTA6hvL2bhacSqvk4H2d
kpmDZlQBGFftuYRnFEVgagcqf3ier+IZ/OvyUxCDfhidOHTU7a2oCzZhvrSPc8/SSiP2ZVOQu/ai
9iVLAoBG4XaULRn4pmYGEQGR1ObrRNxyZSTTC+0bwDkTjGoR2PqOpiFQ6Ak+Egw1IsBrogNXaXRW
6Cq1v7tzdVNqehBt8vRFImTrkPn2qFZfX8yo1Z7qgycdT3tWA+ivdYocBNZjrTXfPUtveWHzqzRY
gYSfupYtHmvezFqmacWHGRp4iA3G/2E8+FQcWlyNjLw6KEwWbii47hDaZIlJd8KcDQzgqpnGOsmH
nsAS5oQSRsEYRZ+5YE/utJuBeSfeP3rZyTMRbIEaq5XiqcqJPAUldOEx5WjFgEQdfrLrVJ+4EzjL
usv2HhRvA7A1apuXsvSeLe9tENw0EgQEIFTFUqsoCSzP8KNFArMoGph8lNX+6+iT9SXVZTlMcJeW
2XMwVD/72HsSNLObRKB4sSjJV/rC/ZX1+Ivo8tYzCsbVVfsiU++OG66sdH+MKLBZ7ri2S9l+yXJH
hpzhcfMajtYh0mgOpm+enT6X/wLjDri48d1sm8GgtxpMXeBhd8KHjzmQo/x1zS7PmCJtLo2aL5HR
HRmd7Ijigi4c88+aWbeEqp+w5KEl1s0Bnop7qXayiZiLwqLUOo7oTBKBu/dQ6x71h+AvyDW8KcVh
5HpnpHMFNnD4OoXDzGxp+RnLX7WKTt+YTfgJwWBPJQ07J2q4vhYqpad4WAzJDxUoqjGTz4oRHS9u
iKdOA4yljK9oyIzVvuqzhA6ulwtVN7ljdce6X5ijCxPWUzM1rvKLWezVHnKO0b1Njbw1Urv2Gesr
tvNHM1qPrxaCWoZ0Bf8a9rJzD7MXSjTGamiYwKGjy0Doa4XKgPQbnuoC4um3Zo6+f+FjvTj59GAv
VuX3LuocNhUsLuplLkzYgY8Ec4iCBO1pOXepQ3/116k28AANsvwW9U9zz5xZjqBiPLi/QAwTm+Ji
s7krJZwKxAxIHTnd1aTTTWc02dzj7ZtCA9wL+4u+hHUNlxEod0DYNNUvNvScFZLbJ/oz87qFZih0
allC+0cNmjCKUhqFCqaROmL5qkOeRhsq+LwgvlC71XHQ3KcapOsXbjcXfbNZ6rHwHvJB2JWGvHE3
kU07as/GZKUIHS3P0A4E3SrgBcX/TkX8I+eZY7vly3JsxMLc7TPvKRmYkzFuzIenSFefBHrPKRkv
GpFICtU2keuSnV/pHCFI4h7lYlyHydMXIDVyuA4Tm/9yMeQ3WgQvKgUrKUX302kDlsZwsBZKsGA4
/8X2cWNBhN/K9mXNt/sCrIaW+5mYsLmsAdFJPaZDA6IEfZ5O3vwyujOOXzd9nTjC2qj9ctvyJSy5
yheuqk5v3hfdswXsaILIzVt4MQtQtUB8QGbi8U4SDs4FqbagzDeAJSDF2QGxpcIv8+SuxsJmGmPr
f10LNi8VFtdQ0zKDBLfnUNcrnyyn2LY6xCnNgURE1S9j9vjWAZZC9+OxZlglPdzB2xcqVk9BWI1F
e+sNPH2xZAUQCvuhNpMDtTocUe60lo2tYeW7binDMzmHKqMHGJoVUt71C2RJ/8iZI0iSY0GGfmE6
JxSIVRCHP1zOiyzmTYdt7usMfP2Jk/QeezNjz+fsrOSY9NVGTpyxhewLCx8FmSYPBnQLB3O5GZcd
z9flmk/yKTXfc5tZgIN9TxskFOZ+U0vj1c6jA2Ztki3Rzwkx8p+n0zGTH1+/eSzTpyjM9wGb11gP
Do4rr3brMlpGxGypTs3T8Kfz6AQGIg8jiL72g1isYmTKCH1espBIQJIMFoOCxmS3bZ6HKtgD2L8r
9YvAlDlb1cY2uOSEfq5LG1JY/qzRKjGNgd/iWNHi4pdqro009o5R+8uV34z21XTFMbS9731h/+qM
5JYyUiMQTUFeX7HvajjWCaBjI3KY7IDybpCGw4/GvG/S2e91tR/Y4cw0I+eRewAseRnKlIgZ4UsK
AHuhkOzkIcjBxXj61itbJizGcWTnP2IPjZhLMI630Cwl5XhQtlktrioj2cfEP6dZ35pgAg2t2428
IheqckWizKRl19ECP8I3kRZHZtgbEZrbwQButpQhDdZxmUPKNt8UUwsa3z2MVJxZWLHKqYXqa379
+aS/8R8KB7eL4zzjrtGN0m+oia+bB7DdBxyagAbJvWbvAkaDGVmXZR/Z4nBRaEtCM478zZpC9ZYY
a495OGScQvm7H8APzomJITlr1qaqmEYh7BsemSjX3pjF2xBw9GkeIsbqO1f3MpPqLRzN70b+Kt3i
U0xGSWALKXD7BPwu2u0YTNrZtA8VI7FA3Rc1d/TU7GgefqjwLNVGul+c4mNhnkWCQg/hFWbHI7OP
h2UUDO0ASZSjCrSZH4uYYuLy109Bo/nL4UMjrcyAuO30GCaP1hC/Vt3Wq7ODWQf7aqY1PMK8W2T7
jIntoFe+K6AgdfZJlJXf0K7buxCaR+TO3t5YQbBngMHx54KYrQtuPNrjuBCV8EsyruYpoGKuL4F6
RgdqS7cEn34SuVvn2PpbTd+2nrUhD7ctcMQ7AS9FW1ynbqlqkpesQDTsyBw7D2zLT83sHXCN77tW
I7G8iE/Nro8qv4dYV4kLAD16ahDBFOYEtVGDfY2ktp8H+yjC9D6k/0tM3jnGfcHR6h32GaF5kZlD
l11yj4mB+PA9Ag9ETkAZEQTkQlQEq0gTxrn+KIdwXiV08iQGT0PO50C9yvPklu91rtDZW09n5ZlO
yO81Yrw7vxNAeVBB+n3I6skHGnwpGAEy4kt3tDyuzaKjZrt/TOeEuGRG0jjJsudWDKgG3OaY2XoM
NPZwS4f5E9orgewVYTprM6B57bLJIrauoP+2AJd1JlMILtVGYWxeDyDluc1w8qLAEupHzfLoPAyD
BvT92YknHtj4OYXTrRPUcmJ3PCAJizL8Fi+TzS3x0/U01htutGNtcY94hoMh54dNfc6aiIXVNLo3
2zCehxBD/yBIeiFSFGupJ7sJuATUcv0QBM4THcxyExnpAUV8acm5xRGy2xcXEojHBpH/E3wf2cLN
IKzcF3UO1nuEoxoH6qQnHSID69dYzmDy1TXr1Hde6d0KJttugNSexsyqPfGJFYd48hL+TL0EJahq
9m2Jhopz+EkWxHhia4wZ9RqPTjdUdDMAVk1685Zmgv3nEN4lBquFtvyeSkTQQiHsVxVbmGC2+jue
hIeczILsa8I5Q57cMk2+hH18xiTTHbEMyjVVLlcaITy09Sq5C1o4NKU/990r9YkjXQYx2fkQSXiJ
+i+hf+VlD9GCAbC+s6cQa7sPv08LJmBYgAGAHplu7uoFJFAuSIEZtkC5QAYqaAOkSFm6agRNbbpL
4RHQUMO4sv0O80A7EawjZp2fCpvRonQBV+lYz3ToBiaUA0zNx3TBHpg2jA4JCcEpcRtT5H6QuXuh
Iok9VEWdCZjvn3IBKZjm1V7ACjQhLYgFd0QjI4Q76RxQ56WdMYZqlfMxaqyUG0gNckZzLuQrPV9X
LCUui7EYjwyLPdJH14IQgL5gHxT8h2kBQYyGhVpm7iha7zawHw4tzAg282wPuTlhSUCNY8oWG6DR
F9AEF9tGCcKJkwBCUcwKeKejr1r4FD2cCiKFKMcLugJD1odYYBYmp2Mty/IULKALauV+5PQoUDU5
sp8BhjFBxUAgmsmsmp+NbtCyvqAzpla9rg0PQBqgGPqkOkwTHSwCo0cBU7B7FwiHG6MN5Lzs8gQd
1l5QHSbIKgaD6CBQPEIBzqOA6zGGxk5vvediAX44ErssAJB2QYH0RvGaVObRWCAhqePBJw7e7AUf
ohaQSKqbP+yM5LgVDhtwliFaF9iRYgGQsIMu9yk0uwvJ9qubeRF34PgCsPEFBszXoqffuI8mhBjc
UDTmTFWArYRos+/aJVl4hommnsgDRU+LI4cxg0YVmh4VfuFgBG71+kMT9jYqimLjYC2pNKC5lUVV
TAE0bvHHOfpTj0P8nGQoOtqw0TUoXiE8Ic99CCycQPh5Pwo1vVMM91PqIWsv3la1PXJacMrUqrQP
PY1XqWHGp9nNrgKLLpsPfAH8nrs4OxQAEGM7DwnKeO72F75VZ0FCB75dXhQgVwGzxBWPXeoAHiys
MxPTM5exvU4jaZ0bokK7uHcBiVbUUNWeP9qLU3LyQEeg9UFNp/CmTlROqV36NIbZA2N4uSvEzQ5u
LFEphq3nH3lXE8CqrZ5ywIhijljRITjYr32AR596dyofE3evB8lbOECXt9RH5/DyFJ27T3Kw+gxh
wzWlG9D/2v6lgD4FSbjzLYJKjBC2ZXif1AxeYPH73YK78tR9amXNppA9oEh2QXGdEjDRii3UgvbE
kt3Dq1H9bB004qFubwEtACZfduWZdrupzR+9NbBNa4wVfA1YJlmprQtXe1Upt2dIExmkze45wyCk
ezEaoZ7cd1CNFz/jYTCCj5g5Mdu9ggSasN+8gnQkyykcZ0GSb9p20VaZZ7F1hMCQgqjrC5ZuzfzM
rsfZ4GVhN8fphbsUb0zaimgEEz9ngSorwk8sePwiN3tV+Nglj+lQ779ZU7ufjeCiHPxxKn+p2hHu
bnST5uP/Y+88liRHsiX7K/MDKAFggMGwfM7dI9yD0w0kWIJzwEC+fg6yeY28aWmZzSzeoku6szoy
ItNBrulVPVoPPupZxh7ESh8Nbd9XmKTJJXP/VQZOHMjKHnuLb06UdMawdwRD9wUWZwLZjItsibBX
OFN0PezwtGarPAIons+SYs1yl+bpsHFkVW8Y04DnRvyubsF+uJH2G2VRFTuS6pIx01yR535pveGp
ddrnAHv1ihNwsjGA5HmCA2HtVICMesrhtE2BI5aEleqHJ0WdHTWVNlHtKIZLBeavLRo8DKXYVJrT
1UxuCXzOHZrKrVLjR6yX1HUcG4Dx1vG3EpCmpoTMtD3K235U9BWEZ6daUfIJioRK17S+TqMBf0fa
AOmJDsWMhdxgxQRJm9eW4xSbPmp2dDaVWIMjnMfuBcbJrjVLKIJ4OFmMp78MC0den3gg70ZzvnZH
dZqfrVAgRPFKnQrufEBCIEm6W3pJHtHYHnMqxGAjMA4P0Q3/hXJbFqhtKSHCWdF7VOqNl47hWbvY
5VoGpjDzvtLJi3d9QtvdND2wiX+qvX7igZlt2on35JSioTVOdmW51XUO1BhusWCBIso7H5yS4Vw3
Tog7OW+OPLhRPRfmWO0wwZcWf5IqwtEzD7TAYp5dt5B0rRY0uSSrEyhqS0JcntWcCM6+cCRhlTQB
4OzyhqKJO8fCKGYh3p58nLZDEd+ElQNUAOGDV+Azc11PHSfytZvcD014FWdiY/BbORYDmnTUxvJz
Y5e1/bbT6sYrPoKRZ8WC+vIadWKEB7CHU+yQJcewPjfDHWTVYhs47mOFq4s6cO4jYAA0FPpg/4pb
eCA/Uwy0AsTZq5suJFzK1WQjv4Lc/FJVHrFLAibgmfLdqsR4MACkr+NOPmgFy0XH372Zv6U9kkMM
HG3tTOYj5837mgMUdvruSg7rLLeMI/cZ7ngyi0vFV77nimVLFaB3FhpXEFm6NUC3Fzsdsb8u/4hs
fYnKXZWH91k4QQmlHC3v+KiG3LkfYo5keSH828nuuMw7Sk8dlL2QofPkxOJLdhQmx0P3YEp+skA7
Z6Hs5IIN+daunRK+yuDtRsWBuDVyLsnZgHFVws4abfZ7WH4FgYSlblgEBp09Zv0ohB1eDEhAq6GE
MhLDd0PgAvkTO86wJzEEYEF9lD2vRLakKyya7TZdukwL5VxVA7cbMMU1Fox9BJuNsCgWIHBgRvIc
F5XeuC5QlVx8ltYXsDCepD3r/c1k55SboJsS7KQxt8Q0nupB75qJ8sLaNZ8tDg0udV+4/Ylb68B2
rkEpPftSQ67r4Pn5oJAai71jo8u7sdPngffNUxWd0yqmM6hRsJmDyN+EUXHBAECH2HjTFUW8M4Dw
4YJ0QTqMnnEwNHuCeW3FD0Mq1iFfvPIXNajM4avp9Npq2ZFmWCAuYdPo02hW9yLM99ocLKbgxr9C
m7m1rMXlCooTJIz3hkOoxoh+XfPxrWRGYlJalTpTSYI3ZNIXo6IsK3QwTArSQFGifpZO0UVE4+f7
zDWCZDU23278sQj6btfh7I0/g8o9uQm4mqVhSBHgWLWNvVqKXJLl+Jejr+JiAY1j4X7NNCKaF10y
nL3r3wpKCaPXxE+z5NXvitl4AyTx7xLrf0obst3y4Ax4RD4s3hRC/SkK2wVqMokzm6u8F+xLeePF
ALHKwsLagh0psv8Sa/qPtqT/L/vPf1mk7n/Ky0f+0/6ZS/H/IXHCRulms/jfL0nPH81X9PPPiIm/
fsk/EBMWtsaFJCEdYUoCen9HTJCz5184Etj/X/anRQkf6/cuFO6EIC6tTJ8ovuAn+Nua1P5DKqam
35888Amh/pM1KWlEtqD/lFWzLXakfHfTcWBWWPg5/nVLmntTaxYYHXgjChsUTfaWwiiH2zg+pQ7G
2yrLIY5m2cop/DMA/ddBo0uFXonTMfnghmNrb5ErcPzPARYKjVPnPkBBHHN7G3bFjuWOsU+i5rZY
8lsFofJVYfGYYYhnwnen45zzhqcXpV65c/5TgH/vmIm7scG5rDjKOYVDwgijv+5dSOI4zUyeYOUE
8ZERbDvWj4OfsKiBkaXjFuE5JBdISIguIxzSdNb69aWJgpNoQ5/49ftYG8EaeVCvigL3dUY9nuYW
hY2MutwQt8si8+h13LSV8xCGGPizW8Nj7CJhswxD31MWsRyVAM59wlBUN3wGpv/toBUSdMLH50zT
R5W2h4aDlluP5y6yj45P7ke3OdOa0jdBq81j7E73tCtQFtJgheZO5oAXjky5MKgb0WONtMOOY+K8
zzv/C0NTuQlqzpBZPaE5xlsPgCz/7wor9dzluwIdemUGYbilyPeqI1tq2mNDO3IHZIP/oUz3cYZ/
toHx857PSOlBeW+RLlNQwrZ53ueQm4xrnILDpvVarK91yOpMxfdjML9JJ5lwOg3DQZTQfvjlASqR
RUZDQwBt7Nsp6H7iMgXV2mpYAH1CroGQ/NrqUEQS5W78vh/xvuWK7QluT7/I9frRyhT5tJx+TZVa
3mXSWOqpmd1PIBUrCTmoqfhGjUNtnAbFDDXQD/YIgdaT8soV2tDBrhamnHoulUnmZCijdeyVC958
KE+pgVSZ2N5t62PYb5MAT1HNjliHrd7JOD/R4Glh2m6fsnSOb4jrm0xk4h643HD0ocTdxSNJiPDF
D8Gauw6vAanZRjnR9DLmPr+yhA9fjK9RT6+zgoGs5/EVisimwhRA5yDmn2oo1YaU0aVHjqdRw0FC
caIHBQEftgKzYwLBb2l3wOpDEpGcIELS0bEbRGffKa6rur5TdXZ1xF8W7xfs3UZ0QYZSw9ZeUQy/
isCuxD09ZcO1Vvm7YRo/vdOPS3fJepwzhlo5SKZVVoljbLOUG4yH2iLy3SySWgQZHkc4SjOkg2Bk
Id9XEOPBIGNjqEmIDtFXWXY/QUc6RreG+6g92Il1B+dfodkGpSVek553oZ018XkJiNdLn/pSwZgY
KVuwZcNeK0a2sqmW9B+xIo3ScxX5hfNUKnvr8Ex8616MguJVN56gfUudPjhO/2u2RQiljCdQnBGr
CE34VgPPDQKm/mNbYPG0ZvE0Enpd4Wi6Hsu6OgYKwoiVVHSt0OO8Mqq2/uxor0yN/twgLz4OOepV
DRpcNj5yFLtzTqIHWlYMfGykscwQVzGmFnLxYS5IbXfeMQzd9iFyR9wXyyfbmB9RmoRrmMl0loTp
sSHyD2C5vNSkeCKvHpjaQfMK+mVyiIPhG9v+1dANoHMz60UF7HgrzpoVWMhkKaqZbIZnvOvXmcey
jeQsZeIlBLWZc4OcUbkweNDn3nSHIdF3ZQ5rLKEXh84p4CbtqW9PZr5Enky0HNCVgj6dMNJ3zVKw
k9C0E0fOe0bzDqXZO53lVNRMB2XoJ+mGS50F54ZBcNLHHLOeliIfVKFf5DtuemG9MDy2y+6gtaj+
iTvx7s31U0wnUEc3EJ02zHfJ3qQzyFyaf+qlRkg2rxQCUyu0FAwt0E0cCAc5Hm36h+waldNpFBk/
uolgrwX5pvV5bPbNYnlZo5Q/ziJ+kvQaBfQblUjLoGdYY/SReZ+6wa3r4aBJICHBH+e5kELFK1Mq
k3r0GGey9nC3v2WNrztd6pXqPMoJIKQng+YlY8FRGltnKWSivcpiK0hJE50qFmg6eYqR5AzMS7tE
Cfq1QudQNGyOnZvS5VlgZKeF/rCqnPB5xDFb5bBBwx5h0NoD9yNRktc0TTpPA7VXxdJ/ZS9NWPHS
iYWPn10GYi6GuRMORjxES4OW0VxlFGrBUuXFOS/nleFQUbkVYMb1lg6uMRQfLaVck/PghRwbIKMQ
K66ILxW9f2NpH6oyPqJclBnAclnsTdIgcqDwfkR8WXrARtH/5GTO8WrwWVFD1jfDm1VXz2OE3Olq
Wn8tAjqzju4r5y3K8JwMvCqAprJqImpCgEBm/S8QcnyrsL4x2PMVFJd504i0SZWZaSPiESUq2QcU
iXdwo+E0C+iHMNYuoFVJpUImzhq8AC4yeZIVwJDVfLRr0H1y9O51alSPYq7wJbU8AS9p6xDxjQCB
R+z52yLdhRPKqqyK57JmN6HAapa0C3q19t71+Ai4idDgr2WXzBGc5YZFKtsvyHoEhrrJCYQ5eFE2
JWbtXTKmxznMg51RKui/fX6ZzOElHclyoA44c3EriqjbWmr+tqrozuqbc1oGtMpArx0ChIRB/KSx
c+8bt+Qrnif/qY7aYhva5H3ydWoibOYBek7XNpSWO8UVx5Ly8AYukthMTFjSF8l1EVIkxUaeOHDF
7h05grxNxM/tZsfCdWCw8IijH0xfZodwV0RhEb4YMM+Tke+4AvZRAokTh/ahJ3isXvpEXdd5Gh/a
YcZCGr4EU8vKpuOUmHLpCBh0skdWG32dExkYyW1Pr96Cr/ZV5W7aga/MzQ83T+8Ha4GU+tbGH8zH
ij8ZqTqk7OY5ol1iDLW/i1WycCQCLkPXOfYzq4EyMK+Vyyk1CDeTSR3N0MIVzaOHNm3VIdX+E0aN
+z7gQgV3iqe7I5fmgYhOrEdpMRBmoS93SV5TspQ651TR3gB+sI9h5EgXHd6yxDoQ0wEU5fcQajT+
StzbHoTveUJGQsF/7QKOQs7yGHaq9DSkizfGc35SB05Xbs4seelKwfAGUkEs9uk6QYKsem8nJBCg
RUhtWyaChjehrQCFsIxzdrVEGpQ1Qo3TPcVl+WnF+qEl5rdqLULAojpVywaLvjh2Rm27rWrwA4ZB
tJTimHNgljnugPpZunNzJ4gJck+wf7MHbOoEBcygfxzS6ARNnw0HBJI9fT9ZCvp5PBpOxKn+S3rF
mwEqaG1jRGLL/eDO/ta105vGpyVwlB4Bk6z5KqvF5tGjuxitQcO8RR0S0VVmC6qenO5zsnHrVv7V
otPknp9BzIT2FLverjez+wKE8aZR3S854PUVU7Y1RSmP3dRfRo0WHZXEZeL+lj034mSf+vuuL49J
JH/JvBGoVS9JAR3dzpNgO0BQVAUEtQ51su3JWvMwJLEYvhe+89M5zBdMe4eI38BTdGMrFR/ZCXKk
Nuiob2vkmRRziRkvb0bBasGsWQC2gehYuezHsAJsHc0N7XPlg9uYGbLQdPCpECQtWTxnE2sY1ubH
XhGRo8rnMEtiknC07Z2nrkQW9ofGLfiMvPlS432sNC20nIoufFbXqckpJ9TJ1cCr2wqX5GTe7SuR
nj1Rg8Qc97N48/heuwg5f9kIXA89P2eFeZvE9K1b034dimYVCrBLbqnDI/3XwIm9t7Ypv7zQF+t+
aj7j6Vdfy3InczpPFIp8MXgY9nhNseQjAMDjaeX4sVyRVEG05o2yDafW38hiPEm7jpD2cMNklLY2
Op52EUrYpmN1w6M+0nuPt8BqDLhmaPQgaGy5j5i+4i0/1CuvgFs54Xogc0s2GJkfYxizMIyrtv3O
GvyhVgEuayppfrSDq9ooqUYUAtTtBm4HE63Gjt33akuz2BvbKnEkHADf6DYXIHhLr90FESLVJO2T
m7fztq54yYXLXOBfZ+bi0Cc5TziAKVE09XlsgUTM/SXKIALO+sCq8qaBxl551U+WK39XVXWyi+fS
Rb4sb2mj5wJTy/MPWq6LZEkv256/tCsYn8QVsc4lAgk987wVtNCbCQpdGwxwoseDnILrPI5nkvCk
9eNYH01XPxBWo4GBcqZd2o9Pjuef3bL79HRznpL0gRf7Jo4Qt4RYOjl9JYndqmkdQ5Cf5+rGsal2
kCRAd2o2vwmKLclFS64Gv3v1DSa6YO42lgkA2sHBupkz0le6spKTNrr+VMR0O4kZGgiMlzXkkTea
LHhfF0ukOHgJg05eArqic6l+tVGv9nNj/up7b42LJDnRbbPLu/bo281PFlARYITjXudEpbHxf2PU
WPZW2WGaXHfVUl+2VyUsBn+muyatvXBTRxvy3F+GEd1gqZPrKuzjTavROVnYvY5+ePJMECMefYOI
banetKqp2RXgfvTanD2+8awGCpuDGuKh6U6/3IL9hf6oO47sVgSZmNOWI8Jkz6OSkWJmDwR74Ass
wNII7/IZZPjS/LDcZgQwiT7SDGT7Sb0hR7WRVvZOd/ewrRrryqooKq6nI4/aau0b3rTLktu+pNsk
8P3hrIfqBj7mhSN7yLd1d2rZ1vhYyIwiuJpBCFs9gyutGgv0OPoL5ul/ZLF/A2IVQkmkov9eFnts
fsDCFqXxXxjT/td/fcfhv2hkf/36v2pk9hIYsAVJAVuazpIX+KtEZv4hQFcjTfFP6zd59G8KmfcH
yphtejZHVdd1lh/mbwqZS8ZAECIwMYkzxLvyP1HILNv+U5DAxFKhgDmhtLomlWZ/ZoO2gIQEURZG
Z4zATkps2uMQuRhRnpGdQamL0xC008lPxnCV9qyBOYdj6Yb/kHcn33GeKBu579vF+u625yrk0SJj
qOHOKWHfxf1Z7peAu2AHy2qfixdLQ81kNnoMpcJBy0+Y8IGpBhRqtTq5d6avmc2oNMz5PmVayU2c
DhkkyzCdnoTbPlaeem2K+WMgi3rwwL6sfEq7dPos+WDY+rjuaUysszLLT8fk2RKEbCPNWV47RFWh
4sd51axTV/OPqtSQ4ciCZRESQNmVX2k+l4T3jF/KHp+WeZOF/kEmyX1QN2eRJawESMilCuMcD0Zz
K0fGNniFm8RPrqpYgooNlga0sXyGs89atsv2BuwYCDzq2Jf9pWDvvmr0rXSqeqdFca7UfIch9Wss
iJ8nXnhdKE2eL7r3fd7iuCzcjSOmj0bXNatK9TO+NtnAN7boPRiY/atFGVSD+CJICdlclM+0vYCI
dGGphhWVnFMMtSYx+GR/k8tr+V5ExbhJpr0VgB2X0XfqjE91Wp8GH6wIZu5rn8XdgoKw2FhAIWjL
OxolX1r7xunNnkodArT2Kfa9X/znVmJrIdLvcdaUl7ysmm2kxYdv9/FxlP2tmODoFQZbXledsar4
p6W6L028YUvHxK4teXnlWO27rnz3REIQ3pBHsgQMcVqeLW6TjTCDB6mQ5qpVHugPoYIHxnjMo/uw
rb5B26w80eN5YgVkDx5UgxqXrssbYxM3YNCTmqCtqHsYAUXpXsO95Gkvp4ccmhVCZ7rt6cjqFdYK
RyZ4lkmrepTdeTML7lyYztEM7IaJNKt3LJG1zrc07cE4NxdzUkb8TI7FW17R9dDTpjYXBTv9nRQA
QGqYT2cukRZQnsNKRfEnjzPdXJne/IWvyeZMoW4ljUH8RjPhzdm7psNlXTg1IQS2/pvWJRuZjm9L
6RA45RtnxsnBXLOmtMUVHgkdylHtKf3AWP/m+vALBQoZ4zEjXtT633rot0s5Bw+AV81WlaKDOt8G
C2eY5h0avWfMYqp4c0u+YFqK8axkPlaRCen2t4ysUWxtO7jYJrkMPfESBZh2Zuqm50AaZ7vM4CR5
xBI4hyLDNYO9kaLddrIcdrKjF6+TudxaAyvmiv9raAOWKJZuuWwpxWGBJcj9zBnLeit87uIRF1FN
y6FR8wZlikxXvl9fR7bd4r6gssCt3HQN/opvGhn2FX91QFw7ttpd1W370bsKB1KVFlFMDky3c1Hy
26ZoprW39Tr6m2pOFIpTZMjfRDcfaC6Agoy/wJlgBSiGOQQPymrqk3LN86BqqnAgPm3ipNGbhGIG
rzT7HU/7jupV7oNA8yfsE8l3mAKb7juJHU6RFAwga8k9ukdy6JeUkItHd055T/stt9ZAC4+BYdPB
w4+PpXqGFQE5Rc4HTN72jnMIe2zw7cCO4LJaAH7TZqrI01Y3wjapOM6CZ3XiUA62Y6XHTHM8iz+C
AGDJ2Lf3kZNlxDLf2hk6R2iVPnU4miOIYaeHXhW3ZHfq6zJqc1Z6ojyYbrxzctIxQac2bTSMNLeS
ABF4Ntbm3sCcu4UMUl4VUN3A3VeLFf7SdFoca85ka9PmbKGWm0UPwVtZPZMYxxYxCHcTaxd+6eTg
MaJ/ckki7P2OHAXBqugdz28/VR/YrrahF74s54g65RLpbXLy47SrJu+GhWe8G7E48BdIz4LE2DSM
YsZA5lImlnOFLixrwPoN6Ql5mIjbi7jCjsQeJCyqcSll+kzrGtM+I9TWqyl6CuObYuGqxrN+iTtc
8W6tKWb1MhgQpNBXSrGCX/ISKUjoXULIe9TjZ1ZZN94C0ickh6mq+xYDBKDCwwamsQ8XyJwUWHMf
FBJnRF3an/XgRJtI01CUxb+SkbEcEIdnOL80+wFoF664eGw0E152TVWolUUpy5pY9A0u6t6uOBxn
/VU53uQUBJ0stW88ZKva4mCr7yfTp+JB0CfdZh8hBCwy8DU9WB28oHB+srVf7SdKXFdOhs/Z1v2L
AuaQS0qg6Zx2yXNlxtqR/G3PFtCs2A4EjnfRPuNRPOZLaQFqRrHniW5dith8ClSNW8icxEI4ERsC
Epesg+QWOAU5ebrgN/2Mw0caFKPA7yu209Bau6wm6BQmh0bRS6ADNycltKXjVuMcyeu9ooF1zcEF
whVb7/CX0Q4j5ZAmfYtQ9Tb1YDc7UVGeGgVqB05669S+XIXJqxmDlGxszHx51IM/sdMHHg5vkKhv
PCFfXTd8dl2fsiZFWdq0nDlC7qfIsY9yvDON6M00YJrrPv0UBvG49rddzE3JmBOUS/SHDmNz05TN
Rw7nF6cSzX5zjZU61l9UMNNEKEZAkT02e23Nj/EiquM83LqquM8nZv1Gki5LYIQNvBycgPD4GDf2
QTbtM8e3WSy5DPjDcwb5SLJa4L3DWUkWPR+jWdGphbcL6MG30Eg6U0plUTR3V5YAayBSNo3QELOV
6IEU9aHx4zbK3EWBdSlVXCw18w0YjUPuNlRthM/8sa8c2xx3VSJ57ZXstwI+rImjdtEUfETsTYYc
s4tlvUk4czvbtABqUXdl1yavHcmdFYwu2Rrd89H68AdSupjxVebYc/Oa+BBe6nDsjnlNhXGXJJ8G
TpZtBThmDPyPvrXH84TJJfF94B5pe53rvt63EESd+cONa2OnpNdsivpLec0L+LaHNEOnsTKE5CJg
v9gPpnPbZN3GJvdX5M1EUCbBHDh17wOY0L3KbCoJw01PggGiF4W7ZRDfSqU5wXHIXndhXmy1Pwk2
A4KPMoATlcwsMOP6sZp5EdRGAWDHvYVpeyUmO3ssqBjaUdtHa6/6aO1uG7WKIaT7jjrwDll8LA38
7VxiD04BYKkLcuM0VsjnaRFfw3qzT2UIZq5NowlQCg/DqM14YbRU6WJVarlQqplC3pkyvzG9Nopx
JuZg2k+NR8Cnqo5q8r4h+77hWdHboMoPRkPzgW2i8g2qJ/pvkibqiu5aJzQBN3IX+PKl66FROlNO
H7zfn3WC3JXVxourn22HCC1JyjvS9AjGy7tLcj14kC2jkqnH9upnFDG5aWLaYTQROS4SwTIuQjwY
0+jVgj8XJ+VpmgCGOv22CCOqWtLkniauDmXHDHeRwGwSGFyRBra63MzglU9EdIhGUqt9VDIA7oeC
GMV1ue2ZGjjqq+sZS9BhCdEsN4IDkjKPoVWw4rlzQrhxXWbvKXx+L/S9zILhi8mfqYu2Hm0T6fVZ
QAQuHA1eNYwSBtpazVIA2xW+rjwkrpll8LCy5IuuTQ7m1hIfbNRuGEy5KUHx0QQTQcUZQ1B1lyH3
Y6i6sJK7QNAFnben2tA+tAzQxixjPgAYuZxh6Dt2pxq8p8kPWzR3jR0+Z/haj7bxFVVbECe1zqyt
2dJhFoH286Rz6LR+qeom2dOvAa6Mqs2phaVu1aABRd08TL6dgVGLGXFgUDo+1nBDLBeLkic52GBh
M7+9AuRqOMzzgJcxtIXMPHxS0zo3mTG8ANU96R6nQpt7y7MOjjBxwfmEDEcuB0DXh2YeUWFd3LZR
I3aRmaRH2e3dOf7uXMqoeLHAfGHaw1dGpHDmXrLonT7UXXcMvBR+SMKjoJzlZaBnqYx9MJ/JlS5O
SeBRcY2SvwEkeQGXE+9kQja6s8VuLFCROgc9OAx5waTAvlwR7RfQVl+kUHx6ZO6g+zYj/94sJepH
abebtBkQimt074H4MaU6G4/xde3TzDcHxd5L2pMyPBenn1qB575Ou4pJFg/iQ+cuyLJCwCgS3Xvm
F8Y9wv457lEXvU888z7bSqjhXYzPt3c7ALxgwrExunvwTHRmuw2ubMm+iSRwjoqDWoWmky9Iazbz
Ng6FxEDGotm7Lcx0nxpXskuCUypif10wJxZUB/3OJ0k5b1HsUSJHwsnKDKJtRp7AnoorPyZG7eR6
TxU91Azf39LEGu1kj2SpFRvPkvpOxPcNNdHmOZn7hOiLvKtrr71efIxNZaIbonp3/a4GuRUn8qdP
eOH3M5HPuKpPs1Y4QJai7tirNt2Eju8JLlg5V+OWiwYnft2dwhDMWZDRL+hHjPaGRe1S0wP94R3D
+WxxD5eMd2PBNsGobhOjpXEX/sEmrdnXysfFgZkN6X1t2mrBVGecWpMLhyu2//U6A7ZZ1+V1W0WM
sBSYgdQpFW6u9IvV+TqGhnelc4NmyQlajdNRMEdYzIu+8QWxZek47arG3lOvfVtOBJ2xo2k2F6iQ
+hPzqbpKZ51iHsWcCIQZC1zjgvTMyKUFNq6RiBL2oT4kIfmwMq6GbdkSAM1BHsTpfFA+zMO06289
TztLZ0fPn4xpN7Gboycx0cUqeKMPPloSKMS9gyZY13mPL5zFPCrilpQ/JxPZfg5LTCvsyU/WNC1Q
UGu7XK9j2xzLNiMvGo8f/fQLu7zaWsITq8itNgNr8ZPO5Q8K6dpUSXZfcgbi7KsOmECsddDQKZ4P
zAB5y7nInHaTrPZG2R/Zl/CR9eKHv75lcSLxYKLSp21As5jbQRiq/Hd/9O1VhtmFtLm8VnIQPKmm
h5Fo6bJWVtS5wyyzCxKvZfA2cpKdX50lH2Klzdkxib5NC5PZJ1QxRSzyJLPCiAGQ+C56qDNE07GK
i4Ntu19RxP1mC1VuGd0OxQDfGKPgNonmj7jhNupd+Zo3Aem6iepRbtqtk943BBtomKOxBmYes2A+
9qca3MVq2hQAQFWzdcy42zaIoJqCqnXjpilrf3cb61UJiWejipgCE7u/GClupL686kPnPS1h3gzB
ZgBwaJQuigdOgzkJjM1cUfwIRfpFYmIGiJDdtrwO6qqkfhFscTVir2JPeT86Q8qUOt/DmXX35VgQ
AVpmRzPG1IRhn7cI9342vJWZe6cKa6tMealRutNGvwZtiN80cOlv/RnC2tqUEJk5fLBBNNQp6Oxw
j+eIsXqYuMugNgmHfO3sLmcg+aGClF4hOJqrIRrOYdrgj12SEjFCjlW57wMeHubc+aCj8TgY5RN+
9FWVQLzHwXGV9nTVz7gIRO+/y3j+4vDfrcKDWC4GvLxe7h5kP907nndJrfQj4QDRp+nJXVz+VW6s
o3H6SHC9aNm/D539LBIgeQHOT5hKH4ChMvPGj72DXbqHIAoAvmbTJbdwqYpuvOXD+sXS9dmNHgyX
zQwVk6vQNe2b3gtmTno9zlR20nQd555oD1YDY3Xm4QLr4ZTI6cDCBNVq2NFLf0IDI6RHLLkOrZeu
My6Io+9ZRe7Gq57CKHjGQKb3DWxCx2wwhJfZgwMwoSR1SHxjV1g81itQR1MJhXwy8I7QROwv3S/F
2o2mFOIAWySVA3JF/EjGhX+x7avngnTsXF/P7AKMu7G1g+1E2Si/xJKxcfuHVhxjYiJbHdG8+Vs5
/h+R/d+J7A6njv+byP6Uf/6JzyP+8iV/957aUthYT/l9LAlc5+/CuvWH8pd/IR2fVi/E938gesQf
0gKFwC96hAj5un8o65SiLV5V/p1pe+I/9J5aOGn/D/OpxcFFWUQ7bPJSgp/in4sS8lq5iL481pC9
NoaYbtM+TY51iffDpjiC8F8PXQZBcEYGJamc5ad6TnO2jtG7bIs3vyE/jSwQlP7dwAp95ZhoRNSp
Q0cRhymVe9/soUiFDV8Ca9ZPJsYLzCRqxjvlyTrZVGhBCGZLYXTw3NmKO9yIvm3t3YZTDwY7HJBT
LNybttmG27rIeEQYT/lMktSO+2/HBSw6K9ZtUTO9g7rdD3Dp6etF5VAeQ6o2O4xnGNAw9DLOQiBY
JWkZ7RrXJkdeJHo3U5kI46xcKwDOG4hkP4D2nkqM8rYlH2OJZpoRhdzNQzhd6QgJqZgzNvzyPQ81
MrPQ5xbpaAMk3YcxHIplJpbXRpYf/C4K8CjmD7SNgwQsaIjtAoLjoYMOGS4tYnaf/tT0QuRVQOF1
UxNrZ26I9XjJ6/BGE1RxqW5r0mUVb9Y3AaeaTdiQOho6RaFXkcQbJE7vCjryJYirq6JgSckefiNT
N10FXXtmrH1vTVAtQX5yBgUGvKOGJgTw1uu4oaTFZcDjEOAG/akz3WgDkhOXmmh3VmrXN200q1VV
aOtcjVcmkVHBEaSipyugm1XaB0s8T5pPxs9kcjBpGx3MkAaLggy8HSbVTlaDeZ2o+GXuqQ0Fczux
wiE6aWi6E0LKy1LbItStYYvY5OxW4STIczg17FVRJHtCInJnR4cY5WEVsOB0ioM5W7/sZimYMRq9
nlmFCuYQg2scdy9b0jikc0otm1Pt0yFhdfGJTxVFBiEVwxg9E/hdAGzwzoRTXOcbk8MiEFMOnf6y
pe2Wfe28bG4FK9xh2eVKnXwPv7e7jjvsqds6uEH5EwT1UfrJDt0/PvWzXJusiFEZ1b5gaWywPB66
hMPI8ELzFTTRiHIBm0WzXDbO5bJ7Lnk1D8s2GrU1OdFH263dZVdtL1trg/V1sOyxw2Z4bXlZw7ph
x+2z7PaWrbe77L/N/83eeexIrqRZ+lUGs2eDwkgzLmbj2j3cQ4uM2BAhqbXm0/dnWZjGraxCXcx+
elHoEjcjg043+8U532ERXg/+xm9JO4gzVsnS0JqxnIwq3yYLnUU6Xh6A7d1HGatLwqId9y5wWL17
R6z5MC/d0Y5SGPrEmKxnqQgRHg4tG57F8DYOi/xab/QxVx3MgYJB7/pzlv4hHEEbXh1tt7pFt4EK
D056mCIUSNgK1Fo7kGsVQbe03w6FXzhFN5S5B3jQtHUj0zmPPX4Jrwc9Qq6VCbnWKATn32LIRmsX
PK1iQKxzyhE3g4jvmbE1PLb7splgivxWQCCFaLQmonec+BTTHJNfUCGaqLR6omzCM0k7SCi0sgKq
PTqj9qu78bXuIg6Za+Z6KhzXOPlF596OVfdLab1Gr+SjrRUcs9ZyKK3qmLW+w/WRSZHJhGpSqz9y
ZCCT1oNIrQyp3fmE+N+H1kGJiTRLnbB40pwZCGd4ZhBExpQ3G8FJrZUnsR9/DVqLksw/SMA/8P7j
RbOzTy93X20/OHhaxVLOWrJZwd3RCheF1EXzCsM0tFctIphYq2GGBL+fk72l015ptQyagUuKfMbW
OpoJQU2EsMac6drQ/TFLQHNTD4r/WYnOx7p2hpZ0bVX0hyI/e1qvY2rljk/bPmgtT46ohzeK33Cu
ngOt9wGXxbAQBZCBFMjSmiD2LkTYuXtmEx39FzSBVCuIUmHgLa2Yi7UdmetRwCA+mgTFO1eNQoQU
I0YKwvHQa3VSiUwpQK4EB2jVaP2S0EomH0nThLQpGAgxJjedEc7w4g0FJCdkUD1/QO/JPYlCHYAM
pFIxkqlZa6dcp71mLAz6aGaqC6R/5cTNz2JABYaCdh+xEVy0FqvQqqweeVaETAvZ88VOmw8MwmgW
GqNiksFtZbBk1RqvckKNgq78k0RfBCVZDOLZi288pGFBCFyD+yLUDG9cpq9hirM7YmPCvqo9esmW
ZcrvCQfcYKRnBEs+2rzeVzaitABxmtAqNan1agXCNUMr2GhN6KPDYMMkE68yMrdU691qrXxj/3/S
22tiavSOZniYzQzw3FM8COKDtXrO1Do63mBk7UjrOq2xW7TaDsf+oUZ+Fw9aQawVecZkdZvCGzVi
lNLcVEWFEEh8jxkjABdRn6vVfb3W+bXT8MvUyj9HawDBbt2HKULKODA+g2ZC2Uw7JxEODr8VhFpL
mGFr1NJCrTFk7OXt5pExeVs7j0g3YbZ012JgQdBpjaIZePetMJ5IhlYHWqUHeBpXcaAAwGfMDbn4
q8A8D1r52LniaGktpNfW9W7+rY9EKDkGT7E9C5B8OUkg82OsFZVhNz6Rx3Ovlukdb9iBPxBZE/Nu
sibHX6hm9xlGuH3cMBzHfw5/CPEmJLq9niwh56Y6Qd6Jdio+DAg+fWSf5WqaiNF0MX5h79ljB0Ap
r5WidL0WuACWiqM1QHMurowyJ7Y0BrjSYzdd0oAlQocpsRgw30iHqKhZ3nVB9NVwcpwMHDDZL2nr
AKScZpLVxg5HCRSMu3ACHZCGyV1K8WQVy86ltVqxIV6NUGRsryGJyUWwFfowR2wmDCVa67QAB2Z6
d9Kb3ycwuvtcls+Nfx7H+gk92X7REQKyNX/iCUNMHjBZFx4bvRJcvLf0I7DxQLI+5HyfmLqs+gng
TzTRkAXvTkcnyFj9LqH2u2qwwKwEvbwOI4gY3Tlib+Xd2WD5cNXGbHvqUffIk3oay6MLVz5LWMcq
o5/XDVcoaQbLI/BGd90Vbr3J3EyPiVH7JSRFFCVr49koGtTi/kuoE07cwQEM6yOMDbwcFGGzthSU
miBoPuA0X8VWcoXYL1vDPiJPkQCNFqNT2mEEshmD8TdNDkg/qstS9VuWL1sjn8eLFahL2dGKoUX5
KDucnmCewMnfzn4J/GYCvTyL72qKzJ0TEezXNDCeJ3zGnvkezh9RoNfq2hVhmmOu968fc1882rN1
7pyGydMVyKVgHY+Nv0vjAKqc17drZOaPcBzw5OfVMRkyaHj8s3VnH/qc9cjIWUgRhAVLoxZd5eo6
7hjz3EgGCl7HuaK07g9dyySDpvt+yBEZ4Ae+UdIiJ6deUNzPWKS6crzD9lNsmz5+hUq16/v6iD9W
AbiEmlQ6L3W/pKcgETvyWc68GO2htr9bg+k4prCfwXcmFpqErOOu2BbOvGuYa2Fg74ONYfU5EkNC
ZMqJoYxlNsdYEjzcAm7vkYUw46dO94JuHRAWlCr+kWXB9O42+ubQu3mbhmkD7XTvEzrR1NfxtBx/
Yw3C0YU9iTmsmr+AdTJZMLgt6omqsJxiBq/s+a2+3pXzW9BbOzPKgO6x8AS3bktYB5xahKnAQNQe
XGsxTnkG7LqNrlAjqwf/xNixPBdDexXlL10smANnl9wvQ6DpANirAv8RxdECm30yuM+I1YRI9dvG
pL7mKbnvFFtZhAqUZ4GBFFS0H2bK427wG66EPe5ns743UhuRacisgHf3NQvslzAp7gNSPbyF/MmM
0TyyI15PDxvxlD9l0EkSHhPjdG8ksTFrdzObnsogYqzr1H5ALs22Ah/8mOSfafcSJda8FcN1JfCX
K0JI61rwLw749Dm1b5MSrM7IvKM8mf5wQYEQU3fNNyqdcKDUTFmamiFY2hr3/mjcNpBfihQPURUv
V76eWlfjZmrir1pLZFl4QDqrqb/LW8MPEG3M5qkLh0ONkWpYOvwEVXHDt9G4zdCuAAAqV3WRv9pV
Q3ciVbCemOlsQqqloIKNbyUc0ghySNOTCk0NlmTEU+CjPR9FrN+BphF4RRzAVDF9SG10135MDpyf
vLFC5drt0N6w3WuW+K4WyMLChFQhZfaQD8CpHvrsgQc3nDLwDizBfL5xI+QFjGqEwqHQaG1a0qhr
qXpctoGY+5B/fAWhfUMqx8vsIviwSaSo3OFculjyG/gN7APu2zbdunqyhSHB3BURymZrzTuuQGEV
nzHZrnZbePu0yZ7J5gPnh1/G7yaXaf/At9mePhB7bCPF8LJcEhKT2o+wc49+6z26BhkVY988QS4I
2vJhnrx3L8TeMGRDcEOqA3f89Uzg16KAjHPB0q1Mw1Ps3JZo2cBD9NRQ5XwKWX2sy9rC3TA9djBE
McosanqdKvuSmBAaExe0UvktFnWYmv7B4ejdpqP3IiAOcTRfh+QQmdR5GWCE2avR/M4rA6B9aFg6
m6j5jvTxbJM4OmL6Xqlp2XLqiZVhuERk98l7GxECCoM/uJJmfXT80mSyxZaYgFQGvwz3gCB17G5+
YQf4ghr85ZsIkqoaKrkrHwjnvTJUtvPpprvwZeDIIGa9BBmjDnbELDsmvzEwlhviZs+pjSjYdPlF
4q+ALdMcY091pXyIhh5nFCs1Rqb7kW1R6JufJnPXxkd3n8niCbsV9XXevFfrjtZ4cg2AoE5Zbbj5
bi1XHQKLSJVAtugucOOH7CVzwY4rqirkiPjAyTUiPhiCSJaz+erlh1wsZ99Nv2zhfjc1/Vym+FAY
JLzOIX01x8BX0s3vrYc6jxt8QilL68IsQbuuzE6y2TcYZlYkFsLnIyzQ6VH2jc//f76H+LWb/3a+
h8nsP833nr+L7678q7ccg7b+R/5nvgfDWjvFLYHrDY3q/8z3zP/ybC2odRzTcnw9w/u/wlkP/7hp
C9NzrN/y2L+M98R/SVpy7TeXjoty9v9NOMsP/6uz3LSZPTpIZvl/mD9K+4842CCmDnTgr60qMweT
CkpQWG/4fkFcMdrDc/VdzNZn9gvKPLtWjPBrtOEXNU4s23p6zWX3l0d3+w9P+/8qesLq4qJr/8//
RkX8L38fhbyVuSUxLrje/3nYOHWuMQLxY1pIxILHPLF3omuTbCdU6jvbmB7YXv5N+K71b3+moGDg
Ybh8EH/8zH5wUhUsggYWqj9ok48kQlXTBNWzpzv/ZlMFjlbhcg8SWQgsE7+JXGeDd10M5Dyg8hyA
JhqGcTt+/OenYf2patYfj/IQNguTf/HlH7NXdn299BwKBqwHhwbpHcMQei22K2xMwHy1RYDB0D4b
uAoVteh//vH6pf3XT4MprHR0NLWy/vjxMnMrAIOIFcJRF+Xx+GbFxMckOaXxMCbXneAaZcdXtIUO
AIE8W2eH0EcyjJxiocpc0WQf/Vlec6q/R0m+h9wWRQHRPb9MhP+WPX8C/ruIHJMzlhfwqucweg/c
CpsVuea5dXYd40czKpUOpcj+Lo76D0DH79ffN3nzGaMrk6/iP79uqkqbBv2xDjWY8WCU7knjUWXn
nm3opbWilSAu+bMUzZ3bWEeQklRVzRQilUnuUPt+LKmnsT85sUr2239++v/u4fuWrTw09ZaSKOT/
ae4eyQzyYM0FMJcaIGXJY5QlH/pZ/M3P0enSf6FL/OMhkAHgcG/6rmvq//6vGeTL4IqBPQKLbXHR
UFPmHIe50tPnFHsiZCnRyGv0fGJBt2RAscxQ7CB3dr3quZ5ONaMph5y1sSRd3MPIvhb1QVZU3dLT
pHdlX35nk4fmp8CjzKfx1KHitOC2dmhsQnmVx9W1AOXWgmZMZfZZiGDn+inG9wqzKbVt7QJ06qAT
Bq08siUjI1ITclJxHkwG5EIrN+sieTVV/NoNx6qjSTRmcbIX3sH//Lj+3If8y+P648hMMBF61cxx
QSv/2HXWi45ecWzrHM98TmzWXrpzabTsjMVK2cY2HMx1FgIcjWNaEzLVgiTbzBmCInLunxPLOq27
yD/SNz+L+pclpvtxyTcqs/4m8/r3YfHH5yxY4nDIWx4CaqEPm798zipInDkQwB2qwViPC0VCpv18
TeusFtRWXendSpewISU+w+QSzTEwSJsSg4UjyWENO9sSJz2D99JAwRB0P260tcf2ApeO5j4cCzrq
EgI4ZMdx3tqVvISy2GgEr3BvmU5swJUfes99QkSZUNrHtbkrKU6N0D71bAuUae18qJtdT5sN6sLw
yH3xw7vcCg4DmQcSKjJzw2tPOKeprwnONm5EHX3Y5F3jTYLuBv+uiI17MRmHfJgfbL+4z6r0zmo7
du3BGtESySilh8YtO2BlecyggzCXu4prGyNZ+S7EsipF2/7Nk3f/zTGjz0/+z6XpBlXwz0/e6HsP
6zjtM3KXnRVMYPoa8TaMs33bpZBC3OqFr1h0b5oMr22U7BGa//MQEmXVl/kvb+7fK2TrW6AKgHqR
vHcK2mjw1KKdxGlIn5469xj11mAXH4Ub4OgM7c+xII/OC25ruM3U5kmOVF/l393iVlckQUsqy2Pq
ynRnmqJdR3e+dXDH+SY0cqxngL7WGNxV5nyLjEmcpsFIVMsDt35jHEyBem0UDCeDLdKbnSBPt2kF
sauT/zdPz/rjIMQ8xM1DLeBbjutJ2/njIPQ92+unaZGYAfKDHVbfCKw+a3Y82cBSggS6UPG5Oxba
SP/QtPLRCLM73vRjtNhXqJr+5rx09Hn4l+/RP/4+vIwSG5IL3+mPv48LdROeXcwwJLNXJCuf+qZj
+5aCaE687mB1I1xGdaPy+LS0z1HybSX9Op5tgE/92mBmP4k9OaQrw3oedha6HuGCbzCbveUYhwDo
agPgg5zGCsweW5t1h05JkMJZluJs2EAb8cj/zZnm/lkE/f6lXI9oaEtTZmxX/9J/ORyspc76Ssc4
qN70Tiq8eM78aE3NyaKLXMhdEZP74zacvrY7rgIvghGjdowkvHVnOlfJBB5MDNHCyBrTs78PEHjp
QzEsh+hQ+oBvNa1Di6lHKzz6FsyLJLnT+SfCJWWTrDvHQsnK9DZiYoc8t6bTZR/GrrfV3CGQdFcj
bvkUVnjFdncDcpV1DqLFCd43BPn9zLBYZjhQ3KTqN+wmURLV91bBk0Y/d10l5vUYFc9hON/5OVab
GsxEClF7NVrZIe+tdYeNRebetfKMJ53gwCt0orHahlqfWd+XLd4USW/bj9Vu3jauv5sTefQBObeM
Mmevw4bd2mJnY18IHRPV+cKYuGe7EcMjyfvujp9/sFDPReJx4FEzQkTZe9KkhjnE8JvpkMjLPPQk
BZPaO2koRrK8oB5dV0mxNkEUVznWKofwvn6zGHTyCHNRSD5Iz79q6mJbzhUJzky+Yv4AIrjXsSUf
tIQWednVCA4Jzt8GKvlzwuULlAKhF64fl402WdpJ+B2KZlfEIddZ+VBl/sYxxGupRfmd/zjL+ckD
rqp6ce74uYmrOCt6tIbjgfqR0Ej7CuqGDUUlj5utEQK0XZKPkrFPjyw7Q47d8UEmC5YiZkZhdxxs
n7Bo+dr5y7aV1tsItq0cmx12j5XoBVf/zWy3h4AuvEGqN0ZY7pv3nvhQ9NC7ekzvCKeG3kB+n+nf
J7Dm4WjeLVBD+m9nko/wfJ87vHtTax3YomyYLp1y8JNSkVdnAWHSCv2UFTH9jswLInpzSlgiFtkx
p3uz/TAYum6KSX55MuXjYokT2G8tGzNnENcIt/YTa6GooPgg1w7kbwCneioSjEq8UVm+8fN50yOk
NPMjE9R7i0czp8z67mPlXxNrDLokuXLTdodDEfZI0z5ZfdxyWN8lLgJbmSzUlTluevJxVbj3zK9G
zC+trGmFIL6XuznItmUNT5ioW1gf2sh8mgx/5xMEgKTw7DJ/GYvgsLCnDh2A0gTgARphHCMf+bLu
R/nD+obKnrThlJkN2gaoREtpc9nj1zBhw6LKcA0ATOjqpDO9jTFFnhlAgMmcq8mM0JvyOXv2EQnU
i8i74+iZ26xe9qrbJBGY1bx2T7UgQw+oeJezikESV4/ctV75CPTqmGNBaKEKRao9ZpZaW4IQw2l6
Y4iJhNuA/6A+Wi/Er7FyuEFbcm0XfrwzhnubiUrhMqGFE5q3Na53FGpsbgOi4bpuxmdhGj85m86T
8O3PPg/Z1GFZ35UXclsbUDCE2aVpUp/4XUXG+gHaWUY7wwh6XQkgxsONTJ9LlO3TewhcknyI2AiJ
FLwJ4Nm6xOKa3k2U7duSYXXO+NdXxPcRzGgSIqtPbYC1qw7f2zBhnKrDfetWO84CLHHPbVXukFQc
WJg9Z3w6kct5n245yHYSSUxr5kydy5MkNdAIMfQUMUpAOLUY55Fao2sYQmM9FDFhHGKfQOVR6Jv9
OLv4TLaznNSMSP8lWsIpIolhCGpOaKtpHwbm7Yg/o52q72C8kTw+QwBkJ3AgKuttT7Re6RDHmbzH
SfWIvxKJBv6quu34slNT8OjjwD1WY34oTPWIogA/j3qclUdMFMk+7e+TiT/A+rDzD5IzWARYz7Fb
4Dv4AOFNIIWvnu0yx0qCN2ThN6DbMzFa9sALnNHa9WF3U4cms95v6ngOAuNQElSQ61EirzDWDbpy
LiK/AHipp/rg4KqB8KtWpxH1G+kWz34E9qN6G1F0g+9dOYyVVV2uIcvZMVmZY4B0gT8qP4/ldAig
ZFfK3Bbo+ApqqNC/6cnyyP2nynX2mK6OaZT86GPRXRhpVgvbvOYmtPsb0y4gT8Yb13yd0RXgLJ6H
s/zUPOlmgNmF2LFFZ4t6YC1BtlXexSYyc5z9LZKP1WyyhXTafbPYJ99fPjvQfKrKNugb4Fjx/S9V
cU1XztgZozCE2L5nseTseYc3Ot20Ahw1JuaD2YQvnqr5nLsNCvJ1MyZb0553JN0iYkHATEyFU+96
8hE8Xhq5OE9VkJzbwCVdY8JTJHmlmSHU+aGjpG/CmxB2VYkQFufao4MfbA6vQ7e8MZcvr4VqKsDB
wQWEZTfm0M9KAktpwiobAzMVTknnMoWfffJr4PRkIbGpcgILwJwKxFRCrQ3CaGKEQBPEUovgVtu1
TqWofxp3+ELHLnEH5D8yxFoxl8Mvklo2TfUrHdK7foFR5HRHfKMhjtivyp7ep9bNV100fDZhvRMp
vHt7Tp6WpFIbo+euSXh12vRLzIZ1TNFu5EN3qOvsB+slecIYAYe+2bOvveuUsa2EuctNeTMnO6xR
W9/iPmK/UTNmp0GnjTH2+lL1vPASSPdJJdYLyoxjYWG9jbIbl+iQxDBf8M/vnDhZA23ejbO1yysH
ij7GkjGWV4YLHgitiilO81I9D4N95VTBjR6BKL/BK9JCVF64xdEgx+iBHO9aJ1v4LjqDman3qnyw
S3TpsnQu0hsezBGAf53hfcIcEwQGYlfJPZP1NWzgsLvE0m5XEnrD2OBblE+tZsynCaDwEKqEcxET
39yl3gNHhtlBvxaPWKPMT6oE4EyVhNKLcgMlbPWukuoqND1dGH1adX7XIPxnNwM5tvbcI6a692RG
z16513RbJjIWedNY+5SzN3V494z0zhDLeRbTgyKbIyOkt7ODA/b66+HUuza+7FOCItcQW2/mZHdA
fqfNN/aYXWvNuz4Ojxqds/T2A2vVVTUHx6YnsdZW4MfZkjRHVkSbbHGujMjFwd/uf88vyPow8HJ3
YXUoovulNg6ZCS2OPJTSg/xCD64vUyCeAHAFPhGNZScqZByyQ7/Yl6mnoee1d+k6LUXWq8/SJjOO
ypqvMnd4HpCijco4qMi8Dfv4nBlUa6l7QdtCncyuAA7vVQOyWE8XB2/iOzKtRWHtAoc9gvWQDy3o
qEIeUeY9iyl9rgkYmJQpruvxzi5opxpmlyQX2XimonKPrhkpeIgzOTSOdbV4p9Q2rrDMQv5tWwA3
0zHWOcXMUdlDNoS4DTYGGrUlqjR2Zp40pefWaYNHBJOXuUORhPaa3536KzZfmsrAs5p/YDk6z/n8
ZffstPTLOkz2IeyfDEJjx7aDkvxULCw7ORlC+yp16mSlo3z6KPmoev+erI8HkcUNEV3mxdcQF+7v
kNwenUEjaz4SZA6OmW8msob7yds3fE8XSVnhBI9TpW5Kix0v89a1Zfd3xNUZKdk0brcvDe7TojMH
InrnXxZVg0aSUtLV29E2HgetAEiNfRzVm2YqHwNEi9Fs4zdZCNOut0zcL4xzcaI3+56RX2nTx1qI
h8g/sOkdcMPscvc5Z+wx2KyBQmiGjf+lhvaIuuCoh75u3GHd4XJnQlgujHySxL5IQmmsCsXWUG4H
NNuLadwUc/raFctbk5IMCSrsI0+BuDVqIhoWTegQF9/62GYbD6dLTp+ZEV8vyY4w6Jsx9Rg0MoYj
opAhSGDC5k9SUHSndgQ9Spjmrma0NjKQaRQegAWKZ5LkH1i236ykQU57hjuFjQx7AdvXjl+aS1dO
d6LRY3X1aNU0Da1H+2xsxmkCJVaQ+2hfGkGhSAUTEpRle9DiHEh7A+Iiu+ToqWNxypnbZp477ytk
ADkBvPlAuFRpn0b4tJFnUPy+Sxb7FevBZKmQArII6+IzT9SX1bDjPtsqKX4m5y2TrzIUn2ab/CyT
uMVAcm4t2ARFdglYdHbOFYBmSOmclMDO4bADxqy+B8PsSSpb2Q0Vom8Mb7FNEgLLzauUxLUmrZ5K
qzkrDZnrJFB2kTK29Px92pMOnWZbJx3vChN1oNGSERKkd2LBlZKXHkQsy9tmvhvCIA8FwKBxWMUh
N247Z/BuhkFu3BTpUusAGM+b+EicTI7+E1hBMYIkmAo/ojUeYoQhiGMcoogJd+lvx2gNPcW9NdPW
u1Vp1R/hlUFiW+YrTIYgvUXmHMxEpk9dCBPfzZonzzSRHga+C9yBZ92GLUmI+t+GHbvyDslvHqrX
0RzVpjIVDKvkQ1GxjkEUUkPyHCpFrhCFzn3c0b9FeWXt+3WRKnydIQnWrlf8FFia6fS4tdvFxTOA
utstrCN/o/nKr4rH1AnG/RhG0Y4ktgSgtn8c7XgbzCpZl1KwDp3PeTYjSHOGq8ZLAe9mCWJuoPZs
j85LW+6b7I7XfIu99pfLPoB7pf2Zcgd7f+4+qE5cLWzLTcO+dhuSGfr+xV/UEwTUVVmEn0I5dNu2
/+EW8o6esCAMFmAgXAqYqUwZ6lzdRl19lp18ov06tYtzyvzyOq1aDjtkqWG7fJvxkGs50HU83kUL
og8+zjHlGyqFw1zDuGkSF42Ax8vjI2WvA2CVFH+TGb4LCnxnKg99eAw7u1z1EKS3nU/iFfqCa+nl
pNCw6u0ZgeK8bWCle2eTZMMNiYlvfY8QHSPAyulwpy10LYl2C04Tf6OGF+eXzUZpk0w2KSG8Zstv
MWDACE7wtaeKnjnTtZ/HdgjQNuLHFld6KYtbi7yLjeW6cIzj4WC2xHeTMrUySz7UaCSZhF8SDZj5
w/z87Ae+sbLy4dwt5LHOOujO+OwZnwBBRqQoXP/HQ4m6H0s0v250Y7XVWYyQcliANOi1DatFNRIQ
/xPpAmWVGbcTyhTgutJZi4YiEHZUOsBVTDPqaa3UbkPM/GLuiX6i+Sl89gKYWawNxiMFN654FmAN
RnTNR/rynK4EdempSKNHP6etH809qpRw1+JG7s1qOyG3BbmIA3zJCaaCZXe2zHLvqWqPbjBcR05a
3NmakdXsWCjBCYt+CTnjx8T11I3eTKdAQuw4EMSUMwUO3OAdk9V3IJJdNYV30kjIj0q+alk80xEg
Vk3vgxLLc9eIlmxCMjg9tZXMPBnpmAA6CQcdhdrPBeAOFfR3sZvcNynKT1Pl70h37kyVjqQUIZXL
Qp0ZhbddDuODQ4rJymxR8XSZyZCBFDw8ygckwHyhzP7c1hbW5Kq8qt9GI3gyvBl4n7jJuZ2TOaJp
TF597N69VByXr0YFU9JSxHkavrqmJMv2OsrXVA+tUd6SY2ihKbqaBgkCP0CiCyoftZIcOQdhccwb
SoNYy87R47ofwsWb1uY8CRF1XCOt6RPfE6OiLNazakgEZ9CGRZg/qyG/rgZpz2/L0kcAWli7E8z9
VDzNBfWpD3bxaOXJTnvNQo/x3ehR8RFdKjcK9+KqUyrfGQ2woH5+67poM5P1eWmWmpTAQmzijmjx
cLmVVTpAesHabtugL8qBgZYgEm4kSqYrr5BglkfrhQfzQvwHX0w0uHxlgIjKTKDOKs3P2Bvnja1R
HVQAK9GK9CAW82d2xYemi5QmEDYloQ415kBG39RgZPSxF0xu9bV0jHWLITnYWqPXN0ClzPKO4p+s
gKabVpkdnqORF2wcIGegm7nJXV4N0mdP2Bw14w5hb4uyfWU5SHNq+8zEqrSrgU6zpj8N2/vFbpkn
dDr6qqSnxGp2jzAIY8Pk3reVzkylt7IpSgLiJaDaPdgD9VJQVO92jWAcXMA6GmKWGbzUxKcBhKrM
5rI4I2ZO3NGeH5zyuwpLnvHtt+17S07B2on4EvThgnYzlaB/SvOejDBGgyZa/ToaHzpi8FaNFNzd
oyj2JJ0e0zA/Zxx4WS/AS9Q8r9rR+nr+DtL/Qll7sYgi22IfIYp4AYgSoWrdiOyk0T6HHlU1vaN7
1xF6aVosBwoNV4lLvlLQJelMwS5Qp5KINoI+sLH1hGzX0xZNVts1gHlQF8IC6XwCs+qbLL6PTch/
NWKvok5epv4OAkO1jTywylFSkc7cHpOROqXwAPuM102bX2TJUEfO3XKZkvp27vAZtwtjLqXQj7ue
DZuIOxQMY3TLd8pNOpjUNndaExbv5kgGJeX5rrLFm5zSS0bpZ5pSQJugARlAmiZaX1pgaOzjkc3e
mB8VfhhaImzZ2UwP3vBj5noHh+KrXdZedp1KyfUm88+hokcdelDbgcSV6eEzNmctXC68q6XNb7uc
hU6GYWWTpBiKSKu9oFDsjo0epE+R1e3CMoYaG0zcSvVHIMngmiW0xrLP9RprZEGhZibnM1Z/BsWg
yrIi37UJqL8mHPdmhpelHC0XnIqDfEhCPraHlnc/BCPDeixc16LptwHDLqK6SR6rRutaeA25qnEK
1n4qjgMr6uc4RK1c1OaMDQmnR6KRLOjUXVSeYFr0TjdI2pdRmsZ2XpDjOxrqEkF3qTtoCRr3QpUN
cRYCTKNRMN4s72yYDBBiHKNlNmPt7ToPKDCJ0AElM8CUWShu2UhXgSL8sUsUGn9IOEVLYNfgXJMV
PkCNsH+AKjigP49da3zHEGzm3ufMUeKD1i/d5B35qOXMgGOEfFNqBI7QMJw8ar5COdwrjcmhcrqZ
4eakQ/Ur0yAdUyN1fNg6tobs2Bq342nwDhothluweEgpiGiMoPPMDc0by51UAcpJIPgYOSgfVHuE
GzCOmqD8LNB+AkmWjG8bq0wkfBV7CoMx4InUrBvWAl4QpTWhruRs7SzTvfHhXdvjwAyFS0gbQcIx
eB7w8fa8s/pixRP6VrVzpA3YAEo4BT2NLqq5jFDqTRo4UBFMqJ4Wasi2ZKyYWpg+cuZ361bjkEyr
vkZLVz0kHUyfcimvErJ6t+1O+nCQ/ID/QMEPXvW93IyasGBa0U64Q0mHzbDQ1VimDj5To0FNlUY2
4VLwcSHwooTlq+V46S3akfZeH4OWMN4SPK7bREOgsjWdliefG7euLtgqbhINjEo1OorkmBnuukfi
qwPGhMnYLuvZf2jkFHvt5xLtDkdphjCOL/EM5HPWoCqBbKbT6KpMQ6xMb2/CtEo03EorAaXGXTGN
Y2ugEVhSw7DQCLHotMASFKZ8Rhk+bCINz+JtN9n62xfQP80p8veG4BgYo/I1mHhPqWxWHiwueJmU
1cYzWXyfhZ+fJMwuU8O7uCM34DbvarfR3rbs3MH5auF92V0/rlyNAKtdyybBkGDiLMMAF2lUWKih
YQp6mKsxYoEGirUaLTb1nUnz++TEU7Fhi78zlXNiMJiuGw0miyCUxQavSFTOT+4SeltXY8yiPB53
tU3qhKrtjaMF1ZRV9hpqA0nLYXCJS5pr6USXUUPSQFNZmwJj/rV0K1h1GqbmB/PWNadjHfJUPQ1c
Y/f16hltssfWTgoeVLZhSPPtMkU8CohtEnLbCMEthuTGJGNcNxHta5aTVtcb4WsQxhDUf9NMQMHx
LYzIznIgxFnKvDHDCMrQa6MBcp270bR8IgQ66HKWxsz58OboAJ2VZ3q3xsIOz4JJ50V5cxVrTB3b
O6TwGl0Xt2N+cR3u9HQ3a7hdB+Uu4GThv4Z7V2KiI62QDdXEqCyG5rx19rMHLI/YimaVs94+DgZm
8cEApKPhei6UvTyuAc9oZQf8PfSGjG8h8ikHyEmpIX1C4/pSDe6r5cKD0jC/SmP9WMAbK8ASclUM
3b5BXxXBALRgAeKMTRz1UEAIpFRBBE2Ah3ogT17CXBUXOLMBpYd7LDpl7yM/eyNQBMHnpM7kXe/M
2BrZJoeryXbVyZovpUYWJqEetsr2NkA9fcTQ8943CUs6pouRRh66sA//m70z64kb69bwX2l9N+fK
kae9bUunW2pqpIBiKiDhxiqg4nme/evPYxLSkJ6b76IvTtRSi0BMlcv2Xnut931ef2IgBuKzFOqG
2lJMiMRaP28hJrYVmVJGT5slh6WccGsR83zaTphFgkY3atve6PAXyUY/iQYif8EyDsK4tydQoxeB
bBxhN/oTxLFDpTofGEnM9Dq5tSbUowXzsZjgjxntROm3ZFlPYMj4ttbFoWoBaBhwI91sgm2alHtD
rlyWkosJxmQ3wSa9MnkkIveyg0IZZKDPi/YisZAWJ2G3DckSOx7pw6lhEq+m7VSQJbdVw+MrmzCX
KH9PWKy6uZ74T3ZH51vtwDJYDEXKnlxtB15mkMRXFvzMyeBTNe2NIpTPyCngP5jxYzIhNzGJ9rNw
wnCGE5Cz4IKf+TA6jWGl2iYcStCdWZriLPSTB60Yz3y1ExvWFRtacgCmdyknAKjnkW9WwQQtYIOa
otp1VnuTwAxtCFSdUVDAXQMnqmJJFMNjOWFGUyENSpEuW5kThJQprcGWBm8lDfRH0HeY0lS2sOZh
wqEDPoWSAdO0g20K2+na9cozvSTBgtHRld/pNxqZZhsVQFuk3SOpJno8ZKzREQW8aZoNfHWmTpZ1
25YYm8yUs5mEIdUFOIFwAgvUxnElmmt1Ag6ME3og1m3aQ7uWiBgVVh98gsa+MSpjoUTXCc8KNgTD
JoBmICesQTQBDoipdNgxN9VmzNioF3AQIMYFbGSXZgEdodOcc1KLrrMYQKlRpJd94pBuDONUt/Kb
COdEXDj3ee6fD5Vxx6JzNUw4hgQuQwufIYXTkCbqWjHUjRoCCdQhOTS9Uq29lBBKGA+m3vAmgT4g
STHPK8M4jAmAjd5Rj40MtbURnjV0Q3Uptpj2WDTMaJ/BwcHp9DF2kT7SvRpq9ZYoy2FG8GbFUm2d
G+q6zD/nSX+hDTFLCJ1ZHYOl1z1q0fgYRAYDtWrJOKHOshV6iimShiANR576OEmYIwbbQZpUQyXN
H4fKQAtIaGXDwgBtnFmh7j4ylXSLs7BymrWhdOpxW1o3XrJsRursouAhn7KgzJHNL1sLogehF6fO
NHKznZGinUdUEJ05ododJVV7BebkvtTxscD7PwoL66amO0LjRn60U9xJQUPZIFt+ISAAT7Qpe0su
S1uRW93lbLlqcDEo8C/NddMS9Kb4WHoap92p8Ph0E0cg1Ju2vcq6/IyJapsMU255Af8a32eAvmjm
KaDVsRadupFxnufDSUl0E9vLayvo4VxGFREEZJME0xjMRaJvazVijra7klEFTz3e61POiZqaH0cS
GMO+hBMTcJH1PcAwx0b1H/W75+qhIZfIQmKGGoHY4sJf1xnqxdLl0T0G0WU+eBdZbU/L8Ryy6EBD
Br1is9VYjuqyX7o8IfgcZsJmZQsI2wR8WaCwU6k16VxKAFKYQAmD+VzV3WUjgKgXOORljVpjsPKN
X0f38bTBrjN7xA9hXOR5VgDSSVeDnzx2AhKR9MknTbXzrg13CaOMEmobEVPAUbIO17GfNktA6fc5
YBWWKu7S0scy5fQsRyEWawcDVZyf1iGFam2Gx76Zz2P4pcciC7epZwTrUa59j7u2kchd0PAxBC/W
ZLFETOYFhmP6eh9t32SPrRvlUiCnwfGKV8VigH9OpjEQnDq7zTJ52ZVYJoR374pmKxANHumYtsse
ss9ILqkfnMSxV9KcQzYB3WftK+I4U9GS8TRexFV22zg000wTOLiuEoxrahsMdCzWjbKpcx1WFGx1
9FTdVdVlSy3BtcXocTjSlO4Ywc2t7eak2iQG6BrVuVBc6dCkoLRq/KVRJT2DDpKEAj3dKLn5VFnm
aWE2a2I9eCu5trRoEaB0y6agonAiviBUbZqZUclTEPdiYUnGR7ynItdwb2b1J81LL9JQ/6SSxBxn
22mLCNB9hH8wVVYKn4Rq9XuYDIsqkU92U3JkSMGCPLHYnmFP0Hw2z1hXbWwvBC0MptydmNhrz/Sx
WzEgv2+1Ca2e39YuagpfHnzbOC+j/kqgAgIXK/sZUnB9VnhAGo2Unarw+0Vi13j1SXYsVSNeIdI+
cRp02C4jmNYb1hozEt3mIpNmOO4K6Nog6JiSU7GMsvVnFuNNZwSwgDW0I+VC2eCUhj1n4LDVicTK
KPMVJRFz3+EhX5BXxTQdOU/UJJ+rJluPZrptlfhhDBExkbdw7dCm5HUSioNXiSQxl7RHhyY4kQfe
Muqm4QZmSlxYUHGxoZE/FxfnLeMlZvDOZC3/aNKkm5GTDSYqGS5VzczI/PY+t2XAdKjLPHI1CAkT
KdSG/tFH+7nK2MyWhVcufeEV9FYsDE5THLUXtzewRSFgHGGN0GbaQMAWu22ySikYMQ3OuiHGFopS
ZXDKe710F84Qfux1AuVzUzktbA+JXOaMLAWlSmhNhowFPJ7qwFACh3id1lQaAbP1uHC5mjR2/Gw8
0GQU2lUmKCi4JFLEOGviHNBeBawhHhwujw9zFjvxQwzDYd7W1XlAZBabK9o9+udOMS+JYHe2LQnH
tLTdat3Fh9Ax0dhFwPKMJzSExiwiYUlmKZk4QTTr8+lpJUZSswL2Lz58AMCKZPU0+7LnvhNu/Al6
+1zVgnOYadz1LgRaZFvnHh2OZetRnlJELc14YpuytQoyiV1Pk+jrgHqnCnnmdwnwNpCm8V5ViR4J
Bh/2Bd8sPbzLji43SWHqyyzGAdwWabos5U0CHewstl1nTWpZm97wuF835C0D7Z2clwV1HvI9UU/t
NSqQZmkmfntilDxzWi/+mDQuadcZC23Fx3ykS3nI2RbmbLkLRvhHbQKbQfe9a5QrZ8Qo0xO6x/RY
z4uez0yGQDiaMDrY3scCzxcPhOSk0LtNb5jJQg+seGHW7bzLkpS3i9XS8wskGApXvl3TPataPFyD
gj09uLQNcWIn4sQzTKil5TwQbsjUK3lMpaQ+MpGS2TGKnjDjTk3dM2JTEWMEZ6S8YcxWCXH0psLa
Sk8NDzBKNa588wLQ4TY1Ggeoc1jAYKVTzxzrBgsCKr0lOuIFcC8WNtPEX+Hg91JoCHLnsKXvlQjB
ZsxU1boI62qjNGR4D+TxNuBJnzWj/897+hM/mKlrFgrl3w9VuN3H8eGHp//5Oavq/Wtb2Nd/+cUW
Zn1wDFSZDsEJ/E/HYP1iC5MYvFT+HtEchA3NMPEjvfjCxAdyQKXkuw4KAGnzrV8CFUyJ8p3HiPkc
U/rT/5Lm6h2yiy/S5eq7r394ZcLiFbyVODOM5FdYRCoIDqhp+iTJfqUGtkXYx+r07JACQRIVBEFF
rsrMukZfwsivPvK14phG7kXdWpdKQUqBwGv8jNELWYdrnxi0WFsqgBHGuQi4y4YyJ3FPahDvMkYl
bJ9TRbkmptFaNFVJL84AYh2eUCsIgBFs8shKtoLqtmVUhY0dDSK7bHIzCfkME5K6cvbkWckMzraU
kyRsy60PyReX6sCNlQDG0dK7IZf3hW1vKs8mInhAWmr7zS5SyUGJULMOZSWhRTkP2dhuugF+lOsY
6FyB/tr4f32zPIsZCHkpr8/DM57S0NWBU6h6tEBFDwkwGEhGjvx7UANPVoYqmSqqDVqVLkUZzN2m
eWhTBNueQ58HbiqNDZN09WxuezGQgMY6HbrQW4iE21mDTDiLBh5qBE7rzJ0de6UwhoffwIg49xWM
04ABcgLplJDi1K+1Y5/eFbkXtFyDA6HtN+Xorz1V9Bs3QRSjhjr9VZXMdWCFYydzStAknbVmd8M4
imQKtdMhE7Yr5gfJhHHf50Z5p8TmJm1ybTGGaOEq/7TUD5jcT7S+yE583b2QMk+2kIiDkWXJLkZv
ClDYdSX+6j4/KXy4SrCYrzx2dkiAUNPY9ZRTUPfkRyQHxaCnWvbxJ43ydoHapCPoKToxCnVLoiNg
KuhTm9AkSabudGAF1DRDIu61NmcSUAYT2pQWgAljM/KKvRQexl6zEnSL+lVo8XGkwJZmaTaFJFZ8
sMGaGTl+XDk9KscZuQ/0xlWdVAi65aO6iv1u38VMsyznRvNoCBW+vURTtW9k4J2NGqNgq3uIeqaY
xQOpkZigJfiDut32oxEhflinbsqFkzb6YsWBriPG1rPBIVkrC8+HZGoRFykJGUVNj5ysSt9dpVCJ
51qPlZ+wK8TuCvt6VeEeEZnR0xFnDIXc7SgaMP4VdBlMGQ00m7xHq6l20QDrxrfSpZIU3Qzh2tDw
brBE7CtUbwyDDFgh+R1tX5jyNLHYRkXJKjJAKafuZWrnD6Uxkdoh0Zt0pSz0oFLHlpVm+n3YHHrY
yrhHVO2sagZtnlu+oIbKHnqj/Rwkk7B9MDZl+jR4lHIaHDUKdMkYBI5xpBVEVKLAQxpMNAfu8jxz
j7WixvtOnN5RKeDNDBBZohAZD4ARmyAVwLSJOIvKcBGAmV/rChDx0Zok1GYzEZV2ZasTM2dPWpxU
ZUBk8xrakHSInoaR0alESenobTTYJT4ak7GD4WOER53ZeEdOA7YN0oJu03lCQEPQXWPM87GGu1Qa
h9om3EgzHnrOHoqdatFjBThvGKFUUrTzWhu94zZXIYiTYH5kl4aPyr8jKxHKFg07zAm92FVqemsY
3q2pKPI0LO7MkGhbBVL9kdomNxjOQdkqBhDdhrsxQzXGo60huCk8wH2LN0mW7mm93tqjFRxrron4
rK2uKpqzq7IIoBhobJV7mxGVCW+73Q8mV4Y6uXHi/qYb/IPUD76onzjn2twKkSgjtSru865f6L07
ERd4eGV5tXL6UFzGZjpHELsMGm+CooGBQvzXVrAFeKH3bHt4bAvnzhmeuhJwVZyR86TT6+p1+UT7
pGMqj31BTYqFhAwL1PyTnTODEjq44YbM47aXRC0Ys05tm7kvGmiw8rqxEm2GdZ42qHlmsOFEY48V
YYS5vURBeA/k5iTK6vsg9fqFoLdOBCAPf4JuJ9ZuyhDZCxFtY9mAA76pKsxlRk/sPapxOjmtS62m
8FgNYR4MhR7Mg8qfm7YP1m8gqp5wzOvRaeONrfV3je2TshZlGzDljLITNpDFROuz5LJyB3lWamF1
AkF7DhklWGiaRkOmYuRHj4L2BHtZbBc+SVdWbOSrogJo1TKlyoQf3wTkydEVdjcp/lypslliQHau
oZUWgwvdCTbyTM0ln0qDlCdEFeW0dsqeGDmLUGo04Vz1VQaTTAFogodBwhcfWmvG2H7LxIR1IU36
GakTEJLKYGG0D3jLzTlpbcmRBS2PUpJsA6yJlwDC/atC6it8VS5PHoZhtT/OAjXRlqFdrcwsEbMI
admsFneYfvTjTAIGM3ArqK3GFDPsMY/4rG/yOi0xdQmb0EvaPHUxk6ZfEJ4hDo0yt5zuk4tYHI9U
Ql9GXut+5ixFq8GqJ9b579ebZ8FjmVXZ5/r7TPo3wfW7LOG/P/yR3z3QVP4+ZsyVAw+Mx0/PB6GI
mu/r/ZsvplZ+PVw2h3K4OlRNXL+UV9NP/tVv/jClb/0pgADzr4mh8PcLzrMsDqrDm0rzyz/5CiAQ
HzR8n9aUioUWlsO9VJqa8QFjuYA8ampCtyey50uhqX9QLfaVqglMB2nzL2WmBl3UUOmOmaaAdCH+
TmyXJQGlvrXSSWFMTjpAcVKzdfO7OjPKA6JUYsU8Mi04OCP9cUc48x6s+cooGYrihXpofO+G9myw
HpwRmfO6gkxIb44Z/WjcFvTguNHyC1rz3rwzs1uXmd8cSXwypzjCY4O51acASCukUAhdlbma+fdC
jJ9jCY7M7tE02C2/XPMgAmrgrxAP+rSYFiD36GGDcZIIIKKaYKapTIMxfs9kHumtCdw8GE5M0W2E
F2RrfuQm0NRT/Ld4cGg4hR4/X3fWCcy4jp60hI2YFsxPp0iYKDhJs2rVJ7l+LIIUD8xQkZxY6jfg
wI1VmAS47WAyqUpF0gn1NxxU9FtlcSzIjaH3izZdNP2q6yFUAo1k05525zoK0ZrygneKesgrdnbR
7x0/IKG2TzHuB+d+XqKSaXeN8LayqK8CE0lGjNoYlz8EmKUXdtfeAPtBSfHjxYH2STUpflTi6nXv
JDMiMID+ST8Ol1XYIWayEcNVa3puVzq6ZWqvB7cxTxzyX02tuebAnxQDb/agTn5HLHExZ1QMFQEE
LSrxj2C6j/uWnigW4KK60Jhy9mm5J+1pywWQbDPDXWaKvFKd7AIAOzrLAA4FUZelEa0so6byV8/M
bRpGS2Cbm16Ke+kV+GgIbef9sBU4Dr1+npII6QUpqm8EFpnv93NL9VrUScXn2noMFXw+1WkptAcv
0Q4GanrmtfucWNqqKpu5OYOYCiq9v0y9dIAW12xLW1+bCETRZGc3fth9Ug3tip5x2zi7PDTQzKM9
Q7cq1Y9WDJYpRSYiLJ0534gfJKSrrtg2SewIx9wxAsqcnUmrPBY2HfVBZY7cUzgiLVokCjGiYLti
UHVug6zEK22mFaQ/TJkJTgu7YMqEUuKhOJepONQdqG3HQXtXoUFVruWFqyoKviW7W+HCx5vX5qdR
F8xUv9eOGPcd1NiMF3buk07RnWPE3Oj4zVCkU07Qv9Al+iSnG1d1IXFlWwcgYd75qJjrMuhU1D1J
tylRjnhDMEvtPjmLDc510O7RENCNj7Kt3qryaMQZPbOafj4OpbPAsU3xxJQfJX51bIfttnWNcFUr
1UnT7kxGAyjMGoawU4O5MdC5iXBeTYpw1yfcY1c4xbL0P+UyLQDOIXxs46Xhtt7C1tqlGSCZKkPt
ulE/2rL8pAz9qUWUJtYS0K5cPxi/hvKoNWmTxONS71ImKO4MGWJIHQ4NdquJ/j7MnIVEGSJcGnSe
scNqhreU7v6wUXrrylSs44hBCSrbpdYRw9H3d7rRXqRsIEH4ZitG/ShMcT3UmBrz+qI1RvU0CGju
5MU27x3riEBOXBdBWixwYFwVzClQSYCwihrSiTqPaPJGc+Rq1G/44WzMGYj4GuYTdsYzfTpFWnzs
ZqW+SIkwhSbo4pUDJj1rw2hrVZg++ozWuGu3W4SxJHI/BkpyG7U6OdRF95RzWo+aFCXXmNURfJF0
PXWtY5V7ijChCI4c/qdewQqcmbcsKgfSkHZoaIBJSrYLXdygt8nGB+xA6SxsgQi47BwSExucnWSn
mstMvIej22jhmaUYd2WfoPg1HMoze+2MSPqUspxHNBpmfT2sxyjYuXCPFyLqPpLIIph30YpFu0xW
iLZBxkn9NVkkEsSi89xuEHFXdrrs2bvNqtA5K+h8NypsRBLrW9M+pwFKfxtYpYOWAofBaa2IwxQs
MfCxLpkw02z2UMXo6Wk1ZDsv8Sdn9aWvJycgbnfB4O41BEQMYmcMCuKzFHpsHvQrHz4WW5H+stEK
b9EO49KqgArjBr32GFUeNS0GyS5T762IqV2u6mdqzq7blfBZB7vNZlHU39ggoHxrpxkMgGzzQJiB
ehz05pX8iK8IDGVDvrkVI5EQXD9HadX0R24IGrnp9LvWYJ6ed+0ZjmKeP7m4Shy5K2KGUNMS4WWQ
EAmAWoR3ms2ec7CPtXwT5vWZjBkaYqavZ1VwkGwa8ANRafoGtrHYCeZxcOcnzsZzGCsoNp+qQoTe
wlbaRWcqS84pm2adqaJKtR1nLiP+WL0io2rutZuMWJ4jFHaM9Y2YJnZhPpSSytapIZnF+QWZGXBJ
7eaktGOxolvDpaJ5T9HI3MhpyNK25DakdTwr9fzKK2xuRJ5/CbslHu0LBbjh1DFtz3PCaOB2k2mI
2jOOOC8xy6ruJ58sAdXZwe2Rs1GobVGye6HHBNZ1rNmRJyme5DgmWggn/nFPpcx67aIv7a4alfsk
MBIa8Fl1Sw7LUGX4UMMGS7SrrAyDB6ml9O2RrjAoN3NWdU8vuUMA+DEho6FgxuYN7lLMpLm/K7zh
UafVvvEEPQG75r72OJ4edQrTPgy7nQ4NOpViIfIKScPQrsWQWPO61cJFpCDEQvlzxR3XLsmN2bRk
gVR6tqsHKz4nv/hBBuVD1qbgcytQw1WRHNCalkuF/SBjywfD4/pLJVIoa/LfVJG8kiP+WmQ0i1Hj
xabZdQkXzSF+HeUhu5YRg4tfszREY49BXLPnfmlfJNO4xVRzb5XFxFEo/rofuLxQi30MbDQWFFRP
OF/mECBOOsZGVqzcjqWfrkJFuat1SHVqq14F8ShmHT07mw0ek6hHT7aXY6THiyjTVCype9T+mGTd
9LZQ0btPaTED6tSKv13YoGRKJ8RZQwWhIgN0ZP0Y9+aj6xpr28hpqHAgmdQzlHLerEGdcAppvp75
AtwFDhB43dSBWQNsJPF7oN/akY7SeiUyCLpi6KY9UXrfMf3xYdT50ryPaxYPb6SRYLl9RNc/QCFC
pZBY5KPl45LwpXozUDMqPqABYj6K4lp0dGzSChlcNpLhXJqrTnUJCNHJqNHYzYZEfuijckXmzK0e
akvomLeNqyM0cslXyjOPtl9wqlYE1yqVejXEF7HLrAgY/udUh6rIY5z8F/REFVc2ZNpdr6fOUV5C
kMEq5zbhU59R/7G1FOUmzgmCGPI7cODOQnHUWzw3IHZ4juZZcvBcZ0HYwEHjSuchVTNSGI89J7wN
05oMscC6UTtt78FCTdtjpW7tNRlok6guoWz1UShOTyMpgxOvd8+wUG7IsSAvq0PepYJTV3xto2fB
YorASBSUq4SJEuQTogeVfrQiyJrqS5x5SN0IxTGntUqtL2hInJbdLgWBuBl650L3XEzL5VS5T00s
5h9kT0LTnml96h611qk5dpsobIyZpOeyzKkNSpOG5VQKxw0NubYxgTmMF1nX+OhKolO7h1tgUYNP
c+AhUh4lhwQKtQ1C/cGS/RqY7DwP+aza+1qiOS4V4reHsafnq1/a/PQxDZlZQvT2Nujlx4qGyNZm
8+26PIIto+qWOc/fYVDvCvWxIFf8SNOj+zGHY/T3d8Hv2d++3t7+tDpk2z2Ph++3yu/YBH8dH/3m
LvjbCGL67jMAbpf9aqv8l37o9Wb71wd6s61+zJq0njbpbMHS13tkbdoHv9lUPx/peUv/R0eI9+zZ
m6fDj/8xjQ+AUgBm2ab6/IcRDmuK9/Xbmv6BMQqDGtv59m1+36sz9OuX/utewj/7mTdvYP+EO4Oy
qi6Dx/r1KTAMS4Ai+isn4btjvDkJpnAE9DSm0M9/3p4E7QPUHrBiFkCZf9e7R/44of7e9+7FB1oX
Qlc1RnnTHxo1ry4BhnxwFXUutS9XwIRW+3edBM2BL/n+k8CEQEKk1L+8TfpIr06C84EBJ8E2jvh6
Er40s/5F9wFifdVQ6T2961owrA/CtuAICo706v1rJs8BNB4TR+rf9eHrtPYgHr7rXZsqI2lzQgea
X+4AbqnXbx6SKfRKhtb/yk+dbKX3v3/VFsQjqV/e/vRIefX+nQ8qfFVNg9f65c+X8/0vuvintuu7
nwAaFwHdZevbWXhzElgJSamyOUl/4xb4C6foW60Avzx+ei4lgkP1qin/pz/wUkj8+gBfV9Djpx//
M1UKb35wUoh8OfQvDfyf3qyQz6v8q2++rPrPv+frP//6Bn/9q9/8rpd39fKX6+BQ7stHf3j+xvD1
ZU5l3I//+fmB9IMxeL3EszS/fPmbupZv9/4fHfdoXwVx8EjV9nKs6bRMUpOXr//5sWf7eP/wXT6a
ENPA45fT9+N/3pzcV3fsH73q2T7J92nw5jVzG/4XjozbNQ72yhU6FRxVL6/0+VJRUQe9/MU/PynL
MmCOqkxk6THY/7Cavnr7e+Dk/BdO/im1bJO8vN7nN/DlafDec38awKb87iXbcloY333kLHnYl0/D
y5GeX/SXIua9hz6b7qtD9frIOkoQ7eUv/vnneREcnhjkvym+v5af733RP+ffXxtfV/X3HnjXVI/7
9M15/rpfePeRy+kIaab8HNfZDz8/Bd7h5RQ/P1cgXrNKvve3/H7s4u8PXf/S0/D3ee/vPPDvz3Hf
eeA/VSS+8/jXwWMQv7lSvlXU7/0Ur7nXcUy8efhNB38u3P744L+1vn7bfv961X3Zev/WP3tbUkw/
8Rgf9uVP/wcAAP//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F88DEA6-C60F-4260-92A2-DB360A2C3A81}"/>
            </a:ext>
          </a:extLst>
        </xdr:cNvPr>
        <xdr:cNvSpPr txBox="1"/>
      </xdr:nvSpPr>
      <xdr:spPr>
        <a:xfrm>
          <a:off x="246264" y="180974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22860</xdr:rowOff>
    </xdr:from>
    <xdr:to>
      <xdr:col>7</xdr:col>
      <xdr:colOff>304801</xdr:colOff>
      <xdr:row>15</xdr:row>
      <xdr:rowOff>55517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4AACF9-33EA-4D51-846F-FEE54D6F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373381</xdr:colOff>
      <xdr:row>0</xdr:row>
      <xdr:rowOff>0</xdr:rowOff>
    </xdr:from>
    <xdr:to>
      <xdr:col>15</xdr:col>
      <xdr:colOff>68581</xdr:colOff>
      <xdr:row>15</xdr:row>
      <xdr:rowOff>32657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808040-8BAA-49AA-8DCA-7FC932EEE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131717</xdr:rowOff>
    </xdr:from>
    <xdr:to>
      <xdr:col>7</xdr:col>
      <xdr:colOff>304800</xdr:colOff>
      <xdr:row>30</xdr:row>
      <xdr:rowOff>164374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AA2038-0403-4D79-9BCF-F3AB4D6C8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391887</xdr:colOff>
      <xdr:row>15</xdr:row>
      <xdr:rowOff>109946</xdr:rowOff>
    </xdr:from>
    <xdr:to>
      <xdr:col>15</xdr:col>
      <xdr:colOff>87087</xdr:colOff>
      <xdr:row>30</xdr:row>
      <xdr:rowOff>142603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281F32C-26FD-4CAB-B13E-98953EE2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BF2D50-2DFE-4481-97CA-2D7C0BC19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424543</xdr:colOff>
      <xdr:row>0</xdr:row>
      <xdr:rowOff>10885</xdr:rowOff>
    </xdr:from>
    <xdr:to>
      <xdr:col>15</xdr:col>
      <xdr:colOff>119743</xdr:colOff>
      <xdr:row>15</xdr:row>
      <xdr:rowOff>10885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2A0C35-19C2-4307-83EA-D4FD76930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32657</xdr:colOff>
      <xdr:row>16</xdr:row>
      <xdr:rowOff>2177</xdr:rowOff>
    </xdr:from>
    <xdr:to>
      <xdr:col>7</xdr:col>
      <xdr:colOff>337457</xdr:colOff>
      <xdr:row>31</xdr:row>
      <xdr:rowOff>2177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5CB0A3-0260-40AC-AD4D-F2F04C01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468086</xdr:colOff>
      <xdr:row>16</xdr:row>
      <xdr:rowOff>13063</xdr:rowOff>
    </xdr:from>
    <xdr:to>
      <xdr:col>15</xdr:col>
      <xdr:colOff>163286</xdr:colOff>
      <xdr:row>31</xdr:row>
      <xdr:rowOff>13063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255FECC-887C-48B4-85DB-63456176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7</xdr:col>
      <xdr:colOff>312420</xdr:colOff>
      <xdr:row>15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45ADE4-DEC0-4F21-8D2D-BE7E8F59D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0</xdr:row>
      <xdr:rowOff>0</xdr:rowOff>
    </xdr:from>
    <xdr:to>
      <xdr:col>15</xdr:col>
      <xdr:colOff>152400</xdr:colOff>
      <xdr:row>15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3EBAD8B-CA67-E1E3-33E9-32781C4BA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114300</xdr:rowOff>
    </xdr:from>
    <xdr:to>
      <xdr:col>7</xdr:col>
      <xdr:colOff>304800</xdr:colOff>
      <xdr:row>30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435498D-5D38-49EC-D04E-DF499927D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472440</xdr:colOff>
      <xdr:row>15</xdr:row>
      <xdr:rowOff>152400</xdr:rowOff>
    </xdr:from>
    <xdr:to>
      <xdr:col>15</xdr:col>
      <xdr:colOff>167640</xdr:colOff>
      <xdr:row>30</xdr:row>
      <xdr:rowOff>152400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D327F8D-74DD-2206-3336-5851F1F2F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124691</xdr:rowOff>
    </xdr:from>
    <xdr:to>
      <xdr:col>7</xdr:col>
      <xdr:colOff>304800</xdr:colOff>
      <xdr:row>46</xdr:row>
      <xdr:rowOff>166255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F124B4E-BFAD-41FA-B9DF-89C34870F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320040</xdr:colOff>
      <xdr:row>16</xdr:row>
      <xdr:rowOff>13854</xdr:rowOff>
    </xdr:from>
    <xdr:to>
      <xdr:col>23</xdr:col>
      <xdr:colOff>15240</xdr:colOff>
      <xdr:row>31</xdr:row>
      <xdr:rowOff>13854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4BE80FC-3CE7-46CA-C38A-2958311A3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2DA0D5-8784-4532-BB68-C40A0B7AE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0</xdr:rowOff>
    </xdr:from>
    <xdr:to>
      <xdr:col>15</xdr:col>
      <xdr:colOff>213360</xdr:colOff>
      <xdr:row>15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051BB6-1DE1-CF8F-FBE6-9A26E6E81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74408</xdr:colOff>
      <xdr:row>0</xdr:row>
      <xdr:rowOff>170330</xdr:rowOff>
    </xdr:from>
    <xdr:to>
      <xdr:col>8</xdr:col>
      <xdr:colOff>379208</xdr:colOff>
      <xdr:row>15</xdr:row>
      <xdr:rowOff>170330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5E0A90-D800-4031-8E2C-7DEFE5939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175260</xdr:rowOff>
    </xdr:from>
    <xdr:to>
      <xdr:col>16</xdr:col>
      <xdr:colOff>167640</xdr:colOff>
      <xdr:row>15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8B4F21-F377-4175-BAA3-A165A3217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410135</xdr:colOff>
      <xdr:row>16</xdr:row>
      <xdr:rowOff>156882</xdr:rowOff>
    </xdr:from>
    <xdr:to>
      <xdr:col>7</xdr:col>
      <xdr:colOff>90095</xdr:colOff>
      <xdr:row>24</xdr:row>
      <xdr:rowOff>94129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82202845-FBCD-2BF4-1DBC-C446777B9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735" y="3025588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401171</xdr:colOff>
      <xdr:row>16</xdr:row>
      <xdr:rowOff>174811</xdr:rowOff>
    </xdr:from>
    <xdr:to>
      <xdr:col>15</xdr:col>
      <xdr:colOff>81131</xdr:colOff>
      <xdr:row>24</xdr:row>
      <xdr:rowOff>112058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1">
              <a:extLst>
                <a:ext uri="{FF2B5EF4-FFF2-40B4-BE49-F238E27FC236}">
                  <a16:creationId xmlns:a16="http://schemas.microsoft.com/office/drawing/2014/main" id="{61AB40B3-4A2B-4377-4EB9-D0C85C8B1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7571" y="3043517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</xdr:col>
      <xdr:colOff>17929</xdr:colOff>
      <xdr:row>28</xdr:row>
      <xdr:rowOff>26894</xdr:rowOff>
    </xdr:from>
    <xdr:to>
      <xdr:col>8</xdr:col>
      <xdr:colOff>322729</xdr:colOff>
      <xdr:row>43</xdr:row>
      <xdr:rowOff>80682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9888C31-6DEE-4CEC-A88B-9294EE8C5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0.29157</cdr:x>
      <cdr:y>0.12333</cdr:y>
    </cdr:from>
    <cdr:to>
      <cdr:x>0.73863</cdr:x>
      <cdr:y>0.22</cdr:y>
    </cdr:to>
    <cdr:sp macro="" textlink="Tabelle_pivot!$B$12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D70B5793-F98E-207E-5E85-F8D9B8EBB57E}"/>
            </a:ext>
          </a:extLst>
        </cdr:cNvPr>
        <cdr:cNvSpPr txBox="1"/>
      </cdr:nvSpPr>
      <cdr:spPr>
        <a:xfrm xmlns:a="http://schemas.openxmlformats.org/drawingml/2006/main">
          <a:off x="1333050" y="331696"/>
          <a:ext cx="2043953" cy="259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607B405C-4AEF-4161-8367-E613A4347D7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Informatica</a:t>
          </a:fld>
          <a:endParaRPr lang="it-IT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0.41035</cdr:x>
      <cdr:y>0.11483</cdr:y>
    </cdr:from>
    <cdr:to>
      <cdr:x>0.7358</cdr:x>
      <cdr:y>0.18817</cdr:y>
    </cdr:to>
    <cdr:sp macro="" textlink="Tabelle_pivot!$H$12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3047026-2870-8296-B8A1-807F1E91D803}"/>
            </a:ext>
          </a:extLst>
        </cdr:cNvPr>
        <cdr:cNvSpPr txBox="1"/>
      </cdr:nvSpPr>
      <cdr:spPr>
        <a:xfrm xmlns:a="http://schemas.openxmlformats.org/drawingml/2006/main">
          <a:off x="1819836" y="308834"/>
          <a:ext cx="1443317" cy="197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8FFC098-10CC-40B0-9A86-2BEC6838FB2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Cancelleria</a:t>
          </a:fld>
          <a:endParaRPr lang="it-IT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0.38039</cdr:x>
      <cdr:y>0.14379</cdr:y>
    </cdr:from>
    <cdr:to>
      <cdr:x>0.7</cdr:x>
      <cdr:y>0.23203</cdr:y>
    </cdr:to>
    <cdr:sp macro="" textlink="Tabelle_pivot!$B$25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28BFD8D1-1A2B-A68A-AC4B-23F660B3575A}"/>
            </a:ext>
          </a:extLst>
        </cdr:cNvPr>
        <cdr:cNvSpPr txBox="1"/>
      </cdr:nvSpPr>
      <cdr:spPr>
        <a:xfrm xmlns:a="http://schemas.openxmlformats.org/drawingml/2006/main">
          <a:off x="1739153" y="394447"/>
          <a:ext cx="1461247" cy="242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03BE22E-EFEA-4CC7-B192-FB17940DD08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Informatica</a:t>
          </a:fld>
          <a:endParaRPr lang="it-IT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64C358F-32A2-45AB-9F52-2BBAE1F71BAE}"/>
            </a:ext>
          </a:extLst>
        </xdr:cNvPr>
        <xdr:cNvSpPr txBox="1"/>
      </xdr:nvSpPr>
      <xdr:spPr>
        <a:xfrm>
          <a:off x="1219200" y="167640"/>
          <a:ext cx="609600" cy="117348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9E64517-9221-4A28-8086-300ED939F2AC}"/>
            </a:ext>
          </a:extLst>
        </xdr:cNvPr>
        <xdr:cNvSpPr txBox="1"/>
      </xdr:nvSpPr>
      <xdr:spPr>
        <a:xfrm>
          <a:off x="4876801" y="1844040"/>
          <a:ext cx="609599" cy="50292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11</xdr:col>
      <xdr:colOff>254000</xdr:colOff>
      <xdr:row>15</xdr:row>
      <xdr:rowOff>8466</xdr:rowOff>
    </xdr:from>
    <xdr:to>
      <xdr:col>18</xdr:col>
      <xdr:colOff>262467</xdr:colOff>
      <xdr:row>29</xdr:row>
      <xdr:rowOff>25399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9ADCE44-4DA8-411C-8FA9-BCB82CC51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336177</xdr:colOff>
      <xdr:row>52</xdr:row>
      <xdr:rowOff>121024</xdr:rowOff>
    </xdr:from>
    <xdr:to>
      <xdr:col>6</xdr:col>
      <xdr:colOff>1913965</xdr:colOff>
      <xdr:row>67</xdr:row>
      <xdr:rowOff>174812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085F2091-DF83-991D-B0B8-CDF902E7A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1457" y="9630784"/>
              <a:ext cx="4572448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5</xdr:col>
      <xdr:colOff>336177</xdr:colOff>
      <xdr:row>52</xdr:row>
      <xdr:rowOff>121024</xdr:rowOff>
    </xdr:from>
    <xdr:to>
      <xdr:col>6</xdr:col>
      <xdr:colOff>1913965</xdr:colOff>
      <xdr:row>67</xdr:row>
      <xdr:rowOff>174812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E9D70EA0-74A2-B16C-90D5-91BAB2FA7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1457" y="9630784"/>
              <a:ext cx="4572448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5</xdr:col>
      <xdr:colOff>336177</xdr:colOff>
      <xdr:row>56</xdr:row>
      <xdr:rowOff>121023</xdr:rowOff>
    </xdr:from>
    <xdr:to>
      <xdr:col>6</xdr:col>
      <xdr:colOff>1913965</xdr:colOff>
      <xdr:row>71</xdr:row>
      <xdr:rowOff>174812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afico 13">
              <a:extLst>
                <a:ext uri="{FF2B5EF4-FFF2-40B4-BE49-F238E27FC236}">
                  <a16:creationId xmlns:a16="http://schemas.microsoft.com/office/drawing/2014/main" id="{9D98CC4A-F6A7-985C-564A-326C5BF736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1457" y="10362303"/>
              <a:ext cx="4572448" cy="2796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5</xdr:row>
      <xdr:rowOff>60960</xdr:rowOff>
    </xdr:from>
    <xdr:to>
      <xdr:col>12</xdr:col>
      <xdr:colOff>198120</xdr:colOff>
      <xdr:row>20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7DDDB4DB-9841-C7A9-DA83-55A79176B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1360" y="975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E921C00F-79EA-4498-ADCB-45B3F9C3A8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ercizio%201%20giorno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Micheletti" refreshedDate="44853.669168749999" createdVersion="8" refreshedVersion="8" minRefreshableVersion="3" recordCount="157" xr:uid="{A8547183-3061-4F5E-8E37-7CCD0D8BA2BC}">
  <cacheSource type="worksheet">
    <worksheetSource ref="B5:G162" sheet="Esercizio_1_grafici"/>
  </cacheSource>
  <cacheFields count="6">
    <cacheField name="Data" numFmtId="164">
      <sharedItems containsSemiMixedTypes="0" containsNonDate="0" containsDate="1" containsString="0" minDate="2020-06-26T00:00:00" maxDate="2020-09-19T00:00:00" count="57">
        <d v="2020-06-26T00:00:00"/>
        <d v="2020-07-03T00:00:00"/>
        <d v="2020-07-06T00:00:00"/>
        <d v="2020-07-10T00:00:00"/>
        <d v="2020-07-14T00:00:00"/>
        <d v="2020-07-15T00:00:00"/>
        <d v="2020-07-17T00:00:00"/>
        <d v="2020-07-21T00:00:00"/>
        <d v="2020-07-23T00:00:00"/>
        <d v="2020-07-24T00:00:00"/>
        <d v="2020-07-28T00:00:00"/>
        <d v="2020-07-29T00:00:00"/>
        <d v="2020-07-31T00:00:00"/>
        <d v="2020-08-05T00:00:00"/>
        <d v="2020-08-06T00:00:00"/>
        <d v="2020-08-07T00:00:00"/>
        <d v="2020-08-10T00:00:00"/>
        <d v="2020-08-12T00:00:00"/>
        <d v="2020-08-13T00:00:00"/>
        <d v="2020-08-24T00:00:00"/>
        <d v="2020-08-25T00:00:00"/>
        <d v="2020-08-26T00:00:00"/>
        <d v="2020-08-27T00:00:00"/>
        <d v="2020-09-02T00:00:00"/>
        <d v="2020-09-04T00:00:00"/>
        <d v="2020-09-10T00:00:00"/>
        <d v="2020-09-11T00:00:00"/>
        <d v="2020-09-14T00:00:00"/>
        <d v="2020-09-15T00:00:00"/>
        <d v="2020-09-17T00:00:00"/>
        <d v="2020-06-29T00:00:00"/>
        <d v="2020-07-07T00:00:00"/>
        <d v="2020-07-09T00:00:00"/>
        <d v="2020-07-16T00:00:00"/>
        <d v="2020-07-20T00:00:00"/>
        <d v="2020-07-22T00:00:00"/>
        <d v="2020-07-25T00:00:00"/>
        <d v="2020-07-27T00:00:00"/>
        <d v="2020-08-03T00:00:00"/>
        <d v="2020-08-04T00:00:00"/>
        <d v="2020-08-18T00:00:00"/>
        <d v="2020-08-19T00:00:00"/>
        <d v="2020-08-31T00:00:00"/>
        <d v="2020-09-08T00:00:00"/>
        <d v="2020-09-09T00:00:00"/>
        <d v="2020-09-16T00:00:00"/>
        <d v="2020-07-01T00:00:00"/>
        <d v="2020-07-13T00:00:00"/>
        <d v="2020-09-07T00:00:00"/>
        <d v="2020-09-18T00:00:00"/>
        <d v="2020-07-02T00:00:00"/>
        <d v="2020-07-08T00:00:00"/>
        <d v="2020-07-18T00:00:00"/>
        <d v="2020-08-11T00:00:00"/>
        <d v="2020-08-14T00:00:00"/>
        <d v="2020-09-01T00:00:00"/>
        <d v="2020-09-03T00:00:00"/>
      </sharedItems>
    </cacheField>
    <cacheField name="Venditore" numFmtId="0">
      <sharedItems count="4">
        <s v="Verdi"/>
        <s v="Bianchi"/>
        <s v="Rossi"/>
        <s v="Neri"/>
      </sharedItems>
    </cacheField>
    <cacheField name="Regione" numFmtId="0">
      <sharedItems count="4">
        <s v="Friuli"/>
        <s v="Lombardia"/>
        <s v="Trentino"/>
        <s v="Veneto"/>
      </sharedItems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/>
    </cacheField>
    <cacheField name="Fatturato " numFmtId="44">
      <sharedItems containsSemiMixedTypes="0" containsString="0" containsNumber="1" containsInteger="1" minValue="110" maxValue="11360"/>
    </cacheField>
  </cacheFields>
  <extLst>
    <ext xmlns:x14="http://schemas.microsoft.com/office/spreadsheetml/2009/9/main" uri="{725AE2AE-9491-48be-B2B4-4EB974FC3084}">
      <x14:pivotCacheDefinition pivotCacheId="47256257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Micheletti" refreshedDate="44853.709266435188" createdVersion="8" refreshedVersion="8" minRefreshableVersion="3" recordCount="157" xr:uid="{0A170FFA-57CF-4ACC-8567-1C0CB6A9481A}">
  <cacheSource type="worksheet">
    <worksheetSource ref="B5:G162" sheet="Esercizio_1"/>
  </cacheSource>
  <cacheFields count="7">
    <cacheField name="Data" numFmtId="164">
      <sharedItems containsSemiMixedTypes="0" containsNonDate="0" containsDate="1" containsString="0" minDate="2020-06-26T00:00:00" maxDate="2020-09-19T00:00:00" count="57">
        <d v="2020-06-26T00:00:00"/>
        <d v="2020-06-29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7T00:00:00"/>
        <d v="2020-07-28T00:00:00"/>
        <d v="2020-07-29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4T00:00:00"/>
        <d v="2020-08-25T00:00:00"/>
        <d v="2020-08-26T00:00:00"/>
        <d v="2020-08-27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</sharedItems>
      <fieldGroup par="6" base="0">
        <rangePr groupBy="days" startDate="2020-06-26T00:00:00" endDate="2020-09-19T00:00:00"/>
        <groupItems count="368">
          <s v="&lt;26/06/2020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09/2020"/>
        </groupItems>
      </fieldGroup>
    </cacheField>
    <cacheField name="Venditore" numFmtId="0">
      <sharedItems count="4">
        <s v="Bianchi"/>
        <s v="Verdi"/>
        <s v="Rossi"/>
        <s v="Neri"/>
      </sharedItems>
    </cacheField>
    <cacheField name="Regione" numFmtId="0">
      <sharedItems/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/>
    </cacheField>
    <cacheField name="Fatturato " numFmtId="44">
      <sharedItems containsSemiMixedTypes="0" containsString="0" containsNumber="1" containsInteger="1" minValue="110" maxValue="11360"/>
    </cacheField>
    <cacheField name="Mesi" numFmtId="0" databaseField="0">
      <fieldGroup base="0">
        <rangePr groupBy="months" startDate="2020-06-26T00:00:00" endDate="2020-09-19T00:00:00"/>
        <groupItems count="14">
          <s v="&lt;26/06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9/09/2020"/>
        </groupItems>
      </fieldGroup>
    </cacheField>
  </cacheFields>
  <extLst>
    <ext xmlns:x14="http://schemas.microsoft.com/office/spreadsheetml/2009/9/main" uri="{725AE2AE-9491-48be-B2B4-4EB974FC3084}">
      <x14:pivotCacheDefinition pivotCacheId="9372053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Micheletti" refreshedDate="44853.727596874996" createdVersion="8" refreshedVersion="8" minRefreshableVersion="3" recordCount="13" xr:uid="{EEBABF78-F850-4508-B216-3ABE835217A5}">
  <cacheSource type="worksheet">
    <worksheetSource ref="H16:K29" sheet="Esercizio_2"/>
  </cacheSource>
  <cacheFields count="4">
    <cacheField name="Codice " numFmtId="0">
      <sharedItems/>
    </cacheField>
    <cacheField name="Categoria prodotto" numFmtId="0">
      <sharedItems count="4">
        <s v="Snowboard"/>
        <s v="Giacche Snowboard"/>
        <s v="Pantaloni Snowboard"/>
        <s v="Scarponi"/>
      </sharedItems>
    </cacheField>
    <cacheField name="modello" numFmtId="0">
      <sharedItems/>
    </cacheField>
    <cacheField name="prezzo unitario" numFmtId="44">
      <sharedItems containsSemiMixedTypes="0" containsString="0" containsNumber="1" minValue="140.5" maxValue="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x v="0"/>
    <x v="0"/>
    <n v="4"/>
    <n v="1650"/>
  </r>
  <r>
    <x v="1"/>
    <x v="1"/>
    <x v="0"/>
    <x v="0"/>
    <n v="5"/>
    <n v="1420"/>
  </r>
  <r>
    <x v="2"/>
    <x v="0"/>
    <x v="0"/>
    <x v="0"/>
    <n v="4"/>
    <n v="350"/>
  </r>
  <r>
    <x v="3"/>
    <x v="0"/>
    <x v="0"/>
    <x v="0"/>
    <n v="4"/>
    <n v="3540"/>
  </r>
  <r>
    <x v="4"/>
    <x v="1"/>
    <x v="0"/>
    <x v="1"/>
    <n v="2"/>
    <n v="6240"/>
  </r>
  <r>
    <x v="5"/>
    <x v="2"/>
    <x v="0"/>
    <x v="1"/>
    <n v="1"/>
    <n v="4800"/>
  </r>
  <r>
    <x v="6"/>
    <x v="0"/>
    <x v="0"/>
    <x v="0"/>
    <n v="3"/>
    <n v="1650"/>
  </r>
  <r>
    <x v="7"/>
    <x v="1"/>
    <x v="0"/>
    <x v="0"/>
    <n v="5"/>
    <n v="1420"/>
  </r>
  <r>
    <x v="7"/>
    <x v="0"/>
    <x v="0"/>
    <x v="0"/>
    <n v="4"/>
    <n v="350"/>
  </r>
  <r>
    <x v="8"/>
    <x v="0"/>
    <x v="0"/>
    <x v="0"/>
    <n v="3"/>
    <n v="3540"/>
  </r>
  <r>
    <x v="9"/>
    <x v="1"/>
    <x v="0"/>
    <x v="1"/>
    <n v="1"/>
    <n v="6240"/>
  </r>
  <r>
    <x v="9"/>
    <x v="2"/>
    <x v="0"/>
    <x v="0"/>
    <n v="4"/>
    <n v="840"/>
  </r>
  <r>
    <x v="10"/>
    <x v="1"/>
    <x v="0"/>
    <x v="0"/>
    <n v="5"/>
    <n v="1580"/>
  </r>
  <r>
    <x v="11"/>
    <x v="1"/>
    <x v="0"/>
    <x v="1"/>
    <n v="2"/>
    <n v="5800"/>
  </r>
  <r>
    <x v="12"/>
    <x v="3"/>
    <x v="0"/>
    <x v="1"/>
    <n v="2"/>
    <n v="8480"/>
  </r>
  <r>
    <x v="12"/>
    <x v="0"/>
    <x v="0"/>
    <x v="0"/>
    <n v="4"/>
    <n v="2800"/>
  </r>
  <r>
    <x v="12"/>
    <x v="0"/>
    <x v="0"/>
    <x v="0"/>
    <n v="4"/>
    <n v="4560"/>
  </r>
  <r>
    <x v="12"/>
    <x v="2"/>
    <x v="0"/>
    <x v="0"/>
    <n v="3"/>
    <n v="2555"/>
  </r>
  <r>
    <x v="13"/>
    <x v="1"/>
    <x v="0"/>
    <x v="0"/>
    <n v="5"/>
    <n v="550"/>
  </r>
  <r>
    <x v="14"/>
    <x v="3"/>
    <x v="0"/>
    <x v="0"/>
    <n v="5"/>
    <n v="1590"/>
  </r>
  <r>
    <x v="14"/>
    <x v="0"/>
    <x v="0"/>
    <x v="0"/>
    <n v="5"/>
    <n v="1590"/>
  </r>
  <r>
    <x v="15"/>
    <x v="1"/>
    <x v="0"/>
    <x v="1"/>
    <n v="1"/>
    <n v="8000"/>
  </r>
  <r>
    <x v="15"/>
    <x v="3"/>
    <x v="0"/>
    <x v="1"/>
    <n v="2"/>
    <n v="8800"/>
  </r>
  <r>
    <x v="16"/>
    <x v="1"/>
    <x v="0"/>
    <x v="1"/>
    <n v="1"/>
    <n v="5800"/>
  </r>
  <r>
    <x v="17"/>
    <x v="0"/>
    <x v="0"/>
    <x v="0"/>
    <n v="3"/>
    <n v="2800"/>
  </r>
  <r>
    <x v="18"/>
    <x v="3"/>
    <x v="0"/>
    <x v="1"/>
    <n v="1"/>
    <n v="7700"/>
  </r>
  <r>
    <x v="19"/>
    <x v="1"/>
    <x v="0"/>
    <x v="1"/>
    <n v="1"/>
    <n v="800"/>
  </r>
  <r>
    <x v="19"/>
    <x v="0"/>
    <x v="0"/>
    <x v="0"/>
    <n v="4"/>
    <n v="1800"/>
  </r>
  <r>
    <x v="20"/>
    <x v="3"/>
    <x v="0"/>
    <x v="1"/>
    <n v="2"/>
    <n v="7800"/>
  </r>
  <r>
    <x v="21"/>
    <x v="1"/>
    <x v="0"/>
    <x v="1"/>
    <n v="1"/>
    <n v="1850"/>
  </r>
  <r>
    <x v="22"/>
    <x v="3"/>
    <x v="0"/>
    <x v="1"/>
    <n v="2"/>
    <n v="7700"/>
  </r>
  <r>
    <x v="22"/>
    <x v="0"/>
    <x v="0"/>
    <x v="0"/>
    <n v="3"/>
    <n v="2800"/>
  </r>
  <r>
    <x v="23"/>
    <x v="3"/>
    <x v="0"/>
    <x v="0"/>
    <n v="4"/>
    <n v="2400"/>
  </r>
  <r>
    <x v="23"/>
    <x v="0"/>
    <x v="0"/>
    <x v="0"/>
    <n v="3"/>
    <n v="6500"/>
  </r>
  <r>
    <x v="24"/>
    <x v="1"/>
    <x v="0"/>
    <x v="1"/>
    <n v="1"/>
    <n v="3500"/>
  </r>
  <r>
    <x v="24"/>
    <x v="0"/>
    <x v="0"/>
    <x v="0"/>
    <n v="3"/>
    <n v="1800"/>
  </r>
  <r>
    <x v="25"/>
    <x v="2"/>
    <x v="0"/>
    <x v="0"/>
    <n v="3"/>
    <n v="380"/>
  </r>
  <r>
    <x v="26"/>
    <x v="3"/>
    <x v="0"/>
    <x v="1"/>
    <n v="2"/>
    <n v="650"/>
  </r>
  <r>
    <x v="26"/>
    <x v="2"/>
    <x v="0"/>
    <x v="0"/>
    <n v="4"/>
    <n v="2800"/>
  </r>
  <r>
    <x v="27"/>
    <x v="0"/>
    <x v="0"/>
    <x v="0"/>
    <n v="5"/>
    <n v="6500"/>
  </r>
  <r>
    <x v="27"/>
    <x v="1"/>
    <x v="0"/>
    <x v="1"/>
    <n v="2"/>
    <n v="3500"/>
  </r>
  <r>
    <x v="28"/>
    <x v="0"/>
    <x v="0"/>
    <x v="0"/>
    <n v="4"/>
    <n v="1800"/>
  </r>
  <r>
    <x v="29"/>
    <x v="2"/>
    <x v="0"/>
    <x v="0"/>
    <n v="3"/>
    <n v="380"/>
  </r>
  <r>
    <x v="0"/>
    <x v="1"/>
    <x v="1"/>
    <x v="0"/>
    <n v="4"/>
    <n v="750"/>
  </r>
  <r>
    <x v="30"/>
    <x v="1"/>
    <x v="1"/>
    <x v="1"/>
    <n v="2"/>
    <n v="2240"/>
  </r>
  <r>
    <x v="30"/>
    <x v="2"/>
    <x v="1"/>
    <x v="1"/>
    <n v="2"/>
    <n v="10160"/>
  </r>
  <r>
    <x v="30"/>
    <x v="0"/>
    <x v="1"/>
    <x v="0"/>
    <n v="5"/>
    <n v="840"/>
  </r>
  <r>
    <x v="2"/>
    <x v="2"/>
    <x v="1"/>
    <x v="0"/>
    <n v="3"/>
    <n v="2900"/>
  </r>
  <r>
    <x v="31"/>
    <x v="0"/>
    <x v="1"/>
    <x v="1"/>
    <n v="1"/>
    <n v="5120"/>
  </r>
  <r>
    <x v="32"/>
    <x v="2"/>
    <x v="1"/>
    <x v="1"/>
    <n v="2"/>
    <n v="3400"/>
  </r>
  <r>
    <x v="33"/>
    <x v="3"/>
    <x v="1"/>
    <x v="0"/>
    <n v="3"/>
    <n v="985"/>
  </r>
  <r>
    <x v="6"/>
    <x v="1"/>
    <x v="1"/>
    <x v="0"/>
    <n v="3"/>
    <n v="750"/>
  </r>
  <r>
    <x v="6"/>
    <x v="2"/>
    <x v="1"/>
    <x v="1"/>
    <n v="1"/>
    <n v="10160"/>
  </r>
  <r>
    <x v="34"/>
    <x v="1"/>
    <x v="1"/>
    <x v="1"/>
    <n v="2"/>
    <n v="2240"/>
  </r>
  <r>
    <x v="34"/>
    <x v="0"/>
    <x v="1"/>
    <x v="0"/>
    <n v="3"/>
    <n v="840"/>
  </r>
  <r>
    <x v="35"/>
    <x v="2"/>
    <x v="1"/>
    <x v="0"/>
    <n v="5"/>
    <n v="2900"/>
  </r>
  <r>
    <x v="35"/>
    <x v="0"/>
    <x v="1"/>
    <x v="1"/>
    <n v="2"/>
    <n v="5120"/>
  </r>
  <r>
    <x v="8"/>
    <x v="2"/>
    <x v="1"/>
    <x v="1"/>
    <n v="2"/>
    <n v="3400"/>
  </r>
  <r>
    <x v="36"/>
    <x v="1"/>
    <x v="1"/>
    <x v="0"/>
    <n v="5"/>
    <n v="1390"/>
  </r>
  <r>
    <x v="37"/>
    <x v="0"/>
    <x v="1"/>
    <x v="0"/>
    <n v="3"/>
    <n v="2540"/>
  </r>
  <r>
    <x v="37"/>
    <x v="0"/>
    <x v="1"/>
    <x v="0"/>
    <n v="4"/>
    <n v="920"/>
  </r>
  <r>
    <x v="10"/>
    <x v="1"/>
    <x v="1"/>
    <x v="1"/>
    <n v="1"/>
    <n v="10160"/>
  </r>
  <r>
    <x v="10"/>
    <x v="3"/>
    <x v="1"/>
    <x v="0"/>
    <n v="5"/>
    <n v="2548"/>
  </r>
  <r>
    <x v="11"/>
    <x v="1"/>
    <x v="1"/>
    <x v="1"/>
    <n v="2"/>
    <n v="7400"/>
  </r>
  <r>
    <x v="38"/>
    <x v="1"/>
    <x v="1"/>
    <x v="0"/>
    <n v="3"/>
    <n v="1580"/>
  </r>
  <r>
    <x v="38"/>
    <x v="0"/>
    <x v="1"/>
    <x v="0"/>
    <n v="4"/>
    <n v="460"/>
  </r>
  <r>
    <x v="39"/>
    <x v="3"/>
    <x v="1"/>
    <x v="1"/>
    <n v="1"/>
    <n v="5844"/>
  </r>
  <r>
    <x v="13"/>
    <x v="0"/>
    <x v="1"/>
    <x v="0"/>
    <n v="5"/>
    <n v="2800"/>
  </r>
  <r>
    <x v="16"/>
    <x v="0"/>
    <x v="1"/>
    <x v="0"/>
    <n v="5"/>
    <n v="9500"/>
  </r>
  <r>
    <x v="40"/>
    <x v="0"/>
    <x v="1"/>
    <x v="0"/>
    <n v="4"/>
    <n v="2540"/>
  </r>
  <r>
    <x v="41"/>
    <x v="1"/>
    <x v="1"/>
    <x v="1"/>
    <n v="1"/>
    <n v="5400"/>
  </r>
  <r>
    <x v="41"/>
    <x v="0"/>
    <x v="1"/>
    <x v="0"/>
    <n v="4"/>
    <n v="3260"/>
  </r>
  <r>
    <x v="21"/>
    <x v="0"/>
    <x v="1"/>
    <x v="0"/>
    <n v="4"/>
    <n v="520"/>
  </r>
  <r>
    <x v="42"/>
    <x v="0"/>
    <x v="1"/>
    <x v="0"/>
    <n v="3"/>
    <n v="2540"/>
  </r>
  <r>
    <x v="23"/>
    <x v="0"/>
    <x v="1"/>
    <x v="0"/>
    <n v="3"/>
    <n v="320"/>
  </r>
  <r>
    <x v="43"/>
    <x v="0"/>
    <x v="1"/>
    <x v="0"/>
    <n v="5"/>
    <n v="320"/>
  </r>
  <r>
    <x v="44"/>
    <x v="1"/>
    <x v="1"/>
    <x v="1"/>
    <n v="2"/>
    <n v="3500"/>
  </r>
  <r>
    <x v="25"/>
    <x v="1"/>
    <x v="1"/>
    <x v="0"/>
    <n v="3"/>
    <n v="520"/>
  </r>
  <r>
    <x v="45"/>
    <x v="0"/>
    <x v="1"/>
    <x v="0"/>
    <n v="3"/>
    <n v="320"/>
  </r>
  <r>
    <x v="45"/>
    <x v="1"/>
    <x v="1"/>
    <x v="1"/>
    <n v="1"/>
    <n v="3500"/>
  </r>
  <r>
    <x v="29"/>
    <x v="1"/>
    <x v="1"/>
    <x v="0"/>
    <n v="4"/>
    <n v="520"/>
  </r>
  <r>
    <x v="46"/>
    <x v="1"/>
    <x v="2"/>
    <x v="1"/>
    <n v="2"/>
    <n v="6420"/>
  </r>
  <r>
    <x v="47"/>
    <x v="0"/>
    <x v="2"/>
    <x v="0"/>
    <n v="3"/>
    <n v="330"/>
  </r>
  <r>
    <x v="34"/>
    <x v="1"/>
    <x v="2"/>
    <x v="1"/>
    <n v="1"/>
    <n v="6420"/>
  </r>
  <r>
    <x v="9"/>
    <x v="0"/>
    <x v="2"/>
    <x v="0"/>
    <n v="3"/>
    <n v="210"/>
  </r>
  <r>
    <x v="37"/>
    <x v="2"/>
    <x v="2"/>
    <x v="0"/>
    <n v="5"/>
    <n v="750"/>
  </r>
  <r>
    <x v="11"/>
    <x v="0"/>
    <x v="2"/>
    <x v="0"/>
    <n v="4"/>
    <n v="460"/>
  </r>
  <r>
    <x v="38"/>
    <x v="0"/>
    <x v="2"/>
    <x v="1"/>
    <n v="2"/>
    <n v="10192"/>
  </r>
  <r>
    <x v="40"/>
    <x v="2"/>
    <x v="2"/>
    <x v="0"/>
    <n v="5"/>
    <n v="750"/>
  </r>
  <r>
    <x v="42"/>
    <x v="2"/>
    <x v="2"/>
    <x v="0"/>
    <n v="5"/>
    <n v="250"/>
  </r>
  <r>
    <x v="48"/>
    <x v="2"/>
    <x v="2"/>
    <x v="0"/>
    <n v="4"/>
    <n v="650"/>
  </r>
  <r>
    <x v="45"/>
    <x v="2"/>
    <x v="2"/>
    <x v="0"/>
    <n v="5"/>
    <n v="650"/>
  </r>
  <r>
    <x v="49"/>
    <x v="2"/>
    <x v="2"/>
    <x v="0"/>
    <n v="3"/>
    <n v="650"/>
  </r>
  <r>
    <x v="0"/>
    <x v="0"/>
    <x v="3"/>
    <x v="0"/>
    <n v="5"/>
    <n v="280"/>
  </r>
  <r>
    <x v="30"/>
    <x v="0"/>
    <x v="3"/>
    <x v="0"/>
    <n v="3"/>
    <n v="302"/>
  </r>
  <r>
    <x v="50"/>
    <x v="2"/>
    <x v="3"/>
    <x v="0"/>
    <n v="3"/>
    <n v="2840"/>
  </r>
  <r>
    <x v="2"/>
    <x v="1"/>
    <x v="3"/>
    <x v="0"/>
    <n v="4"/>
    <n v="210"/>
  </r>
  <r>
    <x v="31"/>
    <x v="3"/>
    <x v="3"/>
    <x v="0"/>
    <n v="5"/>
    <n v="1500"/>
  </r>
  <r>
    <x v="51"/>
    <x v="1"/>
    <x v="3"/>
    <x v="0"/>
    <n v="5"/>
    <n v="1204"/>
  </r>
  <r>
    <x v="47"/>
    <x v="3"/>
    <x v="3"/>
    <x v="0"/>
    <n v="4"/>
    <n v="1504"/>
  </r>
  <r>
    <x v="5"/>
    <x v="1"/>
    <x v="3"/>
    <x v="0"/>
    <n v="3"/>
    <n v="1260"/>
  </r>
  <r>
    <x v="5"/>
    <x v="0"/>
    <x v="3"/>
    <x v="0"/>
    <n v="5"/>
    <n v="1520"/>
  </r>
  <r>
    <x v="33"/>
    <x v="2"/>
    <x v="3"/>
    <x v="1"/>
    <n v="2"/>
    <n v="1680"/>
  </r>
  <r>
    <x v="33"/>
    <x v="0"/>
    <x v="3"/>
    <x v="0"/>
    <n v="5"/>
    <n v="1200"/>
  </r>
  <r>
    <x v="6"/>
    <x v="3"/>
    <x v="3"/>
    <x v="0"/>
    <n v="4"/>
    <n v="280"/>
  </r>
  <r>
    <x v="52"/>
    <x v="0"/>
    <x v="3"/>
    <x v="0"/>
    <n v="3"/>
    <n v="302"/>
  </r>
  <r>
    <x v="7"/>
    <x v="2"/>
    <x v="3"/>
    <x v="0"/>
    <n v="4"/>
    <n v="2840"/>
  </r>
  <r>
    <x v="35"/>
    <x v="1"/>
    <x v="3"/>
    <x v="0"/>
    <n v="4"/>
    <n v="440"/>
  </r>
  <r>
    <x v="35"/>
    <x v="3"/>
    <x v="3"/>
    <x v="0"/>
    <n v="5"/>
    <n v="1500"/>
  </r>
  <r>
    <x v="8"/>
    <x v="1"/>
    <x v="3"/>
    <x v="0"/>
    <n v="3"/>
    <n v="1204"/>
  </r>
  <r>
    <x v="9"/>
    <x v="3"/>
    <x v="3"/>
    <x v="0"/>
    <n v="4"/>
    <n v="1504"/>
  </r>
  <r>
    <x v="36"/>
    <x v="0"/>
    <x v="3"/>
    <x v="0"/>
    <n v="4"/>
    <n v="490"/>
  </r>
  <r>
    <x v="37"/>
    <x v="1"/>
    <x v="3"/>
    <x v="1"/>
    <n v="1"/>
    <n v="11360"/>
  </r>
  <r>
    <x v="37"/>
    <x v="1"/>
    <x v="3"/>
    <x v="1"/>
    <n v="1"/>
    <n v="3440"/>
  </r>
  <r>
    <x v="10"/>
    <x v="2"/>
    <x v="3"/>
    <x v="0"/>
    <n v="3"/>
    <n v="2555"/>
  </r>
  <r>
    <x v="10"/>
    <x v="0"/>
    <x v="3"/>
    <x v="0"/>
    <n v="3"/>
    <n v="1560"/>
  </r>
  <r>
    <x v="11"/>
    <x v="2"/>
    <x v="3"/>
    <x v="0"/>
    <n v="5"/>
    <n v="1500"/>
  </r>
  <r>
    <x v="11"/>
    <x v="0"/>
    <x v="3"/>
    <x v="0"/>
    <n v="3"/>
    <n v="700"/>
  </r>
  <r>
    <x v="12"/>
    <x v="0"/>
    <x v="3"/>
    <x v="0"/>
    <n v="5"/>
    <n v="1590"/>
  </r>
  <r>
    <x v="12"/>
    <x v="1"/>
    <x v="3"/>
    <x v="0"/>
    <n v="5"/>
    <n v="2500"/>
  </r>
  <r>
    <x v="12"/>
    <x v="0"/>
    <x v="3"/>
    <x v="0"/>
    <n v="3"/>
    <n v="1220"/>
  </r>
  <r>
    <x v="39"/>
    <x v="2"/>
    <x v="3"/>
    <x v="1"/>
    <n v="2"/>
    <n v="6000"/>
  </r>
  <r>
    <x v="39"/>
    <x v="0"/>
    <x v="3"/>
    <x v="0"/>
    <n v="4"/>
    <n v="700"/>
  </r>
  <r>
    <x v="14"/>
    <x v="0"/>
    <x v="3"/>
    <x v="0"/>
    <n v="3"/>
    <n v="2800"/>
  </r>
  <r>
    <x v="15"/>
    <x v="2"/>
    <x v="3"/>
    <x v="0"/>
    <n v="5"/>
    <n v="2500"/>
  </r>
  <r>
    <x v="15"/>
    <x v="0"/>
    <x v="3"/>
    <x v="0"/>
    <n v="4"/>
    <n v="1220"/>
  </r>
  <r>
    <x v="16"/>
    <x v="2"/>
    <x v="3"/>
    <x v="0"/>
    <n v="4"/>
    <n v="1500"/>
  </r>
  <r>
    <x v="53"/>
    <x v="0"/>
    <x v="3"/>
    <x v="0"/>
    <n v="5"/>
    <n v="3200"/>
  </r>
  <r>
    <x v="54"/>
    <x v="1"/>
    <x v="3"/>
    <x v="0"/>
    <n v="3"/>
    <n v="2500"/>
  </r>
  <r>
    <x v="40"/>
    <x v="1"/>
    <x v="3"/>
    <x v="1"/>
    <n v="1"/>
    <n v="11360"/>
  </r>
  <r>
    <x v="40"/>
    <x v="3"/>
    <x v="3"/>
    <x v="1"/>
    <n v="1"/>
    <n v="8800"/>
  </r>
  <r>
    <x v="41"/>
    <x v="2"/>
    <x v="3"/>
    <x v="0"/>
    <n v="4"/>
    <n v="6840"/>
  </r>
  <r>
    <x v="41"/>
    <x v="0"/>
    <x v="3"/>
    <x v="0"/>
    <n v="4"/>
    <n v="3500"/>
  </r>
  <r>
    <x v="19"/>
    <x v="2"/>
    <x v="3"/>
    <x v="0"/>
    <n v="4"/>
    <n v="1500"/>
  </r>
  <r>
    <x v="20"/>
    <x v="0"/>
    <x v="3"/>
    <x v="0"/>
    <n v="5"/>
    <n v="110"/>
  </r>
  <r>
    <x v="21"/>
    <x v="2"/>
    <x v="3"/>
    <x v="0"/>
    <n v="5"/>
    <n v="2000"/>
  </r>
  <r>
    <x v="22"/>
    <x v="0"/>
    <x v="3"/>
    <x v="0"/>
    <n v="3"/>
    <n v="690"/>
  </r>
  <r>
    <x v="22"/>
    <x v="1"/>
    <x v="3"/>
    <x v="0"/>
    <n v="3"/>
    <n v="2500"/>
  </r>
  <r>
    <x v="42"/>
    <x v="1"/>
    <x v="3"/>
    <x v="1"/>
    <n v="2"/>
    <n v="8500"/>
  </r>
  <r>
    <x v="55"/>
    <x v="3"/>
    <x v="3"/>
    <x v="1"/>
    <n v="2"/>
    <n v="650"/>
  </r>
  <r>
    <x v="56"/>
    <x v="2"/>
    <x v="3"/>
    <x v="0"/>
    <n v="3"/>
    <n v="5000"/>
  </r>
  <r>
    <x v="56"/>
    <x v="0"/>
    <x v="3"/>
    <x v="0"/>
    <n v="3"/>
    <n v="3500"/>
  </r>
  <r>
    <x v="24"/>
    <x v="2"/>
    <x v="3"/>
    <x v="0"/>
    <n v="5"/>
    <n v="1500"/>
  </r>
  <r>
    <x v="48"/>
    <x v="1"/>
    <x v="3"/>
    <x v="1"/>
    <n v="1"/>
    <n v="8000"/>
  </r>
  <r>
    <x v="48"/>
    <x v="3"/>
    <x v="3"/>
    <x v="1"/>
    <n v="2"/>
    <n v="5100"/>
  </r>
  <r>
    <x v="44"/>
    <x v="2"/>
    <x v="3"/>
    <x v="0"/>
    <n v="3"/>
    <n v="2840"/>
  </r>
  <r>
    <x v="25"/>
    <x v="0"/>
    <x v="3"/>
    <x v="0"/>
    <n v="5"/>
    <n v="5550"/>
  </r>
  <r>
    <x v="26"/>
    <x v="0"/>
    <x v="3"/>
    <x v="0"/>
    <n v="4"/>
    <n v="690"/>
  </r>
  <r>
    <x v="27"/>
    <x v="2"/>
    <x v="3"/>
    <x v="0"/>
    <n v="4"/>
    <n v="5000"/>
  </r>
  <r>
    <x v="27"/>
    <x v="0"/>
    <x v="3"/>
    <x v="0"/>
    <n v="3"/>
    <n v="3500"/>
  </r>
  <r>
    <x v="28"/>
    <x v="2"/>
    <x v="3"/>
    <x v="0"/>
    <n v="4"/>
    <n v="1500"/>
  </r>
  <r>
    <x v="28"/>
    <x v="1"/>
    <x v="3"/>
    <x v="1"/>
    <n v="2"/>
    <n v="8000"/>
  </r>
  <r>
    <x v="45"/>
    <x v="3"/>
    <x v="3"/>
    <x v="1"/>
    <n v="1"/>
    <n v="5100"/>
  </r>
  <r>
    <x v="29"/>
    <x v="2"/>
    <x v="3"/>
    <x v="0"/>
    <n v="4"/>
    <n v="2840"/>
  </r>
  <r>
    <x v="29"/>
    <x v="0"/>
    <x v="3"/>
    <x v="0"/>
    <n v="3"/>
    <n v="5550"/>
  </r>
  <r>
    <x v="49"/>
    <x v="1"/>
    <x v="3"/>
    <x v="1"/>
    <n v="2"/>
    <n v="8000"/>
  </r>
  <r>
    <x v="49"/>
    <x v="3"/>
    <x v="3"/>
    <x v="1"/>
    <n v="2"/>
    <n v="5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s v="Lombardia"/>
    <x v="0"/>
    <n v="4"/>
    <n v="750"/>
  </r>
  <r>
    <x v="0"/>
    <x v="1"/>
    <s v="Veneto"/>
    <x v="0"/>
    <n v="5"/>
    <n v="280"/>
  </r>
  <r>
    <x v="0"/>
    <x v="1"/>
    <s v="Friuli"/>
    <x v="0"/>
    <n v="4"/>
    <n v="1650"/>
  </r>
  <r>
    <x v="1"/>
    <x v="0"/>
    <s v="Lombardia"/>
    <x v="1"/>
    <n v="2"/>
    <n v="2240"/>
  </r>
  <r>
    <x v="1"/>
    <x v="2"/>
    <s v="Lombardia"/>
    <x v="1"/>
    <n v="2"/>
    <n v="10160"/>
  </r>
  <r>
    <x v="1"/>
    <x v="1"/>
    <s v="Veneto"/>
    <x v="0"/>
    <n v="3"/>
    <n v="302"/>
  </r>
  <r>
    <x v="1"/>
    <x v="1"/>
    <s v="Lombardia"/>
    <x v="0"/>
    <n v="5"/>
    <n v="840"/>
  </r>
  <r>
    <x v="2"/>
    <x v="0"/>
    <s v="Trentino"/>
    <x v="1"/>
    <n v="2"/>
    <n v="6420"/>
  </r>
  <r>
    <x v="3"/>
    <x v="2"/>
    <s v="Veneto"/>
    <x v="0"/>
    <n v="3"/>
    <n v="2840"/>
  </r>
  <r>
    <x v="4"/>
    <x v="0"/>
    <s v="Friuli"/>
    <x v="0"/>
    <n v="5"/>
    <n v="1420"/>
  </r>
  <r>
    <x v="5"/>
    <x v="0"/>
    <s v="Veneto"/>
    <x v="0"/>
    <n v="4"/>
    <n v="210"/>
  </r>
  <r>
    <x v="5"/>
    <x v="2"/>
    <s v="Lombardia"/>
    <x v="0"/>
    <n v="3"/>
    <n v="2900"/>
  </r>
  <r>
    <x v="5"/>
    <x v="1"/>
    <s v="Friuli"/>
    <x v="0"/>
    <n v="4"/>
    <n v="350"/>
  </r>
  <r>
    <x v="6"/>
    <x v="3"/>
    <s v="Veneto"/>
    <x v="0"/>
    <n v="5"/>
    <n v="1500"/>
  </r>
  <r>
    <x v="6"/>
    <x v="1"/>
    <s v="Lombardia"/>
    <x v="1"/>
    <n v="1"/>
    <n v="5120"/>
  </r>
  <r>
    <x v="7"/>
    <x v="0"/>
    <s v="Veneto"/>
    <x v="0"/>
    <n v="5"/>
    <n v="1204"/>
  </r>
  <r>
    <x v="8"/>
    <x v="2"/>
    <s v="Lombardia"/>
    <x v="1"/>
    <n v="2"/>
    <n v="3400"/>
  </r>
  <r>
    <x v="9"/>
    <x v="1"/>
    <s v="Friuli"/>
    <x v="0"/>
    <n v="4"/>
    <n v="3540"/>
  </r>
  <r>
    <x v="10"/>
    <x v="3"/>
    <s v="Veneto"/>
    <x v="0"/>
    <n v="4"/>
    <n v="1504"/>
  </r>
  <r>
    <x v="10"/>
    <x v="1"/>
    <s v="Trentino"/>
    <x v="0"/>
    <n v="3"/>
    <n v="330"/>
  </r>
  <r>
    <x v="11"/>
    <x v="0"/>
    <s v="Friuli"/>
    <x v="1"/>
    <n v="2"/>
    <n v="6240"/>
  </r>
  <r>
    <x v="12"/>
    <x v="0"/>
    <s v="Veneto"/>
    <x v="0"/>
    <n v="3"/>
    <n v="1260"/>
  </r>
  <r>
    <x v="12"/>
    <x v="2"/>
    <s v="Friuli"/>
    <x v="1"/>
    <n v="1"/>
    <n v="4800"/>
  </r>
  <r>
    <x v="12"/>
    <x v="1"/>
    <s v="Veneto"/>
    <x v="0"/>
    <n v="5"/>
    <n v="1520"/>
  </r>
  <r>
    <x v="13"/>
    <x v="3"/>
    <s v="Lombardia"/>
    <x v="0"/>
    <n v="3"/>
    <n v="985"/>
  </r>
  <r>
    <x v="13"/>
    <x v="2"/>
    <s v="Veneto"/>
    <x v="1"/>
    <n v="2"/>
    <n v="1680"/>
  </r>
  <r>
    <x v="13"/>
    <x v="1"/>
    <s v="Veneto"/>
    <x v="0"/>
    <n v="5"/>
    <n v="1200"/>
  </r>
  <r>
    <x v="14"/>
    <x v="0"/>
    <s v="Lombardia"/>
    <x v="0"/>
    <n v="3"/>
    <n v="750"/>
  </r>
  <r>
    <x v="14"/>
    <x v="3"/>
    <s v="Veneto"/>
    <x v="0"/>
    <n v="4"/>
    <n v="280"/>
  </r>
  <r>
    <x v="14"/>
    <x v="2"/>
    <s v="Lombardia"/>
    <x v="1"/>
    <n v="1"/>
    <n v="10160"/>
  </r>
  <r>
    <x v="14"/>
    <x v="1"/>
    <s v="Friuli"/>
    <x v="0"/>
    <n v="3"/>
    <n v="1650"/>
  </r>
  <r>
    <x v="15"/>
    <x v="1"/>
    <s v="Veneto"/>
    <x v="0"/>
    <n v="3"/>
    <n v="302"/>
  </r>
  <r>
    <x v="16"/>
    <x v="0"/>
    <s v="Lombardia"/>
    <x v="1"/>
    <n v="2"/>
    <n v="2240"/>
  </r>
  <r>
    <x v="16"/>
    <x v="0"/>
    <s v="Trentino"/>
    <x v="1"/>
    <n v="1"/>
    <n v="6420"/>
  </r>
  <r>
    <x v="16"/>
    <x v="1"/>
    <s v="Lombardia"/>
    <x v="0"/>
    <n v="3"/>
    <n v="840"/>
  </r>
  <r>
    <x v="17"/>
    <x v="0"/>
    <s v="Friuli"/>
    <x v="0"/>
    <n v="5"/>
    <n v="1420"/>
  </r>
  <r>
    <x v="17"/>
    <x v="2"/>
    <s v="Veneto"/>
    <x v="0"/>
    <n v="4"/>
    <n v="2840"/>
  </r>
  <r>
    <x v="17"/>
    <x v="1"/>
    <s v="Friuli"/>
    <x v="0"/>
    <n v="4"/>
    <n v="350"/>
  </r>
  <r>
    <x v="18"/>
    <x v="0"/>
    <s v="Veneto"/>
    <x v="0"/>
    <n v="4"/>
    <n v="440"/>
  </r>
  <r>
    <x v="18"/>
    <x v="3"/>
    <s v="Veneto"/>
    <x v="0"/>
    <n v="5"/>
    <n v="1500"/>
  </r>
  <r>
    <x v="18"/>
    <x v="2"/>
    <s v="Lombardia"/>
    <x v="0"/>
    <n v="5"/>
    <n v="2900"/>
  </r>
  <r>
    <x v="18"/>
    <x v="1"/>
    <s v="Lombardia"/>
    <x v="1"/>
    <n v="2"/>
    <n v="5120"/>
  </r>
  <r>
    <x v="19"/>
    <x v="0"/>
    <s v="Veneto"/>
    <x v="0"/>
    <n v="3"/>
    <n v="1204"/>
  </r>
  <r>
    <x v="19"/>
    <x v="2"/>
    <s v="Lombardia"/>
    <x v="1"/>
    <n v="2"/>
    <n v="3400"/>
  </r>
  <r>
    <x v="19"/>
    <x v="1"/>
    <s v="Friuli"/>
    <x v="0"/>
    <n v="3"/>
    <n v="3540"/>
  </r>
  <r>
    <x v="20"/>
    <x v="0"/>
    <s v="Friuli"/>
    <x v="1"/>
    <n v="1"/>
    <n v="6240"/>
  </r>
  <r>
    <x v="20"/>
    <x v="3"/>
    <s v="Veneto"/>
    <x v="0"/>
    <n v="4"/>
    <n v="1504"/>
  </r>
  <r>
    <x v="20"/>
    <x v="2"/>
    <s v="Friuli"/>
    <x v="0"/>
    <n v="4"/>
    <n v="840"/>
  </r>
  <r>
    <x v="20"/>
    <x v="1"/>
    <s v="Trentino"/>
    <x v="0"/>
    <n v="3"/>
    <n v="210"/>
  </r>
  <r>
    <x v="21"/>
    <x v="0"/>
    <s v="Lombardia"/>
    <x v="0"/>
    <n v="5"/>
    <n v="1390"/>
  </r>
  <r>
    <x v="21"/>
    <x v="1"/>
    <s v="Veneto"/>
    <x v="0"/>
    <n v="4"/>
    <n v="490"/>
  </r>
  <r>
    <x v="22"/>
    <x v="0"/>
    <s v="Veneto"/>
    <x v="1"/>
    <n v="1"/>
    <n v="11360"/>
  </r>
  <r>
    <x v="22"/>
    <x v="0"/>
    <s v="Veneto"/>
    <x v="1"/>
    <n v="1"/>
    <n v="3440"/>
  </r>
  <r>
    <x v="22"/>
    <x v="2"/>
    <s v="Trentino"/>
    <x v="0"/>
    <n v="5"/>
    <n v="750"/>
  </r>
  <r>
    <x v="22"/>
    <x v="1"/>
    <s v="Lombardia"/>
    <x v="0"/>
    <n v="3"/>
    <n v="2540"/>
  </r>
  <r>
    <x v="22"/>
    <x v="1"/>
    <s v="Lombardia"/>
    <x v="0"/>
    <n v="4"/>
    <n v="920"/>
  </r>
  <r>
    <x v="23"/>
    <x v="0"/>
    <s v="Lombardia"/>
    <x v="1"/>
    <n v="1"/>
    <n v="10160"/>
  </r>
  <r>
    <x v="23"/>
    <x v="0"/>
    <s v="Friuli"/>
    <x v="0"/>
    <n v="5"/>
    <n v="1580"/>
  </r>
  <r>
    <x v="23"/>
    <x v="3"/>
    <s v="Lombardia"/>
    <x v="0"/>
    <n v="5"/>
    <n v="2548"/>
  </r>
  <r>
    <x v="23"/>
    <x v="2"/>
    <s v="Veneto"/>
    <x v="0"/>
    <n v="3"/>
    <n v="2555"/>
  </r>
  <r>
    <x v="23"/>
    <x v="1"/>
    <s v="Veneto"/>
    <x v="0"/>
    <n v="3"/>
    <n v="1560"/>
  </r>
  <r>
    <x v="24"/>
    <x v="0"/>
    <s v="Lombardia"/>
    <x v="1"/>
    <n v="2"/>
    <n v="7400"/>
  </r>
  <r>
    <x v="24"/>
    <x v="0"/>
    <s v="Friuli"/>
    <x v="1"/>
    <n v="2"/>
    <n v="5800"/>
  </r>
  <r>
    <x v="24"/>
    <x v="2"/>
    <s v="Veneto"/>
    <x v="0"/>
    <n v="5"/>
    <n v="1500"/>
  </r>
  <r>
    <x v="24"/>
    <x v="1"/>
    <s v="Trentino"/>
    <x v="0"/>
    <n v="4"/>
    <n v="460"/>
  </r>
  <r>
    <x v="24"/>
    <x v="1"/>
    <s v="Veneto"/>
    <x v="0"/>
    <n v="3"/>
    <n v="700"/>
  </r>
  <r>
    <x v="25"/>
    <x v="3"/>
    <s v="Friuli"/>
    <x v="1"/>
    <n v="2"/>
    <n v="8480"/>
  </r>
  <r>
    <x v="25"/>
    <x v="1"/>
    <s v="Friuli"/>
    <x v="0"/>
    <n v="4"/>
    <n v="2800"/>
  </r>
  <r>
    <x v="25"/>
    <x v="1"/>
    <s v="Friuli"/>
    <x v="0"/>
    <n v="4"/>
    <n v="4560"/>
  </r>
  <r>
    <x v="25"/>
    <x v="1"/>
    <s v="Veneto"/>
    <x v="0"/>
    <n v="5"/>
    <n v="1590"/>
  </r>
  <r>
    <x v="25"/>
    <x v="0"/>
    <s v="Veneto"/>
    <x v="0"/>
    <n v="5"/>
    <n v="2500"/>
  </r>
  <r>
    <x v="25"/>
    <x v="2"/>
    <s v="Friuli"/>
    <x v="0"/>
    <n v="3"/>
    <n v="2555"/>
  </r>
  <r>
    <x v="25"/>
    <x v="1"/>
    <s v="Veneto"/>
    <x v="0"/>
    <n v="3"/>
    <n v="1220"/>
  </r>
  <r>
    <x v="26"/>
    <x v="0"/>
    <s v="Lombardia"/>
    <x v="0"/>
    <n v="3"/>
    <n v="1580"/>
  </r>
  <r>
    <x v="26"/>
    <x v="1"/>
    <s v="Trentino"/>
    <x v="1"/>
    <n v="2"/>
    <n v="10192"/>
  </r>
  <r>
    <x v="26"/>
    <x v="1"/>
    <s v="Lombardia"/>
    <x v="0"/>
    <n v="4"/>
    <n v="460"/>
  </r>
  <r>
    <x v="27"/>
    <x v="3"/>
    <s v="Lombardia"/>
    <x v="1"/>
    <n v="1"/>
    <n v="5844"/>
  </r>
  <r>
    <x v="27"/>
    <x v="2"/>
    <s v="Veneto"/>
    <x v="1"/>
    <n v="2"/>
    <n v="6000"/>
  </r>
  <r>
    <x v="27"/>
    <x v="1"/>
    <s v="Veneto"/>
    <x v="0"/>
    <n v="4"/>
    <n v="700"/>
  </r>
  <r>
    <x v="28"/>
    <x v="0"/>
    <s v="Friuli"/>
    <x v="0"/>
    <n v="5"/>
    <n v="550"/>
  </r>
  <r>
    <x v="28"/>
    <x v="1"/>
    <s v="Lombardia"/>
    <x v="0"/>
    <n v="5"/>
    <n v="2800"/>
  </r>
  <r>
    <x v="29"/>
    <x v="3"/>
    <s v="Friuli"/>
    <x v="0"/>
    <n v="5"/>
    <n v="1590"/>
  </r>
  <r>
    <x v="29"/>
    <x v="1"/>
    <s v="Veneto"/>
    <x v="0"/>
    <n v="3"/>
    <n v="2800"/>
  </r>
  <r>
    <x v="29"/>
    <x v="1"/>
    <s v="Friuli"/>
    <x v="0"/>
    <n v="5"/>
    <n v="1590"/>
  </r>
  <r>
    <x v="30"/>
    <x v="0"/>
    <s v="Friuli"/>
    <x v="1"/>
    <n v="1"/>
    <n v="8000"/>
  </r>
  <r>
    <x v="30"/>
    <x v="3"/>
    <s v="Friuli"/>
    <x v="1"/>
    <n v="2"/>
    <n v="8800"/>
  </r>
  <r>
    <x v="30"/>
    <x v="2"/>
    <s v="Veneto"/>
    <x v="0"/>
    <n v="5"/>
    <n v="2500"/>
  </r>
  <r>
    <x v="30"/>
    <x v="1"/>
    <s v="Veneto"/>
    <x v="0"/>
    <n v="4"/>
    <n v="1220"/>
  </r>
  <r>
    <x v="31"/>
    <x v="0"/>
    <s v="Friuli"/>
    <x v="1"/>
    <n v="1"/>
    <n v="5800"/>
  </r>
  <r>
    <x v="31"/>
    <x v="2"/>
    <s v="Veneto"/>
    <x v="0"/>
    <n v="4"/>
    <n v="1500"/>
  </r>
  <r>
    <x v="31"/>
    <x v="1"/>
    <s v="Lombardia"/>
    <x v="0"/>
    <n v="5"/>
    <n v="9500"/>
  </r>
  <r>
    <x v="32"/>
    <x v="1"/>
    <s v="Veneto"/>
    <x v="0"/>
    <n v="5"/>
    <n v="3200"/>
  </r>
  <r>
    <x v="33"/>
    <x v="1"/>
    <s v="Friuli"/>
    <x v="0"/>
    <n v="3"/>
    <n v="2800"/>
  </r>
  <r>
    <x v="34"/>
    <x v="3"/>
    <s v="Friuli"/>
    <x v="1"/>
    <n v="1"/>
    <n v="7700"/>
  </r>
  <r>
    <x v="35"/>
    <x v="0"/>
    <s v="Veneto"/>
    <x v="0"/>
    <n v="3"/>
    <n v="2500"/>
  </r>
  <r>
    <x v="36"/>
    <x v="0"/>
    <s v="Veneto"/>
    <x v="1"/>
    <n v="1"/>
    <n v="11360"/>
  </r>
  <r>
    <x v="36"/>
    <x v="3"/>
    <s v="Veneto"/>
    <x v="1"/>
    <n v="1"/>
    <n v="8800"/>
  </r>
  <r>
    <x v="36"/>
    <x v="2"/>
    <s v="Trentino"/>
    <x v="0"/>
    <n v="5"/>
    <n v="750"/>
  </r>
  <r>
    <x v="36"/>
    <x v="1"/>
    <s v="Lombardia"/>
    <x v="0"/>
    <n v="4"/>
    <n v="2540"/>
  </r>
  <r>
    <x v="37"/>
    <x v="0"/>
    <s v="Lombardia"/>
    <x v="1"/>
    <n v="1"/>
    <n v="5400"/>
  </r>
  <r>
    <x v="37"/>
    <x v="2"/>
    <s v="Veneto"/>
    <x v="0"/>
    <n v="4"/>
    <n v="6840"/>
  </r>
  <r>
    <x v="37"/>
    <x v="1"/>
    <s v="Lombardia"/>
    <x v="0"/>
    <n v="4"/>
    <n v="3260"/>
  </r>
  <r>
    <x v="37"/>
    <x v="1"/>
    <s v="Veneto"/>
    <x v="0"/>
    <n v="4"/>
    <n v="3500"/>
  </r>
  <r>
    <x v="38"/>
    <x v="0"/>
    <s v="Friuli"/>
    <x v="1"/>
    <n v="1"/>
    <n v="800"/>
  </r>
  <r>
    <x v="38"/>
    <x v="2"/>
    <s v="Veneto"/>
    <x v="0"/>
    <n v="4"/>
    <n v="1500"/>
  </r>
  <r>
    <x v="38"/>
    <x v="1"/>
    <s v="Friuli"/>
    <x v="0"/>
    <n v="4"/>
    <n v="1800"/>
  </r>
  <r>
    <x v="39"/>
    <x v="3"/>
    <s v="Friuli"/>
    <x v="1"/>
    <n v="2"/>
    <n v="7800"/>
  </r>
  <r>
    <x v="39"/>
    <x v="1"/>
    <s v="Veneto"/>
    <x v="0"/>
    <n v="5"/>
    <n v="110"/>
  </r>
  <r>
    <x v="40"/>
    <x v="0"/>
    <s v="Friuli"/>
    <x v="1"/>
    <n v="1"/>
    <n v="1850"/>
  </r>
  <r>
    <x v="40"/>
    <x v="2"/>
    <s v="Veneto"/>
    <x v="0"/>
    <n v="5"/>
    <n v="2000"/>
  </r>
  <r>
    <x v="40"/>
    <x v="1"/>
    <s v="Lombardia"/>
    <x v="0"/>
    <n v="4"/>
    <n v="520"/>
  </r>
  <r>
    <x v="41"/>
    <x v="1"/>
    <s v="Veneto"/>
    <x v="0"/>
    <n v="3"/>
    <n v="690"/>
  </r>
  <r>
    <x v="41"/>
    <x v="0"/>
    <s v="Veneto"/>
    <x v="0"/>
    <n v="3"/>
    <n v="2500"/>
  </r>
  <r>
    <x v="41"/>
    <x v="3"/>
    <s v="Friuli"/>
    <x v="1"/>
    <n v="2"/>
    <n v="7700"/>
  </r>
  <r>
    <x v="41"/>
    <x v="1"/>
    <s v="Friuli"/>
    <x v="0"/>
    <n v="3"/>
    <n v="2800"/>
  </r>
  <r>
    <x v="42"/>
    <x v="0"/>
    <s v="Veneto"/>
    <x v="1"/>
    <n v="2"/>
    <n v="8500"/>
  </r>
  <r>
    <x v="42"/>
    <x v="2"/>
    <s v="Trentino"/>
    <x v="0"/>
    <n v="5"/>
    <n v="250"/>
  </r>
  <r>
    <x v="42"/>
    <x v="1"/>
    <s v="Lombardia"/>
    <x v="0"/>
    <n v="3"/>
    <n v="2540"/>
  </r>
  <r>
    <x v="43"/>
    <x v="3"/>
    <s v="Veneto"/>
    <x v="1"/>
    <n v="2"/>
    <n v="650"/>
  </r>
  <r>
    <x v="44"/>
    <x v="3"/>
    <s v="Friuli"/>
    <x v="0"/>
    <n v="4"/>
    <n v="2400"/>
  </r>
  <r>
    <x v="44"/>
    <x v="1"/>
    <s v="Lombardia"/>
    <x v="0"/>
    <n v="3"/>
    <n v="320"/>
  </r>
  <r>
    <x v="44"/>
    <x v="1"/>
    <s v="Friuli"/>
    <x v="0"/>
    <n v="3"/>
    <n v="6500"/>
  </r>
  <r>
    <x v="45"/>
    <x v="2"/>
    <s v="Veneto"/>
    <x v="0"/>
    <n v="3"/>
    <n v="5000"/>
  </r>
  <r>
    <x v="45"/>
    <x v="1"/>
    <s v="Veneto"/>
    <x v="0"/>
    <n v="3"/>
    <n v="3500"/>
  </r>
  <r>
    <x v="46"/>
    <x v="0"/>
    <s v="Friuli"/>
    <x v="1"/>
    <n v="1"/>
    <n v="3500"/>
  </r>
  <r>
    <x v="46"/>
    <x v="2"/>
    <s v="Veneto"/>
    <x v="0"/>
    <n v="5"/>
    <n v="1500"/>
  </r>
  <r>
    <x v="46"/>
    <x v="1"/>
    <s v="Friuli"/>
    <x v="0"/>
    <n v="3"/>
    <n v="1800"/>
  </r>
  <r>
    <x v="47"/>
    <x v="0"/>
    <s v="Veneto"/>
    <x v="1"/>
    <n v="1"/>
    <n v="8000"/>
  </r>
  <r>
    <x v="47"/>
    <x v="3"/>
    <s v="Veneto"/>
    <x v="1"/>
    <n v="2"/>
    <n v="5100"/>
  </r>
  <r>
    <x v="47"/>
    <x v="2"/>
    <s v="Trentino"/>
    <x v="0"/>
    <n v="4"/>
    <n v="650"/>
  </r>
  <r>
    <x v="48"/>
    <x v="1"/>
    <s v="Lombardia"/>
    <x v="0"/>
    <n v="5"/>
    <n v="320"/>
  </r>
  <r>
    <x v="49"/>
    <x v="0"/>
    <s v="Lombardia"/>
    <x v="1"/>
    <n v="2"/>
    <n v="3500"/>
  </r>
  <r>
    <x v="49"/>
    <x v="2"/>
    <s v="Veneto"/>
    <x v="0"/>
    <n v="3"/>
    <n v="2840"/>
  </r>
  <r>
    <x v="50"/>
    <x v="0"/>
    <s v="Lombardia"/>
    <x v="0"/>
    <n v="3"/>
    <n v="520"/>
  </r>
  <r>
    <x v="50"/>
    <x v="2"/>
    <s v="Friuli"/>
    <x v="0"/>
    <n v="3"/>
    <n v="380"/>
  </r>
  <r>
    <x v="50"/>
    <x v="1"/>
    <s v="Veneto"/>
    <x v="0"/>
    <n v="5"/>
    <n v="5550"/>
  </r>
  <r>
    <x v="51"/>
    <x v="3"/>
    <s v="Friuli"/>
    <x v="1"/>
    <n v="2"/>
    <n v="650"/>
  </r>
  <r>
    <x v="51"/>
    <x v="2"/>
    <s v="Friuli"/>
    <x v="0"/>
    <n v="4"/>
    <n v="2800"/>
  </r>
  <r>
    <x v="51"/>
    <x v="1"/>
    <s v="Veneto"/>
    <x v="0"/>
    <n v="4"/>
    <n v="690"/>
  </r>
  <r>
    <x v="52"/>
    <x v="1"/>
    <s v="Friuli"/>
    <x v="0"/>
    <n v="5"/>
    <n v="6500"/>
  </r>
  <r>
    <x v="52"/>
    <x v="2"/>
    <s v="Veneto"/>
    <x v="0"/>
    <n v="4"/>
    <n v="5000"/>
  </r>
  <r>
    <x v="52"/>
    <x v="1"/>
    <s v="Veneto"/>
    <x v="0"/>
    <n v="3"/>
    <n v="3500"/>
  </r>
  <r>
    <x v="52"/>
    <x v="0"/>
    <s v="Friuli"/>
    <x v="1"/>
    <n v="2"/>
    <n v="3500"/>
  </r>
  <r>
    <x v="53"/>
    <x v="2"/>
    <s v="Veneto"/>
    <x v="0"/>
    <n v="4"/>
    <n v="1500"/>
  </r>
  <r>
    <x v="53"/>
    <x v="1"/>
    <s v="Friuli"/>
    <x v="0"/>
    <n v="4"/>
    <n v="1800"/>
  </r>
  <r>
    <x v="53"/>
    <x v="0"/>
    <s v="Veneto"/>
    <x v="1"/>
    <n v="2"/>
    <n v="8000"/>
  </r>
  <r>
    <x v="54"/>
    <x v="3"/>
    <s v="Veneto"/>
    <x v="1"/>
    <n v="1"/>
    <n v="5100"/>
  </r>
  <r>
    <x v="54"/>
    <x v="2"/>
    <s v="Trentino"/>
    <x v="0"/>
    <n v="5"/>
    <n v="650"/>
  </r>
  <r>
    <x v="54"/>
    <x v="1"/>
    <s v="Lombardia"/>
    <x v="0"/>
    <n v="3"/>
    <n v="320"/>
  </r>
  <r>
    <x v="54"/>
    <x v="0"/>
    <s v="Lombardia"/>
    <x v="1"/>
    <n v="1"/>
    <n v="3500"/>
  </r>
  <r>
    <x v="55"/>
    <x v="2"/>
    <s v="Veneto"/>
    <x v="0"/>
    <n v="4"/>
    <n v="2840"/>
  </r>
  <r>
    <x v="55"/>
    <x v="0"/>
    <s v="Lombardia"/>
    <x v="0"/>
    <n v="4"/>
    <n v="520"/>
  </r>
  <r>
    <x v="55"/>
    <x v="2"/>
    <s v="Friuli"/>
    <x v="0"/>
    <n v="3"/>
    <n v="380"/>
  </r>
  <r>
    <x v="55"/>
    <x v="1"/>
    <s v="Veneto"/>
    <x v="0"/>
    <n v="3"/>
    <n v="5550"/>
  </r>
  <r>
    <x v="56"/>
    <x v="0"/>
    <s v="Veneto"/>
    <x v="1"/>
    <n v="2"/>
    <n v="8000"/>
  </r>
  <r>
    <x v="56"/>
    <x v="3"/>
    <s v="Veneto"/>
    <x v="1"/>
    <n v="2"/>
    <n v="5100"/>
  </r>
  <r>
    <x v="56"/>
    <x v="2"/>
    <s v="Trentino"/>
    <x v="0"/>
    <n v="3"/>
    <n v="6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a1"/>
    <x v="0"/>
    <s v="DIABLO"/>
    <n v="578"/>
  </r>
  <r>
    <s v="a2"/>
    <x v="0"/>
    <s v="EVIL"/>
    <n v="620"/>
  </r>
  <r>
    <s v="a3"/>
    <x v="1"/>
    <s v="MONO"/>
    <n v="261.5"/>
  </r>
  <r>
    <s v="a4"/>
    <x v="1"/>
    <s v="EVOL"/>
    <n v="214"/>
  </r>
  <r>
    <s v="a5"/>
    <x v="1"/>
    <s v="ROUTER"/>
    <n v="187"/>
  </r>
  <r>
    <s v="a6"/>
    <x v="1"/>
    <s v="FOCUS"/>
    <n v="299"/>
  </r>
  <r>
    <s v="a7"/>
    <x v="1"/>
    <s v="MAIMED"/>
    <n v="158.5"/>
  </r>
  <r>
    <s v="a8"/>
    <x v="2"/>
    <s v="FRONT"/>
    <n v="183.5"/>
  </r>
  <r>
    <s v="a9"/>
    <x v="2"/>
    <s v="CARGO"/>
    <n v="168"/>
  </r>
  <r>
    <s v="a10"/>
    <x v="2"/>
    <s v="FRANK"/>
    <n v="140.5"/>
  </r>
  <r>
    <s v="a11"/>
    <x v="3"/>
    <s v="SLOGAN"/>
    <n v="197"/>
  </r>
  <r>
    <s v="a12"/>
    <x v="3"/>
    <s v="PRISON"/>
    <n v="230"/>
  </r>
  <r>
    <s v="a13"/>
    <x v="3"/>
    <s v="SOLID"/>
    <n v="19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62FBE-1E39-45E5-B87B-F81047E341D5}" name="Tabella pivot25" cacheId="53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5">
  <location ref="A16:F22" firstHeaderRow="1" firstDataRow="2" firstDataCol="1" rowPageCount="1" colPageCount="1"/>
  <pivotFields count="7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5"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item="1" hier="-1"/>
  </pageFields>
  <dataFields count="1">
    <dataField name="Conteggio di Fatturato " fld="5" subtotal="count" baseField="6" baseItem="6"/>
  </dataFields>
  <chartFormats count="8">
    <chartFormat chart="4" format="1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8" name="Data">
      <autoFilter ref="A1">
        <filterColumn colId="0">
          <customFilters and="1">
            <customFilter operator="greaterThanOrEqual" val="43862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27A66-5194-48DC-A2EA-A48118B30929}" name="Tabella pivot22" cacheId="43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7">
  <location ref="H3:M9" firstHeaderRow="1" firstDataRow="2" firstDataCol="1" rowPageCount="1" colPageCount="1"/>
  <pivotFields count="6">
    <pivotField numFmtId="164" showAll="0">
      <items count="58">
        <item x="0"/>
        <item x="30"/>
        <item x="46"/>
        <item x="50"/>
        <item x="1"/>
        <item x="2"/>
        <item x="31"/>
        <item x="51"/>
        <item x="32"/>
        <item x="3"/>
        <item x="47"/>
        <item x="4"/>
        <item x="5"/>
        <item x="33"/>
        <item x="6"/>
        <item x="52"/>
        <item x="34"/>
        <item x="7"/>
        <item x="35"/>
        <item x="8"/>
        <item x="9"/>
        <item x="36"/>
        <item x="37"/>
        <item x="10"/>
        <item x="11"/>
        <item x="12"/>
        <item x="38"/>
        <item x="39"/>
        <item x="13"/>
        <item x="14"/>
        <item x="15"/>
        <item x="16"/>
        <item x="53"/>
        <item x="17"/>
        <item x="18"/>
        <item x="54"/>
        <item x="40"/>
        <item x="41"/>
        <item x="19"/>
        <item x="20"/>
        <item x="21"/>
        <item x="22"/>
        <item x="42"/>
        <item x="55"/>
        <item x="23"/>
        <item x="56"/>
        <item x="24"/>
        <item x="48"/>
        <item x="43"/>
        <item x="44"/>
        <item x="25"/>
        <item x="26"/>
        <item x="27"/>
        <item x="28"/>
        <item x="45"/>
        <item x="29"/>
        <item x="49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Media di Fatturato " fld="5" subtotal="average" baseField="1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4" name="Data">
      <autoFilter ref="A1">
        <filterColumn colId="0">
          <customFilters and="1">
            <customFilter operator="greaterThanOrEqual" val="43983"/>
            <customFilter operator="lessThanOrEqual" val="441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DE500-E49D-456B-ACCA-71D470D67E06}" name="Tabella pivot20" cacheId="43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11">
  <location ref="A3:F9" firstHeaderRow="1" firstDataRow="2" firstDataCol="1" rowPageCount="1" colPageCount="1"/>
  <pivotFields count="6">
    <pivotField numFmtId="164" showAll="0">
      <items count="58">
        <item x="0"/>
        <item x="30"/>
        <item x="46"/>
        <item x="50"/>
        <item x="1"/>
        <item x="2"/>
        <item x="31"/>
        <item x="51"/>
        <item x="32"/>
        <item x="3"/>
        <item x="47"/>
        <item x="4"/>
        <item x="5"/>
        <item x="33"/>
        <item x="6"/>
        <item x="52"/>
        <item x="34"/>
        <item x="7"/>
        <item x="35"/>
        <item x="8"/>
        <item x="9"/>
        <item x="36"/>
        <item x="37"/>
        <item x="10"/>
        <item x="11"/>
        <item x="12"/>
        <item x="38"/>
        <item x="39"/>
        <item x="13"/>
        <item x="14"/>
        <item x="15"/>
        <item x="16"/>
        <item x="53"/>
        <item x="17"/>
        <item x="18"/>
        <item x="54"/>
        <item x="40"/>
        <item x="41"/>
        <item x="19"/>
        <item x="20"/>
        <item x="21"/>
        <item x="22"/>
        <item x="42"/>
        <item x="55"/>
        <item x="23"/>
        <item x="56"/>
        <item x="24"/>
        <item x="48"/>
        <item x="43"/>
        <item x="44"/>
        <item x="25"/>
        <item x="26"/>
        <item x="27"/>
        <item x="28"/>
        <item x="45"/>
        <item x="29"/>
        <item x="49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item="1" hier="-1"/>
  </pageFields>
  <dataFields count="1">
    <dataField name="Somma di Fatturato " fld="5" baseField="0" baseItem="0"/>
  </dataFields>
  <chartFormats count="5"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6" name="Data">
      <autoFilter ref="A1">
        <filterColumn colId="0">
          <customFilters and="1">
            <customFilter operator="greaterThanOrEqual" val="44044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17015-8249-420A-88D8-92DC9AE60A77}" name="Tabella pivot45" cacheId="92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4">
  <location ref="A1:B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eggio di Categoria prodotto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B93E2A4D-0C10-491E-8CF3-A97CED51EEE5}" sourceName="Data">
  <pivotTables>
    <pivotTable tabId="15" name="Tabella pivot20"/>
  </pivotTables>
  <state minimalRefreshVersion="6" lastRefreshVersion="6" pivotCacheId="472562570" filterType="dateBetween">
    <selection startDate="2020-08-01T00:00:00" endDate="2020-10-31T00:00:00"/>
    <bounds startDate="2020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1" xr10:uid="{EF01DF01-A101-488C-B12F-0B701631D450}" sourceName="Data">
  <pivotTables>
    <pivotTable tabId="15" name="Tabella pivot22"/>
  </pivotTables>
  <state minimalRefreshVersion="6" lastRefreshVersion="6" pivotCacheId="472562570" filterType="dateBetween">
    <selection startDate="2020-06-01T00:00:00" endDate="2020-11-30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4EE4B18D-04DD-49CC-846E-5DE2EF3ABE6D}" cache="SequenzaTemporaleNativa_Data" caption="Data" level="2" selectionLevel="2" scrollPosition="2020-05-28T00:00:00"/>
  <timeline name="Data 1" xr10:uid="{99C77DC8-E6BE-4352-B210-FF989D576C4E}" cache="SequenzaTemporaleNativa_Data1" caption="Data" level="2" selectionLevel="2" scrollPosition="2020-05-28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D302-7643-4FD6-BE91-B701B7E79543}">
  <sheetPr>
    <tabColor rgb="FFFF0000"/>
  </sheetPr>
  <dimension ref="B2:O162"/>
  <sheetViews>
    <sheetView topLeftCell="A13" zoomScale="110" zoomScaleNormal="110" workbookViewId="0">
      <selection activeCell="J6" sqref="J6"/>
    </sheetView>
  </sheetViews>
  <sheetFormatPr defaultRowHeight="14.4" x14ac:dyDescent="0.3"/>
  <cols>
    <col min="1" max="1" width="3.5546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7" customWidth="1"/>
    <col min="7" max="7" width="13.109375" bestFit="1" customWidth="1"/>
    <col min="9" max="9" width="9.88671875" bestFit="1" customWidth="1"/>
    <col min="10" max="10" width="12.77734375" bestFit="1" customWidth="1"/>
    <col min="11" max="11" width="11.109375" bestFit="1" customWidth="1"/>
    <col min="12" max="12" width="11.77734375" bestFit="1" customWidth="1"/>
    <col min="13" max="15" width="10.77734375" bestFit="1" customWidth="1"/>
  </cols>
  <sheetData>
    <row r="2" spans="2:15" ht="39.6" x14ac:dyDescent="0.3">
      <c r="I2" s="12" t="s">
        <v>85</v>
      </c>
      <c r="J2" s="12" t="s">
        <v>82</v>
      </c>
      <c r="K2" s="12" t="s">
        <v>81</v>
      </c>
      <c r="L2" s="12" t="s">
        <v>80</v>
      </c>
    </row>
    <row r="3" spans="2:15" x14ac:dyDescent="0.3">
      <c r="I3" s="5" t="s">
        <v>73</v>
      </c>
      <c r="J3" s="35">
        <f>SUMIF(C6:C162, I3,G6:G162)</f>
        <v>98810</v>
      </c>
      <c r="K3" s="9">
        <f>COUNTIF(C6:C162, I3)</f>
        <v>35</v>
      </c>
      <c r="L3" s="8">
        <f>AVERAGEIF(C6:C162, I3,G6:G162)</f>
        <v>2823.1428571428573</v>
      </c>
      <c r="M3" s="36">
        <f>J3/K3</f>
        <v>2823.1428571428573</v>
      </c>
    </row>
    <row r="5" spans="2:15" ht="39.6" x14ac:dyDescent="0.3">
      <c r="B5" s="13" t="s">
        <v>88</v>
      </c>
      <c r="C5" s="13" t="s">
        <v>85</v>
      </c>
      <c r="D5" s="13" t="s">
        <v>84</v>
      </c>
      <c r="E5" s="13" t="s">
        <v>83</v>
      </c>
      <c r="F5" s="13" t="s">
        <v>87</v>
      </c>
      <c r="G5" s="13" t="s">
        <v>86</v>
      </c>
      <c r="I5" s="12" t="s">
        <v>85</v>
      </c>
      <c r="J5" s="12" t="s">
        <v>84</v>
      </c>
      <c r="K5" s="12" t="s">
        <v>83</v>
      </c>
      <c r="L5" s="12" t="s">
        <v>82</v>
      </c>
      <c r="M5" s="12" t="s">
        <v>81</v>
      </c>
      <c r="N5" s="12" t="s">
        <v>80</v>
      </c>
    </row>
    <row r="6" spans="2:15" x14ac:dyDescent="0.3">
      <c r="B6" s="11">
        <v>44008</v>
      </c>
      <c r="C6" s="9" t="s">
        <v>77</v>
      </c>
      <c r="D6" s="10" t="s">
        <v>24</v>
      </c>
      <c r="E6" s="10" t="s">
        <v>71</v>
      </c>
      <c r="F6" s="9">
        <v>4</v>
      </c>
      <c r="G6" s="8">
        <v>750</v>
      </c>
      <c r="I6" s="5" t="s">
        <v>73</v>
      </c>
      <c r="J6" s="5" t="s">
        <v>79</v>
      </c>
      <c r="K6" s="5" t="s">
        <v>71</v>
      </c>
      <c r="L6" s="35">
        <f>SUMIFS(G6:G162, C6:C162, I6, D6:D162, J6,E6:E162, K6)</f>
        <v>6955</v>
      </c>
      <c r="M6" s="9">
        <f>COUNTIFS( C6:C162, I6, D6:D162, J6,E6:E162, K6)</f>
        <v>5</v>
      </c>
      <c r="N6" s="38">
        <f>AVERAGEIFS(G6:G162, C6:C162, I6, D6:D162, J6,E6:E162, K6)</f>
        <v>1391</v>
      </c>
      <c r="O6" s="37">
        <f>L6/M6</f>
        <v>1391</v>
      </c>
    </row>
    <row r="7" spans="2:15" x14ac:dyDescent="0.3">
      <c r="B7" s="11">
        <v>44008</v>
      </c>
      <c r="C7" s="9" t="s">
        <v>78</v>
      </c>
      <c r="D7" s="10" t="s">
        <v>75</v>
      </c>
      <c r="E7" s="10" t="s">
        <v>71</v>
      </c>
      <c r="F7" s="9">
        <v>5</v>
      </c>
      <c r="G7" s="8">
        <v>280</v>
      </c>
    </row>
    <row r="8" spans="2:15" x14ac:dyDescent="0.3">
      <c r="B8" s="11">
        <v>44008</v>
      </c>
      <c r="C8" s="9" t="s">
        <v>78</v>
      </c>
      <c r="D8" s="10" t="s">
        <v>79</v>
      </c>
      <c r="E8" s="10" t="s">
        <v>71</v>
      </c>
      <c r="F8" s="9">
        <v>4</v>
      </c>
      <c r="G8" s="8">
        <v>1650</v>
      </c>
    </row>
    <row r="9" spans="2:15" x14ac:dyDescent="0.3">
      <c r="B9" s="11">
        <v>44011</v>
      </c>
      <c r="C9" s="9" t="s">
        <v>77</v>
      </c>
      <c r="D9" s="10" t="s">
        <v>24</v>
      </c>
      <c r="E9" s="10" t="s">
        <v>74</v>
      </c>
      <c r="F9" s="9">
        <v>2</v>
      </c>
      <c r="G9" s="8">
        <v>2240</v>
      </c>
    </row>
    <row r="10" spans="2:15" x14ac:dyDescent="0.3">
      <c r="B10" s="11">
        <v>44011</v>
      </c>
      <c r="C10" s="9" t="s">
        <v>73</v>
      </c>
      <c r="D10" s="10" t="s">
        <v>24</v>
      </c>
      <c r="E10" s="10" t="s">
        <v>74</v>
      </c>
      <c r="F10" s="9">
        <v>2</v>
      </c>
      <c r="G10" s="8">
        <v>10160</v>
      </c>
    </row>
    <row r="11" spans="2:15" x14ac:dyDescent="0.3">
      <c r="B11" s="11">
        <v>44011</v>
      </c>
      <c r="C11" s="9" t="s">
        <v>78</v>
      </c>
      <c r="D11" s="10" t="s">
        <v>75</v>
      </c>
      <c r="E11" s="10" t="s">
        <v>71</v>
      </c>
      <c r="F11" s="9">
        <v>3</v>
      </c>
      <c r="G11" s="8">
        <v>302</v>
      </c>
    </row>
    <row r="12" spans="2:15" x14ac:dyDescent="0.3">
      <c r="B12" s="11">
        <v>44011</v>
      </c>
      <c r="C12" s="9" t="s">
        <v>78</v>
      </c>
      <c r="D12" s="10" t="s">
        <v>24</v>
      </c>
      <c r="E12" s="10" t="s">
        <v>71</v>
      </c>
      <c r="F12" s="9">
        <v>5</v>
      </c>
      <c r="G12" s="8">
        <v>840</v>
      </c>
    </row>
    <row r="13" spans="2:15" x14ac:dyDescent="0.3">
      <c r="B13" s="11">
        <v>44013</v>
      </c>
      <c r="C13" s="9" t="s">
        <v>77</v>
      </c>
      <c r="D13" s="10" t="s">
        <v>72</v>
      </c>
      <c r="E13" s="10" t="s">
        <v>74</v>
      </c>
      <c r="F13" s="9">
        <v>2</v>
      </c>
      <c r="G13" s="8">
        <v>6420</v>
      </c>
    </row>
    <row r="14" spans="2:15" x14ac:dyDescent="0.3">
      <c r="B14" s="11">
        <v>44014</v>
      </c>
      <c r="C14" s="9" t="s">
        <v>73</v>
      </c>
      <c r="D14" s="10" t="s">
        <v>75</v>
      </c>
      <c r="E14" s="10" t="s">
        <v>71</v>
      </c>
      <c r="F14" s="9">
        <v>3</v>
      </c>
      <c r="G14" s="8">
        <v>2840</v>
      </c>
    </row>
    <row r="15" spans="2:15" x14ac:dyDescent="0.3">
      <c r="B15" s="11">
        <v>44015</v>
      </c>
      <c r="C15" s="9" t="s">
        <v>77</v>
      </c>
      <c r="D15" s="10" t="s">
        <v>79</v>
      </c>
      <c r="E15" s="10" t="s">
        <v>71</v>
      </c>
      <c r="F15" s="9">
        <v>5</v>
      </c>
      <c r="G15" s="8">
        <v>1420</v>
      </c>
    </row>
    <row r="16" spans="2:15" x14ac:dyDescent="0.3">
      <c r="B16" s="11">
        <v>44018</v>
      </c>
      <c r="C16" s="9" t="s">
        <v>77</v>
      </c>
      <c r="D16" s="10" t="s">
        <v>75</v>
      </c>
      <c r="E16" s="10" t="s">
        <v>71</v>
      </c>
      <c r="F16" s="9">
        <v>4</v>
      </c>
      <c r="G16" s="8">
        <v>210</v>
      </c>
    </row>
    <row r="17" spans="2:7" x14ac:dyDescent="0.3">
      <c r="B17" s="11">
        <v>44018</v>
      </c>
      <c r="C17" s="9" t="s">
        <v>73</v>
      </c>
      <c r="D17" s="10" t="s">
        <v>24</v>
      </c>
      <c r="E17" s="10" t="s">
        <v>71</v>
      </c>
      <c r="F17" s="9">
        <v>3</v>
      </c>
      <c r="G17" s="8">
        <v>2900</v>
      </c>
    </row>
    <row r="18" spans="2:7" x14ac:dyDescent="0.3">
      <c r="B18" s="11">
        <v>44018</v>
      </c>
      <c r="C18" s="9" t="s">
        <v>78</v>
      </c>
      <c r="D18" s="10" t="s">
        <v>79</v>
      </c>
      <c r="E18" s="10" t="s">
        <v>71</v>
      </c>
      <c r="F18" s="9">
        <v>4</v>
      </c>
      <c r="G18" s="8">
        <v>350</v>
      </c>
    </row>
    <row r="19" spans="2:7" x14ac:dyDescent="0.3">
      <c r="B19" s="11">
        <v>44019</v>
      </c>
      <c r="C19" s="9" t="s">
        <v>76</v>
      </c>
      <c r="D19" s="10" t="s">
        <v>75</v>
      </c>
      <c r="E19" s="10" t="s">
        <v>71</v>
      </c>
      <c r="F19" s="9">
        <v>5</v>
      </c>
      <c r="G19" s="8">
        <v>1500</v>
      </c>
    </row>
    <row r="20" spans="2:7" x14ac:dyDescent="0.3">
      <c r="B20" s="11">
        <v>44019</v>
      </c>
      <c r="C20" s="9" t="s">
        <v>78</v>
      </c>
      <c r="D20" s="10" t="s">
        <v>24</v>
      </c>
      <c r="E20" s="10" t="s">
        <v>74</v>
      </c>
      <c r="F20" s="9">
        <v>1</v>
      </c>
      <c r="G20" s="8">
        <v>5120</v>
      </c>
    </row>
    <row r="21" spans="2:7" x14ac:dyDescent="0.3">
      <c r="B21" s="11">
        <v>44020</v>
      </c>
      <c r="C21" s="9" t="s">
        <v>77</v>
      </c>
      <c r="D21" s="10" t="s">
        <v>75</v>
      </c>
      <c r="E21" s="10" t="s">
        <v>71</v>
      </c>
      <c r="F21" s="9">
        <v>5</v>
      </c>
      <c r="G21" s="8">
        <v>1204</v>
      </c>
    </row>
    <row r="22" spans="2:7" x14ac:dyDescent="0.3">
      <c r="B22" s="11">
        <v>44021</v>
      </c>
      <c r="C22" s="9" t="s">
        <v>73</v>
      </c>
      <c r="D22" s="10" t="s">
        <v>24</v>
      </c>
      <c r="E22" s="10" t="s">
        <v>74</v>
      </c>
      <c r="F22" s="9">
        <v>2</v>
      </c>
      <c r="G22" s="8">
        <v>3400</v>
      </c>
    </row>
    <row r="23" spans="2:7" x14ac:dyDescent="0.3">
      <c r="B23" s="11">
        <v>44022</v>
      </c>
      <c r="C23" s="9" t="s">
        <v>78</v>
      </c>
      <c r="D23" s="10" t="s">
        <v>79</v>
      </c>
      <c r="E23" s="10" t="s">
        <v>71</v>
      </c>
      <c r="F23" s="9">
        <v>4</v>
      </c>
      <c r="G23" s="8">
        <v>3540</v>
      </c>
    </row>
    <row r="24" spans="2:7" x14ac:dyDescent="0.3">
      <c r="B24" s="11">
        <v>44025</v>
      </c>
      <c r="C24" s="9" t="s">
        <v>76</v>
      </c>
      <c r="D24" s="10" t="s">
        <v>75</v>
      </c>
      <c r="E24" s="10" t="s">
        <v>71</v>
      </c>
      <c r="F24" s="9">
        <v>4</v>
      </c>
      <c r="G24" s="8">
        <v>1504</v>
      </c>
    </row>
    <row r="25" spans="2:7" x14ac:dyDescent="0.3">
      <c r="B25" s="11">
        <v>44025</v>
      </c>
      <c r="C25" s="9" t="s">
        <v>78</v>
      </c>
      <c r="D25" s="10" t="s">
        <v>72</v>
      </c>
      <c r="E25" s="10" t="s">
        <v>71</v>
      </c>
      <c r="F25" s="9">
        <v>3</v>
      </c>
      <c r="G25" s="8">
        <v>330</v>
      </c>
    </row>
    <row r="26" spans="2:7" x14ac:dyDescent="0.3">
      <c r="B26" s="11">
        <v>44026</v>
      </c>
      <c r="C26" s="9" t="s">
        <v>77</v>
      </c>
      <c r="D26" s="10" t="s">
        <v>79</v>
      </c>
      <c r="E26" s="10" t="s">
        <v>74</v>
      </c>
      <c r="F26" s="9">
        <v>2</v>
      </c>
      <c r="G26" s="8">
        <v>6240</v>
      </c>
    </row>
    <row r="27" spans="2:7" x14ac:dyDescent="0.3">
      <c r="B27" s="11">
        <v>44027</v>
      </c>
      <c r="C27" s="9" t="s">
        <v>77</v>
      </c>
      <c r="D27" s="10" t="s">
        <v>75</v>
      </c>
      <c r="E27" s="10" t="s">
        <v>71</v>
      </c>
      <c r="F27" s="9">
        <v>3</v>
      </c>
      <c r="G27" s="8">
        <v>1260</v>
      </c>
    </row>
    <row r="28" spans="2:7" x14ac:dyDescent="0.3">
      <c r="B28" s="11">
        <v>44027</v>
      </c>
      <c r="C28" s="9" t="s">
        <v>73</v>
      </c>
      <c r="D28" s="10" t="s">
        <v>79</v>
      </c>
      <c r="E28" s="10" t="s">
        <v>74</v>
      </c>
      <c r="F28" s="9">
        <v>1</v>
      </c>
      <c r="G28" s="8">
        <v>4800</v>
      </c>
    </row>
    <row r="29" spans="2:7" x14ac:dyDescent="0.3">
      <c r="B29" s="11">
        <v>44027</v>
      </c>
      <c r="C29" s="9" t="s">
        <v>78</v>
      </c>
      <c r="D29" s="10" t="s">
        <v>75</v>
      </c>
      <c r="E29" s="10" t="s">
        <v>71</v>
      </c>
      <c r="F29" s="9">
        <v>5</v>
      </c>
      <c r="G29" s="8">
        <v>1520</v>
      </c>
    </row>
    <row r="30" spans="2:7" x14ac:dyDescent="0.3">
      <c r="B30" s="11">
        <v>44028</v>
      </c>
      <c r="C30" s="9" t="s">
        <v>76</v>
      </c>
      <c r="D30" s="10" t="s">
        <v>24</v>
      </c>
      <c r="E30" s="10" t="s">
        <v>71</v>
      </c>
      <c r="F30" s="9">
        <v>3</v>
      </c>
      <c r="G30" s="8">
        <v>985</v>
      </c>
    </row>
    <row r="31" spans="2:7" x14ac:dyDescent="0.3">
      <c r="B31" s="11">
        <v>44028</v>
      </c>
      <c r="C31" s="9" t="s">
        <v>73</v>
      </c>
      <c r="D31" s="10" t="s">
        <v>75</v>
      </c>
      <c r="E31" s="10" t="s">
        <v>74</v>
      </c>
      <c r="F31" s="9">
        <v>2</v>
      </c>
      <c r="G31" s="8">
        <v>1680</v>
      </c>
    </row>
    <row r="32" spans="2:7" x14ac:dyDescent="0.3">
      <c r="B32" s="11">
        <v>44028</v>
      </c>
      <c r="C32" s="9" t="s">
        <v>78</v>
      </c>
      <c r="D32" s="10" t="s">
        <v>75</v>
      </c>
      <c r="E32" s="10" t="s">
        <v>71</v>
      </c>
      <c r="F32" s="9">
        <v>5</v>
      </c>
      <c r="G32" s="8">
        <v>1200</v>
      </c>
    </row>
    <row r="33" spans="2:7" x14ac:dyDescent="0.3">
      <c r="B33" s="11">
        <v>44029</v>
      </c>
      <c r="C33" s="9" t="s">
        <v>77</v>
      </c>
      <c r="D33" s="10" t="s">
        <v>24</v>
      </c>
      <c r="E33" s="10" t="s">
        <v>71</v>
      </c>
      <c r="F33" s="9">
        <v>3</v>
      </c>
      <c r="G33" s="8">
        <v>750</v>
      </c>
    </row>
    <row r="34" spans="2:7" x14ac:dyDescent="0.3">
      <c r="B34" s="11">
        <v>44029</v>
      </c>
      <c r="C34" s="9" t="s">
        <v>76</v>
      </c>
      <c r="D34" s="10" t="s">
        <v>75</v>
      </c>
      <c r="E34" s="10" t="s">
        <v>71</v>
      </c>
      <c r="F34" s="9">
        <v>4</v>
      </c>
      <c r="G34" s="8">
        <v>280</v>
      </c>
    </row>
    <row r="35" spans="2:7" x14ac:dyDescent="0.3">
      <c r="B35" s="11">
        <v>44029</v>
      </c>
      <c r="C35" s="9" t="s">
        <v>73</v>
      </c>
      <c r="D35" s="10" t="s">
        <v>24</v>
      </c>
      <c r="E35" s="10" t="s">
        <v>74</v>
      </c>
      <c r="F35" s="9">
        <v>1</v>
      </c>
      <c r="G35" s="8">
        <v>10160</v>
      </c>
    </row>
    <row r="36" spans="2:7" x14ac:dyDescent="0.3">
      <c r="B36" s="11">
        <v>44029</v>
      </c>
      <c r="C36" s="9" t="s">
        <v>78</v>
      </c>
      <c r="D36" s="10" t="s">
        <v>79</v>
      </c>
      <c r="E36" s="10" t="s">
        <v>71</v>
      </c>
      <c r="F36" s="9">
        <v>3</v>
      </c>
      <c r="G36" s="8">
        <v>1650</v>
      </c>
    </row>
    <row r="37" spans="2:7" x14ac:dyDescent="0.3">
      <c r="B37" s="11">
        <v>44030</v>
      </c>
      <c r="C37" s="9" t="s">
        <v>78</v>
      </c>
      <c r="D37" s="10" t="s">
        <v>75</v>
      </c>
      <c r="E37" s="10" t="s">
        <v>71</v>
      </c>
      <c r="F37" s="9">
        <v>3</v>
      </c>
      <c r="G37" s="8">
        <v>302</v>
      </c>
    </row>
    <row r="38" spans="2:7" x14ac:dyDescent="0.3">
      <c r="B38" s="11">
        <v>44032</v>
      </c>
      <c r="C38" s="9" t="s">
        <v>77</v>
      </c>
      <c r="D38" s="10" t="s">
        <v>24</v>
      </c>
      <c r="E38" s="10" t="s">
        <v>74</v>
      </c>
      <c r="F38" s="9">
        <v>2</v>
      </c>
      <c r="G38" s="8">
        <v>2240</v>
      </c>
    </row>
    <row r="39" spans="2:7" x14ac:dyDescent="0.3">
      <c r="B39" s="11">
        <v>44032</v>
      </c>
      <c r="C39" s="9" t="s">
        <v>77</v>
      </c>
      <c r="D39" s="10" t="s">
        <v>72</v>
      </c>
      <c r="E39" s="10" t="s">
        <v>74</v>
      </c>
      <c r="F39" s="9">
        <v>1</v>
      </c>
      <c r="G39" s="8">
        <v>6420</v>
      </c>
    </row>
    <row r="40" spans="2:7" x14ac:dyDescent="0.3">
      <c r="B40" s="11">
        <v>44032</v>
      </c>
      <c r="C40" s="9" t="s">
        <v>78</v>
      </c>
      <c r="D40" s="10" t="s">
        <v>24</v>
      </c>
      <c r="E40" s="10" t="s">
        <v>71</v>
      </c>
      <c r="F40" s="9">
        <v>3</v>
      </c>
      <c r="G40" s="8">
        <v>840</v>
      </c>
    </row>
    <row r="41" spans="2:7" x14ac:dyDescent="0.3">
      <c r="B41" s="11">
        <v>44033</v>
      </c>
      <c r="C41" s="9" t="s">
        <v>77</v>
      </c>
      <c r="D41" s="10" t="s">
        <v>79</v>
      </c>
      <c r="E41" s="10" t="s">
        <v>71</v>
      </c>
      <c r="F41" s="9">
        <v>5</v>
      </c>
      <c r="G41" s="8">
        <v>1420</v>
      </c>
    </row>
    <row r="42" spans="2:7" x14ac:dyDescent="0.3">
      <c r="B42" s="11">
        <v>44033</v>
      </c>
      <c r="C42" s="9" t="s">
        <v>73</v>
      </c>
      <c r="D42" s="10" t="s">
        <v>75</v>
      </c>
      <c r="E42" s="10" t="s">
        <v>71</v>
      </c>
      <c r="F42" s="9">
        <v>4</v>
      </c>
      <c r="G42" s="8">
        <v>2840</v>
      </c>
    </row>
    <row r="43" spans="2:7" x14ac:dyDescent="0.3">
      <c r="B43" s="11">
        <v>44033</v>
      </c>
      <c r="C43" s="9" t="s">
        <v>78</v>
      </c>
      <c r="D43" s="10" t="s">
        <v>79</v>
      </c>
      <c r="E43" s="10" t="s">
        <v>71</v>
      </c>
      <c r="F43" s="9">
        <v>4</v>
      </c>
      <c r="G43" s="8">
        <v>350</v>
      </c>
    </row>
    <row r="44" spans="2:7" x14ac:dyDescent="0.3">
      <c r="B44" s="11">
        <v>44034</v>
      </c>
      <c r="C44" s="9" t="s">
        <v>77</v>
      </c>
      <c r="D44" s="10" t="s">
        <v>75</v>
      </c>
      <c r="E44" s="10" t="s">
        <v>71</v>
      </c>
      <c r="F44" s="9">
        <v>4</v>
      </c>
      <c r="G44" s="8">
        <v>440</v>
      </c>
    </row>
    <row r="45" spans="2:7" x14ac:dyDescent="0.3">
      <c r="B45" s="11">
        <v>44034</v>
      </c>
      <c r="C45" s="9" t="s">
        <v>76</v>
      </c>
      <c r="D45" s="10" t="s">
        <v>75</v>
      </c>
      <c r="E45" s="10" t="s">
        <v>71</v>
      </c>
      <c r="F45" s="9">
        <v>5</v>
      </c>
      <c r="G45" s="8">
        <v>1500</v>
      </c>
    </row>
    <row r="46" spans="2:7" x14ac:dyDescent="0.3">
      <c r="B46" s="11">
        <v>44034</v>
      </c>
      <c r="C46" s="9" t="s">
        <v>73</v>
      </c>
      <c r="D46" s="10" t="s">
        <v>24</v>
      </c>
      <c r="E46" s="10" t="s">
        <v>71</v>
      </c>
      <c r="F46" s="9">
        <v>5</v>
      </c>
      <c r="G46" s="8">
        <v>2900</v>
      </c>
    </row>
    <row r="47" spans="2:7" x14ac:dyDescent="0.3">
      <c r="B47" s="11">
        <v>44034</v>
      </c>
      <c r="C47" s="9" t="s">
        <v>78</v>
      </c>
      <c r="D47" s="10" t="s">
        <v>24</v>
      </c>
      <c r="E47" s="10" t="s">
        <v>74</v>
      </c>
      <c r="F47" s="9">
        <v>2</v>
      </c>
      <c r="G47" s="8">
        <v>5120</v>
      </c>
    </row>
    <row r="48" spans="2:7" x14ac:dyDescent="0.3">
      <c r="B48" s="11">
        <v>44035</v>
      </c>
      <c r="C48" s="9" t="s">
        <v>77</v>
      </c>
      <c r="D48" s="10" t="s">
        <v>75</v>
      </c>
      <c r="E48" s="10" t="s">
        <v>71</v>
      </c>
      <c r="F48" s="9">
        <v>3</v>
      </c>
      <c r="G48" s="8">
        <v>1204</v>
      </c>
    </row>
    <row r="49" spans="2:7" x14ac:dyDescent="0.3">
      <c r="B49" s="11">
        <v>44035</v>
      </c>
      <c r="C49" s="9" t="s">
        <v>73</v>
      </c>
      <c r="D49" s="10" t="s">
        <v>24</v>
      </c>
      <c r="E49" s="10" t="s">
        <v>74</v>
      </c>
      <c r="F49" s="9">
        <v>2</v>
      </c>
      <c r="G49" s="8">
        <v>3400</v>
      </c>
    </row>
    <row r="50" spans="2:7" x14ac:dyDescent="0.3">
      <c r="B50" s="11">
        <v>44035</v>
      </c>
      <c r="C50" s="9" t="s">
        <v>78</v>
      </c>
      <c r="D50" s="10" t="s">
        <v>79</v>
      </c>
      <c r="E50" s="10" t="s">
        <v>71</v>
      </c>
      <c r="F50" s="9">
        <v>3</v>
      </c>
      <c r="G50" s="8">
        <v>3540</v>
      </c>
    </row>
    <row r="51" spans="2:7" x14ac:dyDescent="0.3">
      <c r="B51" s="11">
        <v>44036</v>
      </c>
      <c r="C51" s="9" t="s">
        <v>77</v>
      </c>
      <c r="D51" s="10" t="s">
        <v>79</v>
      </c>
      <c r="E51" s="10" t="s">
        <v>74</v>
      </c>
      <c r="F51" s="9">
        <v>1</v>
      </c>
      <c r="G51" s="8">
        <v>6240</v>
      </c>
    </row>
    <row r="52" spans="2:7" x14ac:dyDescent="0.3">
      <c r="B52" s="11">
        <v>44036</v>
      </c>
      <c r="C52" s="9" t="s">
        <v>76</v>
      </c>
      <c r="D52" s="10" t="s">
        <v>75</v>
      </c>
      <c r="E52" s="10" t="s">
        <v>71</v>
      </c>
      <c r="F52" s="9">
        <v>4</v>
      </c>
      <c r="G52" s="8">
        <v>1504</v>
      </c>
    </row>
    <row r="53" spans="2:7" x14ac:dyDescent="0.3">
      <c r="B53" s="11">
        <v>44036</v>
      </c>
      <c r="C53" s="9" t="s">
        <v>73</v>
      </c>
      <c r="D53" s="10" t="s">
        <v>79</v>
      </c>
      <c r="E53" s="10" t="s">
        <v>71</v>
      </c>
      <c r="F53" s="9">
        <v>4</v>
      </c>
      <c r="G53" s="8">
        <v>840</v>
      </c>
    </row>
    <row r="54" spans="2:7" x14ac:dyDescent="0.3">
      <c r="B54" s="11">
        <v>44036</v>
      </c>
      <c r="C54" s="9" t="s">
        <v>78</v>
      </c>
      <c r="D54" s="10" t="s">
        <v>72</v>
      </c>
      <c r="E54" s="10" t="s">
        <v>71</v>
      </c>
      <c r="F54" s="9">
        <v>3</v>
      </c>
      <c r="G54" s="8">
        <v>210</v>
      </c>
    </row>
    <row r="55" spans="2:7" x14ac:dyDescent="0.3">
      <c r="B55" s="11">
        <v>44037</v>
      </c>
      <c r="C55" s="9" t="s">
        <v>77</v>
      </c>
      <c r="D55" s="10" t="s">
        <v>24</v>
      </c>
      <c r="E55" s="10" t="s">
        <v>71</v>
      </c>
      <c r="F55" s="9">
        <v>5</v>
      </c>
      <c r="G55" s="8">
        <v>1390</v>
      </c>
    </row>
    <row r="56" spans="2:7" x14ac:dyDescent="0.3">
      <c r="B56" s="11">
        <v>44037</v>
      </c>
      <c r="C56" s="9" t="s">
        <v>78</v>
      </c>
      <c r="D56" s="10" t="s">
        <v>75</v>
      </c>
      <c r="E56" s="10" t="s">
        <v>71</v>
      </c>
      <c r="F56" s="9">
        <v>4</v>
      </c>
      <c r="G56" s="8">
        <v>490</v>
      </c>
    </row>
    <row r="57" spans="2:7" x14ac:dyDescent="0.3">
      <c r="B57" s="11">
        <v>44039</v>
      </c>
      <c r="C57" s="9" t="s">
        <v>77</v>
      </c>
      <c r="D57" s="10" t="s">
        <v>75</v>
      </c>
      <c r="E57" s="10" t="s">
        <v>74</v>
      </c>
      <c r="F57" s="9">
        <v>1</v>
      </c>
      <c r="G57" s="8">
        <v>11360</v>
      </c>
    </row>
    <row r="58" spans="2:7" x14ac:dyDescent="0.3">
      <c r="B58" s="11">
        <v>44039</v>
      </c>
      <c r="C58" s="9" t="s">
        <v>77</v>
      </c>
      <c r="D58" s="10" t="s">
        <v>75</v>
      </c>
      <c r="E58" s="10" t="s">
        <v>74</v>
      </c>
      <c r="F58" s="9">
        <v>1</v>
      </c>
      <c r="G58" s="8">
        <v>3440</v>
      </c>
    </row>
    <row r="59" spans="2:7" x14ac:dyDescent="0.3">
      <c r="B59" s="11">
        <v>44039</v>
      </c>
      <c r="C59" s="9" t="s">
        <v>73</v>
      </c>
      <c r="D59" s="10" t="s">
        <v>72</v>
      </c>
      <c r="E59" s="10" t="s">
        <v>71</v>
      </c>
      <c r="F59" s="9">
        <v>5</v>
      </c>
      <c r="G59" s="8">
        <v>750</v>
      </c>
    </row>
    <row r="60" spans="2:7" x14ac:dyDescent="0.3">
      <c r="B60" s="11">
        <v>44039</v>
      </c>
      <c r="C60" s="9" t="s">
        <v>78</v>
      </c>
      <c r="D60" s="10" t="s">
        <v>24</v>
      </c>
      <c r="E60" s="10" t="s">
        <v>71</v>
      </c>
      <c r="F60" s="9">
        <v>3</v>
      </c>
      <c r="G60" s="8">
        <v>2540</v>
      </c>
    </row>
    <row r="61" spans="2:7" x14ac:dyDescent="0.3">
      <c r="B61" s="11">
        <v>44039</v>
      </c>
      <c r="C61" s="9" t="s">
        <v>78</v>
      </c>
      <c r="D61" s="10" t="s">
        <v>24</v>
      </c>
      <c r="E61" s="10" t="s">
        <v>71</v>
      </c>
      <c r="F61" s="9">
        <v>4</v>
      </c>
      <c r="G61" s="8">
        <v>920</v>
      </c>
    </row>
    <row r="62" spans="2:7" x14ac:dyDescent="0.3">
      <c r="B62" s="11">
        <v>44040</v>
      </c>
      <c r="C62" s="9" t="s">
        <v>77</v>
      </c>
      <c r="D62" s="10" t="s">
        <v>24</v>
      </c>
      <c r="E62" s="10" t="s">
        <v>74</v>
      </c>
      <c r="F62" s="9">
        <v>1</v>
      </c>
      <c r="G62" s="8">
        <v>10160</v>
      </c>
    </row>
    <row r="63" spans="2:7" x14ac:dyDescent="0.3">
      <c r="B63" s="11">
        <v>44040</v>
      </c>
      <c r="C63" s="9" t="s">
        <v>77</v>
      </c>
      <c r="D63" s="10" t="s">
        <v>79</v>
      </c>
      <c r="E63" s="10" t="s">
        <v>71</v>
      </c>
      <c r="F63" s="9">
        <v>5</v>
      </c>
      <c r="G63" s="8">
        <v>1580</v>
      </c>
    </row>
    <row r="64" spans="2:7" x14ac:dyDescent="0.3">
      <c r="B64" s="11">
        <v>44040</v>
      </c>
      <c r="C64" s="9" t="s">
        <v>76</v>
      </c>
      <c r="D64" s="10" t="s">
        <v>24</v>
      </c>
      <c r="E64" s="10" t="s">
        <v>71</v>
      </c>
      <c r="F64" s="9">
        <v>5</v>
      </c>
      <c r="G64" s="8">
        <v>2548</v>
      </c>
    </row>
    <row r="65" spans="2:7" x14ac:dyDescent="0.3">
      <c r="B65" s="11">
        <v>44040</v>
      </c>
      <c r="C65" s="9" t="s">
        <v>73</v>
      </c>
      <c r="D65" s="10" t="s">
        <v>75</v>
      </c>
      <c r="E65" s="10" t="s">
        <v>71</v>
      </c>
      <c r="F65" s="9">
        <v>3</v>
      </c>
      <c r="G65" s="8">
        <v>2555</v>
      </c>
    </row>
    <row r="66" spans="2:7" x14ac:dyDescent="0.3">
      <c r="B66" s="11">
        <v>44040</v>
      </c>
      <c r="C66" s="9" t="s">
        <v>78</v>
      </c>
      <c r="D66" s="10" t="s">
        <v>75</v>
      </c>
      <c r="E66" s="10" t="s">
        <v>71</v>
      </c>
      <c r="F66" s="9">
        <v>3</v>
      </c>
      <c r="G66" s="8">
        <v>1560</v>
      </c>
    </row>
    <row r="67" spans="2:7" x14ac:dyDescent="0.3">
      <c r="B67" s="11">
        <v>44041</v>
      </c>
      <c r="C67" s="9" t="s">
        <v>77</v>
      </c>
      <c r="D67" s="10" t="s">
        <v>24</v>
      </c>
      <c r="E67" s="10" t="s">
        <v>74</v>
      </c>
      <c r="F67" s="9">
        <v>2</v>
      </c>
      <c r="G67" s="8">
        <v>7400</v>
      </c>
    </row>
    <row r="68" spans="2:7" x14ac:dyDescent="0.3">
      <c r="B68" s="11">
        <v>44041</v>
      </c>
      <c r="C68" s="9" t="s">
        <v>77</v>
      </c>
      <c r="D68" s="10" t="s">
        <v>79</v>
      </c>
      <c r="E68" s="10" t="s">
        <v>74</v>
      </c>
      <c r="F68" s="9">
        <v>2</v>
      </c>
      <c r="G68" s="8">
        <v>5800</v>
      </c>
    </row>
    <row r="69" spans="2:7" x14ac:dyDescent="0.3">
      <c r="B69" s="11">
        <v>44041</v>
      </c>
      <c r="C69" s="9" t="s">
        <v>73</v>
      </c>
      <c r="D69" s="10" t="s">
        <v>75</v>
      </c>
      <c r="E69" s="10" t="s">
        <v>71</v>
      </c>
      <c r="F69" s="9">
        <v>5</v>
      </c>
      <c r="G69" s="8">
        <v>1500</v>
      </c>
    </row>
    <row r="70" spans="2:7" x14ac:dyDescent="0.3">
      <c r="B70" s="11">
        <v>44041</v>
      </c>
      <c r="C70" s="9" t="s">
        <v>78</v>
      </c>
      <c r="D70" s="10" t="s">
        <v>72</v>
      </c>
      <c r="E70" s="10" t="s">
        <v>71</v>
      </c>
      <c r="F70" s="9">
        <v>4</v>
      </c>
      <c r="G70" s="8">
        <v>460</v>
      </c>
    </row>
    <row r="71" spans="2:7" x14ac:dyDescent="0.3">
      <c r="B71" s="11">
        <v>44041</v>
      </c>
      <c r="C71" s="9" t="s">
        <v>78</v>
      </c>
      <c r="D71" s="10" t="s">
        <v>75</v>
      </c>
      <c r="E71" s="10" t="s">
        <v>71</v>
      </c>
      <c r="F71" s="9">
        <v>3</v>
      </c>
      <c r="G71" s="8">
        <v>700</v>
      </c>
    </row>
    <row r="72" spans="2:7" x14ac:dyDescent="0.3">
      <c r="B72" s="11">
        <v>44043</v>
      </c>
      <c r="C72" s="9" t="s">
        <v>76</v>
      </c>
      <c r="D72" s="10" t="s">
        <v>79</v>
      </c>
      <c r="E72" s="10" t="s">
        <v>74</v>
      </c>
      <c r="F72" s="9">
        <v>2</v>
      </c>
      <c r="G72" s="8">
        <v>8480</v>
      </c>
    </row>
    <row r="73" spans="2:7" x14ac:dyDescent="0.3">
      <c r="B73" s="11">
        <v>44043</v>
      </c>
      <c r="C73" s="9" t="s">
        <v>78</v>
      </c>
      <c r="D73" s="10" t="s">
        <v>79</v>
      </c>
      <c r="E73" s="10" t="s">
        <v>71</v>
      </c>
      <c r="F73" s="9">
        <v>4</v>
      </c>
      <c r="G73" s="8">
        <v>2800</v>
      </c>
    </row>
    <row r="74" spans="2:7" x14ac:dyDescent="0.3">
      <c r="B74" s="11">
        <v>44043</v>
      </c>
      <c r="C74" s="9" t="s">
        <v>78</v>
      </c>
      <c r="D74" s="10" t="s">
        <v>79</v>
      </c>
      <c r="E74" s="10" t="s">
        <v>71</v>
      </c>
      <c r="F74" s="9">
        <v>4</v>
      </c>
      <c r="G74" s="8">
        <v>4560</v>
      </c>
    </row>
    <row r="75" spans="2:7" x14ac:dyDescent="0.3">
      <c r="B75" s="11">
        <v>44043</v>
      </c>
      <c r="C75" s="9" t="s">
        <v>78</v>
      </c>
      <c r="D75" s="10" t="s">
        <v>75</v>
      </c>
      <c r="E75" s="10" t="s">
        <v>71</v>
      </c>
      <c r="F75" s="9">
        <v>5</v>
      </c>
      <c r="G75" s="8">
        <v>1590</v>
      </c>
    </row>
    <row r="76" spans="2:7" x14ac:dyDescent="0.3">
      <c r="B76" s="11">
        <v>44043</v>
      </c>
      <c r="C76" s="9" t="s">
        <v>77</v>
      </c>
      <c r="D76" s="10" t="s">
        <v>75</v>
      </c>
      <c r="E76" s="10" t="s">
        <v>71</v>
      </c>
      <c r="F76" s="9">
        <v>5</v>
      </c>
      <c r="G76" s="8">
        <v>2500</v>
      </c>
    </row>
    <row r="77" spans="2:7" x14ac:dyDescent="0.3">
      <c r="B77" s="11">
        <v>44043</v>
      </c>
      <c r="C77" s="9" t="s">
        <v>73</v>
      </c>
      <c r="D77" s="10" t="s">
        <v>79</v>
      </c>
      <c r="E77" s="10" t="s">
        <v>71</v>
      </c>
      <c r="F77" s="9">
        <v>3</v>
      </c>
      <c r="G77" s="8">
        <v>2555</v>
      </c>
    </row>
    <row r="78" spans="2:7" x14ac:dyDescent="0.3">
      <c r="B78" s="11">
        <v>44043</v>
      </c>
      <c r="C78" s="9" t="s">
        <v>78</v>
      </c>
      <c r="D78" s="10" t="s">
        <v>75</v>
      </c>
      <c r="E78" s="10" t="s">
        <v>71</v>
      </c>
      <c r="F78" s="9">
        <v>3</v>
      </c>
      <c r="G78" s="8">
        <v>1220</v>
      </c>
    </row>
    <row r="79" spans="2:7" x14ac:dyDescent="0.3">
      <c r="B79" s="11">
        <v>44046</v>
      </c>
      <c r="C79" s="9" t="s">
        <v>77</v>
      </c>
      <c r="D79" s="10" t="s">
        <v>24</v>
      </c>
      <c r="E79" s="10" t="s">
        <v>71</v>
      </c>
      <c r="F79" s="9">
        <v>3</v>
      </c>
      <c r="G79" s="8">
        <v>1580</v>
      </c>
    </row>
    <row r="80" spans="2:7" x14ac:dyDescent="0.3">
      <c r="B80" s="11">
        <v>44046</v>
      </c>
      <c r="C80" s="9" t="s">
        <v>78</v>
      </c>
      <c r="D80" s="10" t="s">
        <v>72</v>
      </c>
      <c r="E80" s="10" t="s">
        <v>74</v>
      </c>
      <c r="F80" s="9">
        <v>2</v>
      </c>
      <c r="G80" s="8">
        <v>10192</v>
      </c>
    </row>
    <row r="81" spans="2:7" x14ac:dyDescent="0.3">
      <c r="B81" s="11">
        <v>44046</v>
      </c>
      <c r="C81" s="9" t="s">
        <v>78</v>
      </c>
      <c r="D81" s="10" t="s">
        <v>24</v>
      </c>
      <c r="E81" s="10" t="s">
        <v>71</v>
      </c>
      <c r="F81" s="9">
        <v>4</v>
      </c>
      <c r="G81" s="8">
        <v>460</v>
      </c>
    </row>
    <row r="82" spans="2:7" x14ac:dyDescent="0.3">
      <c r="B82" s="11">
        <v>44047</v>
      </c>
      <c r="C82" s="9" t="s">
        <v>76</v>
      </c>
      <c r="D82" s="10" t="s">
        <v>24</v>
      </c>
      <c r="E82" s="10" t="s">
        <v>74</v>
      </c>
      <c r="F82" s="9">
        <v>1</v>
      </c>
      <c r="G82" s="8">
        <v>5844</v>
      </c>
    </row>
    <row r="83" spans="2:7" x14ac:dyDescent="0.3">
      <c r="B83" s="11">
        <v>44047</v>
      </c>
      <c r="C83" s="9" t="s">
        <v>73</v>
      </c>
      <c r="D83" s="10" t="s">
        <v>75</v>
      </c>
      <c r="E83" s="10" t="s">
        <v>74</v>
      </c>
      <c r="F83" s="9">
        <v>2</v>
      </c>
      <c r="G83" s="8">
        <v>6000</v>
      </c>
    </row>
    <row r="84" spans="2:7" x14ac:dyDescent="0.3">
      <c r="B84" s="11">
        <v>44047</v>
      </c>
      <c r="C84" s="9" t="s">
        <v>78</v>
      </c>
      <c r="D84" s="10" t="s">
        <v>75</v>
      </c>
      <c r="E84" s="10" t="s">
        <v>71</v>
      </c>
      <c r="F84" s="9">
        <v>4</v>
      </c>
      <c r="G84" s="8">
        <v>700</v>
      </c>
    </row>
    <row r="85" spans="2:7" x14ac:dyDescent="0.3">
      <c r="B85" s="11">
        <v>44048</v>
      </c>
      <c r="C85" s="9" t="s">
        <v>77</v>
      </c>
      <c r="D85" s="10" t="s">
        <v>79</v>
      </c>
      <c r="E85" s="10" t="s">
        <v>71</v>
      </c>
      <c r="F85" s="9">
        <v>5</v>
      </c>
      <c r="G85" s="8">
        <v>550</v>
      </c>
    </row>
    <row r="86" spans="2:7" x14ac:dyDescent="0.3">
      <c r="B86" s="11">
        <v>44048</v>
      </c>
      <c r="C86" s="9" t="s">
        <v>78</v>
      </c>
      <c r="D86" s="10" t="s">
        <v>24</v>
      </c>
      <c r="E86" s="10" t="s">
        <v>71</v>
      </c>
      <c r="F86" s="9">
        <v>5</v>
      </c>
      <c r="G86" s="8">
        <v>2800</v>
      </c>
    </row>
    <row r="87" spans="2:7" x14ac:dyDescent="0.3">
      <c r="B87" s="11">
        <v>44049</v>
      </c>
      <c r="C87" s="9" t="s">
        <v>76</v>
      </c>
      <c r="D87" s="10" t="s">
        <v>79</v>
      </c>
      <c r="E87" s="10" t="s">
        <v>71</v>
      </c>
      <c r="F87" s="9">
        <v>5</v>
      </c>
      <c r="G87" s="8">
        <v>1590</v>
      </c>
    </row>
    <row r="88" spans="2:7" x14ac:dyDescent="0.3">
      <c r="B88" s="11">
        <v>44049</v>
      </c>
      <c r="C88" s="9" t="s">
        <v>78</v>
      </c>
      <c r="D88" s="10" t="s">
        <v>75</v>
      </c>
      <c r="E88" s="10" t="s">
        <v>71</v>
      </c>
      <c r="F88" s="9">
        <v>3</v>
      </c>
      <c r="G88" s="8">
        <v>2800</v>
      </c>
    </row>
    <row r="89" spans="2:7" x14ac:dyDescent="0.3">
      <c r="B89" s="11">
        <v>44049</v>
      </c>
      <c r="C89" s="9" t="s">
        <v>78</v>
      </c>
      <c r="D89" s="10" t="s">
        <v>79</v>
      </c>
      <c r="E89" s="10" t="s">
        <v>71</v>
      </c>
      <c r="F89" s="9">
        <v>5</v>
      </c>
      <c r="G89" s="8">
        <v>1590</v>
      </c>
    </row>
    <row r="90" spans="2:7" x14ac:dyDescent="0.3">
      <c r="B90" s="11">
        <v>44050</v>
      </c>
      <c r="C90" s="9" t="s">
        <v>77</v>
      </c>
      <c r="D90" s="10" t="s">
        <v>79</v>
      </c>
      <c r="E90" s="10" t="s">
        <v>74</v>
      </c>
      <c r="F90" s="9">
        <v>1</v>
      </c>
      <c r="G90" s="8">
        <v>8000</v>
      </c>
    </row>
    <row r="91" spans="2:7" x14ac:dyDescent="0.3">
      <c r="B91" s="11">
        <v>44050</v>
      </c>
      <c r="C91" s="9" t="s">
        <v>76</v>
      </c>
      <c r="D91" s="10" t="s">
        <v>79</v>
      </c>
      <c r="E91" s="10" t="s">
        <v>74</v>
      </c>
      <c r="F91" s="9">
        <v>2</v>
      </c>
      <c r="G91" s="8">
        <v>8800</v>
      </c>
    </row>
    <row r="92" spans="2:7" x14ac:dyDescent="0.3">
      <c r="B92" s="11">
        <v>44050</v>
      </c>
      <c r="C92" s="9" t="s">
        <v>73</v>
      </c>
      <c r="D92" s="10" t="s">
        <v>75</v>
      </c>
      <c r="E92" s="10" t="s">
        <v>71</v>
      </c>
      <c r="F92" s="9">
        <v>5</v>
      </c>
      <c r="G92" s="8">
        <v>2500</v>
      </c>
    </row>
    <row r="93" spans="2:7" x14ac:dyDescent="0.3">
      <c r="B93" s="11">
        <v>44050</v>
      </c>
      <c r="C93" s="9" t="s">
        <v>78</v>
      </c>
      <c r="D93" s="10" t="s">
        <v>75</v>
      </c>
      <c r="E93" s="10" t="s">
        <v>71</v>
      </c>
      <c r="F93" s="9">
        <v>4</v>
      </c>
      <c r="G93" s="8">
        <v>1220</v>
      </c>
    </row>
    <row r="94" spans="2:7" x14ac:dyDescent="0.3">
      <c r="B94" s="11">
        <v>44053</v>
      </c>
      <c r="C94" s="9" t="s">
        <v>77</v>
      </c>
      <c r="D94" s="10" t="s">
        <v>79</v>
      </c>
      <c r="E94" s="10" t="s">
        <v>74</v>
      </c>
      <c r="F94" s="9">
        <v>1</v>
      </c>
      <c r="G94" s="8">
        <v>5800</v>
      </c>
    </row>
    <row r="95" spans="2:7" x14ac:dyDescent="0.3">
      <c r="B95" s="11">
        <v>44053</v>
      </c>
      <c r="C95" s="9" t="s">
        <v>73</v>
      </c>
      <c r="D95" s="10" t="s">
        <v>75</v>
      </c>
      <c r="E95" s="10" t="s">
        <v>71</v>
      </c>
      <c r="F95" s="9">
        <v>4</v>
      </c>
      <c r="G95" s="8">
        <v>1500</v>
      </c>
    </row>
    <row r="96" spans="2:7" x14ac:dyDescent="0.3">
      <c r="B96" s="11">
        <v>44053</v>
      </c>
      <c r="C96" s="9" t="s">
        <v>78</v>
      </c>
      <c r="D96" s="10" t="s">
        <v>24</v>
      </c>
      <c r="E96" s="10" t="s">
        <v>71</v>
      </c>
      <c r="F96" s="9">
        <v>5</v>
      </c>
      <c r="G96" s="8">
        <v>9500</v>
      </c>
    </row>
    <row r="97" spans="2:7" x14ac:dyDescent="0.3">
      <c r="B97" s="11">
        <v>44054</v>
      </c>
      <c r="C97" s="9" t="s">
        <v>78</v>
      </c>
      <c r="D97" s="10" t="s">
        <v>75</v>
      </c>
      <c r="E97" s="10" t="s">
        <v>71</v>
      </c>
      <c r="F97" s="9">
        <v>5</v>
      </c>
      <c r="G97" s="8">
        <v>3200</v>
      </c>
    </row>
    <row r="98" spans="2:7" x14ac:dyDescent="0.3">
      <c r="B98" s="11">
        <v>44055</v>
      </c>
      <c r="C98" s="9" t="s">
        <v>78</v>
      </c>
      <c r="D98" s="10" t="s">
        <v>79</v>
      </c>
      <c r="E98" s="10" t="s">
        <v>71</v>
      </c>
      <c r="F98" s="9">
        <v>3</v>
      </c>
      <c r="G98" s="8">
        <v>2800</v>
      </c>
    </row>
    <row r="99" spans="2:7" x14ac:dyDescent="0.3">
      <c r="B99" s="11">
        <v>44056</v>
      </c>
      <c r="C99" s="9" t="s">
        <v>76</v>
      </c>
      <c r="D99" s="10" t="s">
        <v>79</v>
      </c>
      <c r="E99" s="10" t="s">
        <v>74</v>
      </c>
      <c r="F99" s="9">
        <v>1</v>
      </c>
      <c r="G99" s="8">
        <v>7700</v>
      </c>
    </row>
    <row r="100" spans="2:7" x14ac:dyDescent="0.3">
      <c r="B100" s="11">
        <v>44057</v>
      </c>
      <c r="C100" s="9" t="s">
        <v>77</v>
      </c>
      <c r="D100" s="10" t="s">
        <v>75</v>
      </c>
      <c r="E100" s="10" t="s">
        <v>71</v>
      </c>
      <c r="F100" s="9">
        <v>3</v>
      </c>
      <c r="G100" s="8">
        <v>2500</v>
      </c>
    </row>
    <row r="101" spans="2:7" x14ac:dyDescent="0.3">
      <c r="B101" s="11">
        <v>44061</v>
      </c>
      <c r="C101" s="9" t="s">
        <v>77</v>
      </c>
      <c r="D101" s="10" t="s">
        <v>75</v>
      </c>
      <c r="E101" s="10" t="s">
        <v>74</v>
      </c>
      <c r="F101" s="9">
        <v>1</v>
      </c>
      <c r="G101" s="8">
        <v>11360</v>
      </c>
    </row>
    <row r="102" spans="2:7" x14ac:dyDescent="0.3">
      <c r="B102" s="11">
        <v>44061</v>
      </c>
      <c r="C102" s="9" t="s">
        <v>76</v>
      </c>
      <c r="D102" s="10" t="s">
        <v>75</v>
      </c>
      <c r="E102" s="10" t="s">
        <v>74</v>
      </c>
      <c r="F102" s="9">
        <v>1</v>
      </c>
      <c r="G102" s="8">
        <v>8800</v>
      </c>
    </row>
    <row r="103" spans="2:7" x14ac:dyDescent="0.3">
      <c r="B103" s="11">
        <v>44061</v>
      </c>
      <c r="C103" s="9" t="s">
        <v>73</v>
      </c>
      <c r="D103" s="10" t="s">
        <v>72</v>
      </c>
      <c r="E103" s="10" t="s">
        <v>71</v>
      </c>
      <c r="F103" s="9">
        <v>5</v>
      </c>
      <c r="G103" s="8">
        <v>750</v>
      </c>
    </row>
    <row r="104" spans="2:7" x14ac:dyDescent="0.3">
      <c r="B104" s="11">
        <v>44061</v>
      </c>
      <c r="C104" s="9" t="s">
        <v>78</v>
      </c>
      <c r="D104" s="10" t="s">
        <v>24</v>
      </c>
      <c r="E104" s="10" t="s">
        <v>71</v>
      </c>
      <c r="F104" s="9">
        <v>4</v>
      </c>
      <c r="G104" s="8">
        <v>2540</v>
      </c>
    </row>
    <row r="105" spans="2:7" x14ac:dyDescent="0.3">
      <c r="B105" s="11">
        <v>44062</v>
      </c>
      <c r="C105" s="9" t="s">
        <v>77</v>
      </c>
      <c r="D105" s="10" t="s">
        <v>24</v>
      </c>
      <c r="E105" s="10" t="s">
        <v>74</v>
      </c>
      <c r="F105" s="9">
        <v>1</v>
      </c>
      <c r="G105" s="8">
        <v>5400</v>
      </c>
    </row>
    <row r="106" spans="2:7" x14ac:dyDescent="0.3">
      <c r="B106" s="11">
        <v>44062</v>
      </c>
      <c r="C106" s="9" t="s">
        <v>73</v>
      </c>
      <c r="D106" s="10" t="s">
        <v>75</v>
      </c>
      <c r="E106" s="10" t="s">
        <v>71</v>
      </c>
      <c r="F106" s="9">
        <v>4</v>
      </c>
      <c r="G106" s="8">
        <v>6840</v>
      </c>
    </row>
    <row r="107" spans="2:7" x14ac:dyDescent="0.3">
      <c r="B107" s="11">
        <v>44062</v>
      </c>
      <c r="C107" s="9" t="s">
        <v>78</v>
      </c>
      <c r="D107" s="10" t="s">
        <v>24</v>
      </c>
      <c r="E107" s="10" t="s">
        <v>71</v>
      </c>
      <c r="F107" s="9">
        <v>4</v>
      </c>
      <c r="G107" s="8">
        <v>3260</v>
      </c>
    </row>
    <row r="108" spans="2:7" x14ac:dyDescent="0.3">
      <c r="B108" s="11">
        <v>44062</v>
      </c>
      <c r="C108" s="9" t="s">
        <v>78</v>
      </c>
      <c r="D108" s="10" t="s">
        <v>75</v>
      </c>
      <c r="E108" s="10" t="s">
        <v>71</v>
      </c>
      <c r="F108" s="9">
        <v>4</v>
      </c>
      <c r="G108" s="8">
        <v>3500</v>
      </c>
    </row>
    <row r="109" spans="2:7" x14ac:dyDescent="0.3">
      <c r="B109" s="11">
        <v>44067</v>
      </c>
      <c r="C109" s="9" t="s">
        <v>77</v>
      </c>
      <c r="D109" s="10" t="s">
        <v>79</v>
      </c>
      <c r="E109" s="10" t="s">
        <v>74</v>
      </c>
      <c r="F109" s="9">
        <v>1</v>
      </c>
      <c r="G109" s="8">
        <v>800</v>
      </c>
    </row>
    <row r="110" spans="2:7" x14ac:dyDescent="0.3">
      <c r="B110" s="11">
        <v>44067</v>
      </c>
      <c r="C110" s="9" t="s">
        <v>73</v>
      </c>
      <c r="D110" s="10" t="s">
        <v>75</v>
      </c>
      <c r="E110" s="10" t="s">
        <v>71</v>
      </c>
      <c r="F110" s="9">
        <v>4</v>
      </c>
      <c r="G110" s="8">
        <v>1500</v>
      </c>
    </row>
    <row r="111" spans="2:7" x14ac:dyDescent="0.3">
      <c r="B111" s="11">
        <v>44067</v>
      </c>
      <c r="C111" s="9" t="s">
        <v>78</v>
      </c>
      <c r="D111" s="10" t="s">
        <v>79</v>
      </c>
      <c r="E111" s="10" t="s">
        <v>71</v>
      </c>
      <c r="F111" s="9">
        <v>4</v>
      </c>
      <c r="G111" s="8">
        <v>1800</v>
      </c>
    </row>
    <row r="112" spans="2:7" x14ac:dyDescent="0.3">
      <c r="B112" s="11">
        <v>44068</v>
      </c>
      <c r="C112" s="9" t="s">
        <v>76</v>
      </c>
      <c r="D112" s="10" t="s">
        <v>79</v>
      </c>
      <c r="E112" s="10" t="s">
        <v>74</v>
      </c>
      <c r="F112" s="9">
        <v>2</v>
      </c>
      <c r="G112" s="8">
        <v>7800</v>
      </c>
    </row>
    <row r="113" spans="2:7" x14ac:dyDescent="0.3">
      <c r="B113" s="11">
        <v>44068</v>
      </c>
      <c r="C113" s="9" t="s">
        <v>78</v>
      </c>
      <c r="D113" s="10" t="s">
        <v>75</v>
      </c>
      <c r="E113" s="10" t="s">
        <v>71</v>
      </c>
      <c r="F113" s="9">
        <v>5</v>
      </c>
      <c r="G113" s="8">
        <v>110</v>
      </c>
    </row>
    <row r="114" spans="2:7" x14ac:dyDescent="0.3">
      <c r="B114" s="11">
        <v>44069</v>
      </c>
      <c r="C114" s="9" t="s">
        <v>77</v>
      </c>
      <c r="D114" s="10" t="s">
        <v>79</v>
      </c>
      <c r="E114" s="10" t="s">
        <v>74</v>
      </c>
      <c r="F114" s="9">
        <v>1</v>
      </c>
      <c r="G114" s="8">
        <v>1850</v>
      </c>
    </row>
    <row r="115" spans="2:7" x14ac:dyDescent="0.3">
      <c r="B115" s="11">
        <v>44069</v>
      </c>
      <c r="C115" s="9" t="s">
        <v>73</v>
      </c>
      <c r="D115" s="10" t="s">
        <v>75</v>
      </c>
      <c r="E115" s="10" t="s">
        <v>71</v>
      </c>
      <c r="F115" s="9">
        <v>5</v>
      </c>
      <c r="G115" s="8">
        <v>2000</v>
      </c>
    </row>
    <row r="116" spans="2:7" x14ac:dyDescent="0.3">
      <c r="B116" s="11">
        <v>44069</v>
      </c>
      <c r="C116" s="9" t="s">
        <v>78</v>
      </c>
      <c r="D116" s="10" t="s">
        <v>24</v>
      </c>
      <c r="E116" s="10" t="s">
        <v>71</v>
      </c>
      <c r="F116" s="9">
        <v>4</v>
      </c>
      <c r="G116" s="8">
        <v>520</v>
      </c>
    </row>
    <row r="117" spans="2:7" x14ac:dyDescent="0.3">
      <c r="B117" s="11">
        <v>44070</v>
      </c>
      <c r="C117" s="9" t="s">
        <v>78</v>
      </c>
      <c r="D117" s="10" t="s">
        <v>75</v>
      </c>
      <c r="E117" s="10" t="s">
        <v>71</v>
      </c>
      <c r="F117" s="9">
        <v>3</v>
      </c>
      <c r="G117" s="8">
        <v>690</v>
      </c>
    </row>
    <row r="118" spans="2:7" x14ac:dyDescent="0.3">
      <c r="B118" s="11">
        <v>44070</v>
      </c>
      <c r="C118" s="9" t="s">
        <v>77</v>
      </c>
      <c r="D118" s="10" t="s">
        <v>75</v>
      </c>
      <c r="E118" s="10" t="s">
        <v>71</v>
      </c>
      <c r="F118" s="9">
        <v>3</v>
      </c>
      <c r="G118" s="8">
        <v>2500</v>
      </c>
    </row>
    <row r="119" spans="2:7" x14ac:dyDescent="0.3">
      <c r="B119" s="11">
        <v>44070</v>
      </c>
      <c r="C119" s="9" t="s">
        <v>76</v>
      </c>
      <c r="D119" s="10" t="s">
        <v>79</v>
      </c>
      <c r="E119" s="10" t="s">
        <v>74</v>
      </c>
      <c r="F119" s="9">
        <v>2</v>
      </c>
      <c r="G119" s="8">
        <v>7700</v>
      </c>
    </row>
    <row r="120" spans="2:7" x14ac:dyDescent="0.3">
      <c r="B120" s="11">
        <v>44070</v>
      </c>
      <c r="C120" s="9" t="s">
        <v>78</v>
      </c>
      <c r="D120" s="10" t="s">
        <v>79</v>
      </c>
      <c r="E120" s="10" t="s">
        <v>71</v>
      </c>
      <c r="F120" s="9">
        <v>3</v>
      </c>
      <c r="G120" s="8">
        <v>2800</v>
      </c>
    </row>
    <row r="121" spans="2:7" x14ac:dyDescent="0.3">
      <c r="B121" s="11">
        <v>44074</v>
      </c>
      <c r="C121" s="9" t="s">
        <v>77</v>
      </c>
      <c r="D121" s="10" t="s">
        <v>75</v>
      </c>
      <c r="E121" s="10" t="s">
        <v>74</v>
      </c>
      <c r="F121" s="9">
        <v>2</v>
      </c>
      <c r="G121" s="8">
        <v>8500</v>
      </c>
    </row>
    <row r="122" spans="2:7" x14ac:dyDescent="0.3">
      <c r="B122" s="11">
        <v>44074</v>
      </c>
      <c r="C122" s="9" t="s">
        <v>73</v>
      </c>
      <c r="D122" s="10" t="s">
        <v>72</v>
      </c>
      <c r="E122" s="10" t="s">
        <v>71</v>
      </c>
      <c r="F122" s="9">
        <v>5</v>
      </c>
      <c r="G122" s="8">
        <v>250</v>
      </c>
    </row>
    <row r="123" spans="2:7" x14ac:dyDescent="0.3">
      <c r="B123" s="11">
        <v>44074</v>
      </c>
      <c r="C123" s="9" t="s">
        <v>78</v>
      </c>
      <c r="D123" s="10" t="s">
        <v>24</v>
      </c>
      <c r="E123" s="10" t="s">
        <v>71</v>
      </c>
      <c r="F123" s="9">
        <v>3</v>
      </c>
      <c r="G123" s="8">
        <v>2540</v>
      </c>
    </row>
    <row r="124" spans="2:7" x14ac:dyDescent="0.3">
      <c r="B124" s="11">
        <v>44075</v>
      </c>
      <c r="C124" s="9" t="s">
        <v>76</v>
      </c>
      <c r="D124" s="10" t="s">
        <v>75</v>
      </c>
      <c r="E124" s="10" t="s">
        <v>74</v>
      </c>
      <c r="F124" s="9">
        <v>2</v>
      </c>
      <c r="G124" s="8">
        <v>650</v>
      </c>
    </row>
    <row r="125" spans="2:7" x14ac:dyDescent="0.3">
      <c r="B125" s="11">
        <v>44076</v>
      </c>
      <c r="C125" s="9" t="s">
        <v>76</v>
      </c>
      <c r="D125" s="10" t="s">
        <v>79</v>
      </c>
      <c r="E125" s="10" t="s">
        <v>71</v>
      </c>
      <c r="F125" s="9">
        <v>4</v>
      </c>
      <c r="G125" s="8">
        <v>2400</v>
      </c>
    </row>
    <row r="126" spans="2:7" x14ac:dyDescent="0.3">
      <c r="B126" s="11">
        <v>44076</v>
      </c>
      <c r="C126" s="9" t="s">
        <v>78</v>
      </c>
      <c r="D126" s="10" t="s">
        <v>24</v>
      </c>
      <c r="E126" s="10" t="s">
        <v>71</v>
      </c>
      <c r="F126" s="9">
        <v>3</v>
      </c>
      <c r="G126" s="8">
        <v>320</v>
      </c>
    </row>
    <row r="127" spans="2:7" x14ac:dyDescent="0.3">
      <c r="B127" s="11">
        <v>44076</v>
      </c>
      <c r="C127" s="9" t="s">
        <v>78</v>
      </c>
      <c r="D127" s="10" t="s">
        <v>79</v>
      </c>
      <c r="E127" s="10" t="s">
        <v>71</v>
      </c>
      <c r="F127" s="9">
        <v>3</v>
      </c>
      <c r="G127" s="8">
        <v>6500</v>
      </c>
    </row>
    <row r="128" spans="2:7" x14ac:dyDescent="0.3">
      <c r="B128" s="11">
        <v>44077</v>
      </c>
      <c r="C128" s="9" t="s">
        <v>73</v>
      </c>
      <c r="D128" s="10" t="s">
        <v>75</v>
      </c>
      <c r="E128" s="10" t="s">
        <v>71</v>
      </c>
      <c r="F128" s="9">
        <v>3</v>
      </c>
      <c r="G128" s="8">
        <v>5000</v>
      </c>
    </row>
    <row r="129" spans="2:7" x14ac:dyDescent="0.3">
      <c r="B129" s="11">
        <v>44077</v>
      </c>
      <c r="C129" s="9" t="s">
        <v>78</v>
      </c>
      <c r="D129" s="10" t="s">
        <v>75</v>
      </c>
      <c r="E129" s="10" t="s">
        <v>71</v>
      </c>
      <c r="F129" s="9">
        <v>3</v>
      </c>
      <c r="G129" s="8">
        <v>3500</v>
      </c>
    </row>
    <row r="130" spans="2:7" x14ac:dyDescent="0.3">
      <c r="B130" s="11">
        <v>44078</v>
      </c>
      <c r="C130" s="9" t="s">
        <v>77</v>
      </c>
      <c r="D130" s="10" t="s">
        <v>79</v>
      </c>
      <c r="E130" s="10" t="s">
        <v>74</v>
      </c>
      <c r="F130" s="9">
        <v>1</v>
      </c>
      <c r="G130" s="8">
        <v>3500</v>
      </c>
    </row>
    <row r="131" spans="2:7" x14ac:dyDescent="0.3">
      <c r="B131" s="11">
        <v>44078</v>
      </c>
      <c r="C131" s="9" t="s">
        <v>73</v>
      </c>
      <c r="D131" s="10" t="s">
        <v>75</v>
      </c>
      <c r="E131" s="10" t="s">
        <v>71</v>
      </c>
      <c r="F131" s="9">
        <v>5</v>
      </c>
      <c r="G131" s="8">
        <v>1500</v>
      </c>
    </row>
    <row r="132" spans="2:7" x14ac:dyDescent="0.3">
      <c r="B132" s="11">
        <v>44078</v>
      </c>
      <c r="C132" s="9" t="s">
        <v>78</v>
      </c>
      <c r="D132" s="10" t="s">
        <v>79</v>
      </c>
      <c r="E132" s="10" t="s">
        <v>71</v>
      </c>
      <c r="F132" s="9">
        <v>3</v>
      </c>
      <c r="G132" s="8">
        <v>1800</v>
      </c>
    </row>
    <row r="133" spans="2:7" x14ac:dyDescent="0.3">
      <c r="B133" s="11">
        <v>44081</v>
      </c>
      <c r="C133" s="9" t="s">
        <v>77</v>
      </c>
      <c r="D133" s="10" t="s">
        <v>75</v>
      </c>
      <c r="E133" s="10" t="s">
        <v>74</v>
      </c>
      <c r="F133" s="9">
        <v>1</v>
      </c>
      <c r="G133" s="8">
        <v>8000</v>
      </c>
    </row>
    <row r="134" spans="2:7" x14ac:dyDescent="0.3">
      <c r="B134" s="11">
        <v>44081</v>
      </c>
      <c r="C134" s="9" t="s">
        <v>76</v>
      </c>
      <c r="D134" s="10" t="s">
        <v>75</v>
      </c>
      <c r="E134" s="10" t="s">
        <v>74</v>
      </c>
      <c r="F134" s="9">
        <v>2</v>
      </c>
      <c r="G134" s="8">
        <v>5100</v>
      </c>
    </row>
    <row r="135" spans="2:7" x14ac:dyDescent="0.3">
      <c r="B135" s="11">
        <v>44081</v>
      </c>
      <c r="C135" s="9" t="s">
        <v>73</v>
      </c>
      <c r="D135" s="10" t="s">
        <v>72</v>
      </c>
      <c r="E135" s="10" t="s">
        <v>71</v>
      </c>
      <c r="F135" s="9">
        <v>4</v>
      </c>
      <c r="G135" s="8">
        <v>650</v>
      </c>
    </row>
    <row r="136" spans="2:7" x14ac:dyDescent="0.3">
      <c r="B136" s="11">
        <v>44082</v>
      </c>
      <c r="C136" s="9" t="s">
        <v>78</v>
      </c>
      <c r="D136" s="10" t="s">
        <v>24</v>
      </c>
      <c r="E136" s="10" t="s">
        <v>71</v>
      </c>
      <c r="F136" s="9">
        <v>5</v>
      </c>
      <c r="G136" s="8">
        <v>320</v>
      </c>
    </row>
    <row r="137" spans="2:7" x14ac:dyDescent="0.3">
      <c r="B137" s="11">
        <v>44083</v>
      </c>
      <c r="C137" s="9" t="s">
        <v>77</v>
      </c>
      <c r="D137" s="10" t="s">
        <v>24</v>
      </c>
      <c r="E137" s="10" t="s">
        <v>74</v>
      </c>
      <c r="F137" s="9">
        <v>2</v>
      </c>
      <c r="G137" s="8">
        <v>3500</v>
      </c>
    </row>
    <row r="138" spans="2:7" x14ac:dyDescent="0.3">
      <c r="B138" s="11">
        <v>44083</v>
      </c>
      <c r="C138" s="9" t="s">
        <v>73</v>
      </c>
      <c r="D138" s="10" t="s">
        <v>75</v>
      </c>
      <c r="E138" s="10" t="s">
        <v>71</v>
      </c>
      <c r="F138" s="9">
        <v>3</v>
      </c>
      <c r="G138" s="8">
        <v>2840</v>
      </c>
    </row>
    <row r="139" spans="2:7" x14ac:dyDescent="0.3">
      <c r="B139" s="11">
        <v>44084</v>
      </c>
      <c r="C139" s="9" t="s">
        <v>77</v>
      </c>
      <c r="D139" s="10" t="s">
        <v>24</v>
      </c>
      <c r="E139" s="10" t="s">
        <v>71</v>
      </c>
      <c r="F139" s="9">
        <v>3</v>
      </c>
      <c r="G139" s="8">
        <v>520</v>
      </c>
    </row>
    <row r="140" spans="2:7" x14ac:dyDescent="0.3">
      <c r="B140" s="11">
        <v>44084</v>
      </c>
      <c r="C140" s="9" t="s">
        <v>73</v>
      </c>
      <c r="D140" s="10" t="s">
        <v>79</v>
      </c>
      <c r="E140" s="10" t="s">
        <v>71</v>
      </c>
      <c r="F140" s="9">
        <v>3</v>
      </c>
      <c r="G140" s="8">
        <v>380</v>
      </c>
    </row>
    <row r="141" spans="2:7" x14ac:dyDescent="0.3">
      <c r="B141" s="11">
        <v>44084</v>
      </c>
      <c r="C141" s="9" t="s">
        <v>78</v>
      </c>
      <c r="D141" s="10" t="s">
        <v>75</v>
      </c>
      <c r="E141" s="10" t="s">
        <v>71</v>
      </c>
      <c r="F141" s="9">
        <v>5</v>
      </c>
      <c r="G141" s="8">
        <v>5550</v>
      </c>
    </row>
    <row r="142" spans="2:7" x14ac:dyDescent="0.3">
      <c r="B142" s="11">
        <v>44085</v>
      </c>
      <c r="C142" s="9" t="s">
        <v>76</v>
      </c>
      <c r="D142" s="10" t="s">
        <v>79</v>
      </c>
      <c r="E142" s="10" t="s">
        <v>74</v>
      </c>
      <c r="F142" s="9">
        <v>2</v>
      </c>
      <c r="G142" s="8">
        <v>650</v>
      </c>
    </row>
    <row r="143" spans="2:7" x14ac:dyDescent="0.3">
      <c r="B143" s="11">
        <v>44085</v>
      </c>
      <c r="C143" s="9" t="s">
        <v>73</v>
      </c>
      <c r="D143" s="10" t="s">
        <v>79</v>
      </c>
      <c r="E143" s="10" t="s">
        <v>71</v>
      </c>
      <c r="F143" s="9">
        <v>4</v>
      </c>
      <c r="G143" s="8">
        <v>2800</v>
      </c>
    </row>
    <row r="144" spans="2:7" x14ac:dyDescent="0.3">
      <c r="B144" s="11">
        <v>44085</v>
      </c>
      <c r="C144" s="9" t="s">
        <v>78</v>
      </c>
      <c r="D144" s="10" t="s">
        <v>75</v>
      </c>
      <c r="E144" s="10" t="s">
        <v>71</v>
      </c>
      <c r="F144" s="9">
        <v>4</v>
      </c>
      <c r="G144" s="8">
        <v>690</v>
      </c>
    </row>
    <row r="145" spans="2:7" x14ac:dyDescent="0.3">
      <c r="B145" s="11">
        <v>44088</v>
      </c>
      <c r="C145" s="9" t="s">
        <v>78</v>
      </c>
      <c r="D145" s="10" t="s">
        <v>79</v>
      </c>
      <c r="E145" s="10" t="s">
        <v>71</v>
      </c>
      <c r="F145" s="9">
        <v>5</v>
      </c>
      <c r="G145" s="8">
        <v>6500</v>
      </c>
    </row>
    <row r="146" spans="2:7" x14ac:dyDescent="0.3">
      <c r="B146" s="11">
        <v>44088</v>
      </c>
      <c r="C146" s="9" t="s">
        <v>73</v>
      </c>
      <c r="D146" s="10" t="s">
        <v>75</v>
      </c>
      <c r="E146" s="10" t="s">
        <v>71</v>
      </c>
      <c r="F146" s="9">
        <v>4</v>
      </c>
      <c r="G146" s="8">
        <v>5000</v>
      </c>
    </row>
    <row r="147" spans="2:7" x14ac:dyDescent="0.3">
      <c r="B147" s="11">
        <v>44088</v>
      </c>
      <c r="C147" s="9" t="s">
        <v>78</v>
      </c>
      <c r="D147" s="10" t="s">
        <v>75</v>
      </c>
      <c r="E147" s="10" t="s">
        <v>71</v>
      </c>
      <c r="F147" s="9">
        <v>3</v>
      </c>
      <c r="G147" s="8">
        <v>3500</v>
      </c>
    </row>
    <row r="148" spans="2:7" x14ac:dyDescent="0.3">
      <c r="B148" s="11">
        <v>44088</v>
      </c>
      <c r="C148" s="9" t="s">
        <v>77</v>
      </c>
      <c r="D148" s="10" t="s">
        <v>79</v>
      </c>
      <c r="E148" s="10" t="s">
        <v>74</v>
      </c>
      <c r="F148" s="9">
        <v>2</v>
      </c>
      <c r="G148" s="8">
        <v>3500</v>
      </c>
    </row>
    <row r="149" spans="2:7" x14ac:dyDescent="0.3">
      <c r="B149" s="11">
        <v>44089</v>
      </c>
      <c r="C149" s="9" t="s">
        <v>73</v>
      </c>
      <c r="D149" s="10" t="s">
        <v>75</v>
      </c>
      <c r="E149" s="10" t="s">
        <v>71</v>
      </c>
      <c r="F149" s="9">
        <v>4</v>
      </c>
      <c r="G149" s="8">
        <v>1500</v>
      </c>
    </row>
    <row r="150" spans="2:7" x14ac:dyDescent="0.3">
      <c r="B150" s="11">
        <v>44089</v>
      </c>
      <c r="C150" s="9" t="s">
        <v>78</v>
      </c>
      <c r="D150" s="10" t="s">
        <v>79</v>
      </c>
      <c r="E150" s="10" t="s">
        <v>71</v>
      </c>
      <c r="F150" s="9">
        <v>4</v>
      </c>
      <c r="G150" s="8">
        <v>1800</v>
      </c>
    </row>
    <row r="151" spans="2:7" x14ac:dyDescent="0.3">
      <c r="B151" s="11">
        <v>44089</v>
      </c>
      <c r="C151" s="9" t="s">
        <v>77</v>
      </c>
      <c r="D151" s="10" t="s">
        <v>75</v>
      </c>
      <c r="E151" s="10" t="s">
        <v>74</v>
      </c>
      <c r="F151" s="9">
        <v>2</v>
      </c>
      <c r="G151" s="8">
        <v>8000</v>
      </c>
    </row>
    <row r="152" spans="2:7" x14ac:dyDescent="0.3">
      <c r="B152" s="11">
        <v>44090</v>
      </c>
      <c r="C152" s="9" t="s">
        <v>76</v>
      </c>
      <c r="D152" s="10" t="s">
        <v>75</v>
      </c>
      <c r="E152" s="10" t="s">
        <v>74</v>
      </c>
      <c r="F152" s="9">
        <v>1</v>
      </c>
      <c r="G152" s="8">
        <v>5100</v>
      </c>
    </row>
    <row r="153" spans="2:7" x14ac:dyDescent="0.3">
      <c r="B153" s="11">
        <v>44090</v>
      </c>
      <c r="C153" s="9" t="s">
        <v>73</v>
      </c>
      <c r="D153" s="10" t="s">
        <v>72</v>
      </c>
      <c r="E153" s="10" t="s">
        <v>71</v>
      </c>
      <c r="F153" s="9">
        <v>5</v>
      </c>
      <c r="G153" s="8">
        <v>650</v>
      </c>
    </row>
    <row r="154" spans="2:7" x14ac:dyDescent="0.3">
      <c r="B154" s="11">
        <v>44090</v>
      </c>
      <c r="C154" s="9" t="s">
        <v>78</v>
      </c>
      <c r="D154" s="10" t="s">
        <v>24</v>
      </c>
      <c r="E154" s="10" t="s">
        <v>71</v>
      </c>
      <c r="F154" s="9">
        <v>3</v>
      </c>
      <c r="G154" s="8">
        <v>320</v>
      </c>
    </row>
    <row r="155" spans="2:7" x14ac:dyDescent="0.3">
      <c r="B155" s="11">
        <v>44090</v>
      </c>
      <c r="C155" s="9" t="s">
        <v>77</v>
      </c>
      <c r="D155" s="10" t="s">
        <v>24</v>
      </c>
      <c r="E155" s="10" t="s">
        <v>74</v>
      </c>
      <c r="F155" s="9">
        <v>1</v>
      </c>
      <c r="G155" s="8">
        <v>3500</v>
      </c>
    </row>
    <row r="156" spans="2:7" x14ac:dyDescent="0.3">
      <c r="B156" s="11">
        <v>44091</v>
      </c>
      <c r="C156" s="9" t="s">
        <v>73</v>
      </c>
      <c r="D156" s="10" t="s">
        <v>75</v>
      </c>
      <c r="E156" s="10" t="s">
        <v>71</v>
      </c>
      <c r="F156" s="9">
        <v>4</v>
      </c>
      <c r="G156" s="8">
        <v>2840</v>
      </c>
    </row>
    <row r="157" spans="2:7" x14ac:dyDescent="0.3">
      <c r="B157" s="11">
        <v>44091</v>
      </c>
      <c r="C157" s="9" t="s">
        <v>77</v>
      </c>
      <c r="D157" s="10" t="s">
        <v>24</v>
      </c>
      <c r="E157" s="10" t="s">
        <v>71</v>
      </c>
      <c r="F157" s="9">
        <v>4</v>
      </c>
      <c r="G157" s="8">
        <v>520</v>
      </c>
    </row>
    <row r="158" spans="2:7" x14ac:dyDescent="0.3">
      <c r="B158" s="11">
        <v>44091</v>
      </c>
      <c r="C158" s="9" t="s">
        <v>73</v>
      </c>
      <c r="D158" s="10" t="s">
        <v>79</v>
      </c>
      <c r="E158" s="10" t="s">
        <v>71</v>
      </c>
      <c r="F158" s="9">
        <v>3</v>
      </c>
      <c r="G158" s="8">
        <v>380</v>
      </c>
    </row>
    <row r="159" spans="2:7" x14ac:dyDescent="0.3">
      <c r="B159" s="11">
        <v>44091</v>
      </c>
      <c r="C159" s="9" t="s">
        <v>78</v>
      </c>
      <c r="D159" s="10" t="s">
        <v>75</v>
      </c>
      <c r="E159" s="10" t="s">
        <v>71</v>
      </c>
      <c r="F159" s="9">
        <v>3</v>
      </c>
      <c r="G159" s="8">
        <v>5550</v>
      </c>
    </row>
    <row r="160" spans="2:7" x14ac:dyDescent="0.3">
      <c r="B160" s="11">
        <v>44092</v>
      </c>
      <c r="C160" s="9" t="s">
        <v>77</v>
      </c>
      <c r="D160" s="10" t="s">
        <v>75</v>
      </c>
      <c r="E160" s="10" t="s">
        <v>74</v>
      </c>
      <c r="F160" s="9">
        <v>2</v>
      </c>
      <c r="G160" s="8">
        <v>8000</v>
      </c>
    </row>
    <row r="161" spans="2:7" x14ac:dyDescent="0.3">
      <c r="B161" s="11">
        <v>44092</v>
      </c>
      <c r="C161" s="9" t="s">
        <v>76</v>
      </c>
      <c r="D161" s="10" t="s">
        <v>75</v>
      </c>
      <c r="E161" s="10" t="s">
        <v>74</v>
      </c>
      <c r="F161" s="9">
        <v>2</v>
      </c>
      <c r="G161" s="8">
        <v>5100</v>
      </c>
    </row>
    <row r="162" spans="2:7" x14ac:dyDescent="0.3">
      <c r="B162" s="11">
        <v>44092</v>
      </c>
      <c r="C162" s="9" t="s">
        <v>73</v>
      </c>
      <c r="D162" s="10" t="s">
        <v>72</v>
      </c>
      <c r="E162" s="10" t="s">
        <v>71</v>
      </c>
      <c r="F162" s="9">
        <v>3</v>
      </c>
      <c r="G162" s="8">
        <v>650</v>
      </c>
    </row>
  </sheetData>
  <dataValidations count="3">
    <dataValidation type="list" allowBlank="1" showInputMessage="1" showErrorMessage="1" sqref="K6" xr:uid="{A40C7C6F-C2C9-4EF5-8A50-F285FD98FC5A}">
      <formula1>"Cancelleria,Informatica"</formula1>
    </dataValidation>
    <dataValidation type="list" allowBlank="1" showInputMessage="1" showErrorMessage="1" sqref="J6" xr:uid="{08FFED4D-4F2E-4FFF-967F-E4DC8674440E}">
      <formula1>"Friuli,Lombardia,Trentino,Veneto"</formula1>
    </dataValidation>
    <dataValidation type="list" allowBlank="1" showInputMessage="1" showErrorMessage="1" sqref="I3 I6" xr:uid="{CC82354C-FA87-42B1-B1A3-53710D5C9125}">
      <formula1>"Bianchi,Neri,Rossi,Verdi"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6197-CA59-4F23-BB49-059FB0487293}">
  <dimension ref="A1"/>
  <sheetViews>
    <sheetView zoomScale="85" zoomScaleNormal="85" workbookViewId="0">
      <selection activeCell="R10" sqref="R10"/>
    </sheetView>
  </sheetViews>
  <sheetFormatPr defaultRowHeight="14.4" x14ac:dyDescent="0.3"/>
  <sheetData>
    <row r="1" spans="1:1" x14ac:dyDescent="0.3">
      <c r="A1" t="s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0992-7C44-4738-B125-57F646760590}">
  <dimension ref="A1"/>
  <sheetViews>
    <sheetView topLeftCell="G16" zoomScale="145" zoomScaleNormal="145" workbookViewId="0">
      <selection activeCell="AA46" sqref="AA4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0E98-EA1F-4723-9ADF-3D3A7A6742FB}">
  <dimension ref="A1"/>
  <sheetViews>
    <sheetView workbookViewId="0">
      <selection activeCell="M26" sqref="M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A5A6-7253-464F-85A3-A902D3EEAED1}">
  <sheetPr>
    <tabColor rgb="FFFF0000"/>
  </sheetPr>
  <dimension ref="A1:M25"/>
  <sheetViews>
    <sheetView topLeftCell="A4" workbookViewId="0">
      <selection activeCell="E23" sqref="E23"/>
    </sheetView>
  </sheetViews>
  <sheetFormatPr defaultRowHeight="14.4" x14ac:dyDescent="0.3"/>
  <cols>
    <col min="1" max="1" width="20.44140625" bestFit="1" customWidth="1"/>
    <col min="2" max="2" width="20.109375" bestFit="1" customWidth="1"/>
    <col min="3" max="3" width="4.44140625" bestFit="1" customWidth="1"/>
    <col min="4" max="4" width="5.21875" bestFit="1" customWidth="1"/>
    <col min="5" max="5" width="5.44140625" bestFit="1" customWidth="1"/>
    <col min="6" max="6" width="17.21875" bestFit="1" customWidth="1"/>
    <col min="7" max="7" width="6.21875" bestFit="1" customWidth="1"/>
    <col min="8" max="8" width="32.33203125" bestFit="1" customWidth="1"/>
    <col min="9" max="9" width="20.109375" bestFit="1" customWidth="1"/>
    <col min="10" max="12" width="12" bestFit="1" customWidth="1"/>
    <col min="13" max="13" width="17.21875" bestFit="1" customWidth="1"/>
    <col min="14" max="27" width="6.21875" bestFit="1" customWidth="1"/>
    <col min="28" max="44" width="6.77734375" bestFit="1" customWidth="1"/>
    <col min="45" max="58" width="6.109375" bestFit="1" customWidth="1"/>
    <col min="59" max="59" width="17.21875" bestFit="1" customWidth="1"/>
  </cols>
  <sheetData>
    <row r="1" spans="1:13" x14ac:dyDescent="0.3">
      <c r="A1" s="40" t="s">
        <v>83</v>
      </c>
      <c r="B1" t="s">
        <v>74</v>
      </c>
      <c r="H1" s="40" t="s">
        <v>83</v>
      </c>
      <c r="I1" t="s">
        <v>71</v>
      </c>
    </row>
    <row r="3" spans="1:13" x14ac:dyDescent="0.3">
      <c r="A3" s="40" t="s">
        <v>133</v>
      </c>
      <c r="B3" s="40" t="s">
        <v>135</v>
      </c>
      <c r="H3" s="40" t="s">
        <v>136</v>
      </c>
      <c r="I3" s="40" t="s">
        <v>135</v>
      </c>
    </row>
    <row r="4" spans="1:13" x14ac:dyDescent="0.3">
      <c r="A4" s="40" t="s">
        <v>132</v>
      </c>
      <c r="B4" t="s">
        <v>79</v>
      </c>
      <c r="C4" t="s">
        <v>24</v>
      </c>
      <c r="D4" t="s">
        <v>72</v>
      </c>
      <c r="E4" t="s">
        <v>75</v>
      </c>
      <c r="F4" t="s">
        <v>134</v>
      </c>
      <c r="H4" s="40" t="s">
        <v>132</v>
      </c>
      <c r="I4" t="s">
        <v>79</v>
      </c>
      <c r="J4" t="s">
        <v>24</v>
      </c>
      <c r="K4" t="s">
        <v>72</v>
      </c>
      <c r="L4" t="s">
        <v>75</v>
      </c>
      <c r="M4" t="s">
        <v>134</v>
      </c>
    </row>
    <row r="5" spans="1:13" x14ac:dyDescent="0.3">
      <c r="A5" s="41" t="s">
        <v>77</v>
      </c>
      <c r="B5" s="42">
        <v>23450</v>
      </c>
      <c r="C5" s="42">
        <v>12400</v>
      </c>
      <c r="D5" s="42"/>
      <c r="E5" s="42">
        <v>43860</v>
      </c>
      <c r="F5" s="42">
        <v>79710</v>
      </c>
      <c r="H5" s="41" t="s">
        <v>77</v>
      </c>
      <c r="I5" s="42">
        <v>1242.5</v>
      </c>
      <c r="J5" s="42">
        <v>918.33333333333337</v>
      </c>
      <c r="K5" s="42"/>
      <c r="L5" s="42">
        <v>1477.25</v>
      </c>
      <c r="M5" s="42">
        <v>1238.7777777777778</v>
      </c>
    </row>
    <row r="6" spans="1:13" x14ac:dyDescent="0.3">
      <c r="A6" s="41" t="s">
        <v>76</v>
      </c>
      <c r="B6" s="42">
        <v>32650</v>
      </c>
      <c r="C6" s="42">
        <v>5844</v>
      </c>
      <c r="D6" s="42"/>
      <c r="E6" s="42">
        <v>24750</v>
      </c>
      <c r="F6" s="42">
        <v>63244</v>
      </c>
      <c r="H6" s="41" t="s">
        <v>76</v>
      </c>
      <c r="I6" s="42">
        <v>1995</v>
      </c>
      <c r="J6" s="42">
        <v>1766.5</v>
      </c>
      <c r="K6" s="42"/>
      <c r="L6" s="42">
        <v>1257.5999999999999</v>
      </c>
      <c r="M6" s="42">
        <v>1534.5555555555557</v>
      </c>
    </row>
    <row r="7" spans="1:13" x14ac:dyDescent="0.3">
      <c r="A7" s="41" t="s">
        <v>73</v>
      </c>
      <c r="B7" s="42"/>
      <c r="C7" s="42"/>
      <c r="D7" s="42"/>
      <c r="E7" s="42">
        <v>6000</v>
      </c>
      <c r="F7" s="42">
        <v>6000</v>
      </c>
      <c r="H7" s="41" t="s">
        <v>73</v>
      </c>
      <c r="I7" s="42">
        <v>1391</v>
      </c>
      <c r="J7" s="42">
        <v>2900</v>
      </c>
      <c r="K7" s="42">
        <v>616.66666666666663</v>
      </c>
      <c r="L7" s="42">
        <v>2850.3333333333335</v>
      </c>
      <c r="M7" s="42">
        <v>2114.6428571428573</v>
      </c>
    </row>
    <row r="8" spans="1:13" x14ac:dyDescent="0.3">
      <c r="A8" s="41" t="s">
        <v>78</v>
      </c>
      <c r="B8" s="42"/>
      <c r="C8" s="42"/>
      <c r="D8" s="42">
        <v>10192</v>
      </c>
      <c r="E8" s="42"/>
      <c r="F8" s="42">
        <v>10192</v>
      </c>
      <c r="H8" s="41" t="s">
        <v>78</v>
      </c>
      <c r="I8" s="42">
        <v>2751.875</v>
      </c>
      <c r="J8" s="42">
        <v>1980</v>
      </c>
      <c r="K8" s="42">
        <v>333.33333333333331</v>
      </c>
      <c r="L8" s="42">
        <v>1826.090909090909</v>
      </c>
      <c r="M8" s="42">
        <v>2053.1636363636362</v>
      </c>
    </row>
    <row r="9" spans="1:13" x14ac:dyDescent="0.3">
      <c r="A9" s="41" t="s">
        <v>134</v>
      </c>
      <c r="B9" s="42">
        <v>56100</v>
      </c>
      <c r="C9" s="42">
        <v>18244</v>
      </c>
      <c r="D9" s="42">
        <v>10192</v>
      </c>
      <c r="E9" s="42">
        <v>74610</v>
      </c>
      <c r="F9" s="42">
        <v>159146</v>
      </c>
      <c r="H9" s="41" t="s">
        <v>134</v>
      </c>
      <c r="I9" s="42">
        <v>2220.1851851851852</v>
      </c>
      <c r="J9" s="42">
        <v>1773.4583333333333</v>
      </c>
      <c r="K9" s="42">
        <v>522.22222222222217</v>
      </c>
      <c r="L9" s="42">
        <v>2020.7</v>
      </c>
      <c r="M9" s="42">
        <v>1893.1181818181817</v>
      </c>
    </row>
    <row r="11" spans="1:13" x14ac:dyDescent="0.3">
      <c r="A11" s="41" t="s">
        <v>137</v>
      </c>
      <c r="B11" t="s">
        <v>139</v>
      </c>
      <c r="H11" s="41" t="s">
        <v>140</v>
      </c>
    </row>
    <row r="12" spans="1:13" x14ac:dyDescent="0.3">
      <c r="A12" s="41" t="s">
        <v>138</v>
      </c>
      <c r="B12" t="str">
        <f>B1</f>
        <v>Informatica</v>
      </c>
      <c r="H12" t="str">
        <f>I1</f>
        <v>Cancelleria</v>
      </c>
    </row>
    <row r="13" spans="1:13" x14ac:dyDescent="0.3">
      <c r="A13" s="41"/>
    </row>
    <row r="14" spans="1:13" x14ac:dyDescent="0.3">
      <c r="A14" s="40" t="s">
        <v>83</v>
      </c>
      <c r="B14" t="s">
        <v>74</v>
      </c>
    </row>
    <row r="16" spans="1:13" x14ac:dyDescent="0.3">
      <c r="A16" s="40" t="s">
        <v>145</v>
      </c>
      <c r="B16" s="40" t="s">
        <v>135</v>
      </c>
    </row>
    <row r="17" spans="1:6" x14ac:dyDescent="0.3">
      <c r="A17" s="40" t="s">
        <v>132</v>
      </c>
      <c r="B17" t="s">
        <v>77</v>
      </c>
      <c r="C17" t="s">
        <v>76</v>
      </c>
      <c r="D17" t="s">
        <v>73</v>
      </c>
      <c r="E17" t="s">
        <v>78</v>
      </c>
      <c r="F17" t="s">
        <v>134</v>
      </c>
    </row>
    <row r="18" spans="1:6" x14ac:dyDescent="0.3">
      <c r="A18" s="41" t="s">
        <v>141</v>
      </c>
      <c r="B18" s="42">
        <v>1</v>
      </c>
      <c r="C18" s="42"/>
      <c r="D18" s="42">
        <v>1</v>
      </c>
      <c r="E18" s="42"/>
      <c r="F18" s="42">
        <v>2</v>
      </c>
    </row>
    <row r="19" spans="1:6" x14ac:dyDescent="0.3">
      <c r="A19" s="41" t="s">
        <v>142</v>
      </c>
      <c r="B19" s="42">
        <v>10</v>
      </c>
      <c r="C19" s="42">
        <v>1</v>
      </c>
      <c r="D19" s="42">
        <v>5</v>
      </c>
      <c r="E19" s="42">
        <v>2</v>
      </c>
      <c r="F19" s="42">
        <v>18</v>
      </c>
    </row>
    <row r="20" spans="1:6" x14ac:dyDescent="0.3">
      <c r="A20" s="41" t="s">
        <v>143</v>
      </c>
      <c r="B20" s="42">
        <v>7</v>
      </c>
      <c r="C20" s="42">
        <v>6</v>
      </c>
      <c r="D20" s="42">
        <v>1</v>
      </c>
      <c r="E20" s="42">
        <v>1</v>
      </c>
      <c r="F20" s="42">
        <v>15</v>
      </c>
    </row>
    <row r="21" spans="1:6" x14ac:dyDescent="0.3">
      <c r="A21" s="41" t="s">
        <v>144</v>
      </c>
      <c r="B21" s="42">
        <v>7</v>
      </c>
      <c r="C21" s="42">
        <v>5</v>
      </c>
      <c r="D21" s="42"/>
      <c r="E21" s="42"/>
      <c r="F21" s="42">
        <v>12</v>
      </c>
    </row>
    <row r="22" spans="1:6" x14ac:dyDescent="0.3">
      <c r="A22" s="41" t="s">
        <v>134</v>
      </c>
      <c r="B22" s="42">
        <v>25</v>
      </c>
      <c r="C22" s="42">
        <v>12</v>
      </c>
      <c r="D22" s="42">
        <v>7</v>
      </c>
      <c r="E22" s="42">
        <v>3</v>
      </c>
      <c r="F22" s="42">
        <v>47</v>
      </c>
    </row>
    <row r="24" spans="1:6" x14ac:dyDescent="0.3">
      <c r="A24" s="41" t="s">
        <v>137</v>
      </c>
      <c r="B24" t="s">
        <v>146</v>
      </c>
    </row>
    <row r="25" spans="1:6" x14ac:dyDescent="0.3">
      <c r="A25" s="41" t="s">
        <v>138</v>
      </c>
      <c r="B25" t="str">
        <f>B14</f>
        <v>Informatica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7F67-44C6-42B4-A0EE-9A71572A96CC}">
  <sheetPr>
    <tabColor rgb="FFFF0000"/>
  </sheetPr>
  <dimension ref="A1"/>
  <sheetViews>
    <sheetView topLeftCell="A19" zoomScale="85" zoomScaleNormal="85" workbookViewId="0">
      <selection activeCell="N33" sqref="N33"/>
    </sheetView>
  </sheetViews>
  <sheetFormatPr defaultRowHeight="14.4" x14ac:dyDescent="0.3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C201-02FC-487A-A159-8F4224467EF9}">
  <dimension ref="B10:M34"/>
  <sheetViews>
    <sheetView tabSelected="1" zoomScale="90" workbookViewId="0">
      <selection activeCell="F24" sqref="F24"/>
    </sheetView>
  </sheetViews>
  <sheetFormatPr defaultRowHeight="13.2" x14ac:dyDescent="0.25"/>
  <cols>
    <col min="1" max="1" width="4.77734375" style="14" customWidth="1"/>
    <col min="2" max="2" width="8.5546875" style="15" bestFit="1" customWidth="1"/>
    <col min="3" max="3" width="55.109375" style="14" customWidth="1"/>
    <col min="4" max="4" width="10.5546875" style="14" bestFit="1" customWidth="1"/>
    <col min="5" max="5" width="11.21875" style="14" customWidth="1"/>
    <col min="6" max="6" width="13.5546875" style="14" bestFit="1" customWidth="1"/>
    <col min="7" max="7" width="13.5546875" style="14" customWidth="1"/>
    <col min="8" max="8" width="7.88671875" style="14" bestFit="1" customWidth="1"/>
    <col min="9" max="9" width="20.109375" style="14" bestFit="1" customWidth="1"/>
    <col min="10" max="10" width="18.5546875" style="14" bestFit="1" customWidth="1"/>
    <col min="11" max="11" width="14.88671875" style="14" bestFit="1" customWidth="1"/>
    <col min="12" max="12" width="13.21875" style="14" bestFit="1" customWidth="1"/>
    <col min="13" max="16384" width="8.88671875" style="14"/>
  </cols>
  <sheetData>
    <row r="10" spans="2:11" x14ac:dyDescent="0.25">
      <c r="C10" s="14" t="s">
        <v>131</v>
      </c>
    </row>
    <row r="11" spans="2:11" x14ac:dyDescent="0.25">
      <c r="C11" s="14" t="str">
        <f ca="1">"Del "&amp;TEXT(TODAY(),"gg/mm/aaaa")</f>
        <v>Del 19/10/2022</v>
      </c>
    </row>
    <row r="12" spans="2:11" x14ac:dyDescent="0.25">
      <c r="C12" s="34"/>
    </row>
    <row r="13" spans="2:11" x14ac:dyDescent="0.25">
      <c r="C13" s="34"/>
    </row>
    <row r="14" spans="2:11" ht="14.4" x14ac:dyDescent="0.3">
      <c r="C14" s="34"/>
      <c r="K14" s="17"/>
    </row>
    <row r="15" spans="2:11" ht="13.8" x14ac:dyDescent="0.25">
      <c r="C15" s="33"/>
    </row>
    <row r="16" spans="2:11" ht="15.6" x14ac:dyDescent="0.3">
      <c r="B16" s="32" t="s">
        <v>130</v>
      </c>
      <c r="C16" s="31" t="s">
        <v>129</v>
      </c>
      <c r="D16" s="30" t="s">
        <v>128</v>
      </c>
      <c r="E16" s="30" t="s">
        <v>127</v>
      </c>
      <c r="F16" s="30" t="s">
        <v>126</v>
      </c>
      <c r="H16" s="29" t="s">
        <v>125</v>
      </c>
      <c r="I16" s="29" t="s">
        <v>124</v>
      </c>
      <c r="J16" s="29" t="s">
        <v>123</v>
      </c>
      <c r="K16" s="29" t="s">
        <v>122</v>
      </c>
    </row>
    <row r="17" spans="2:13" ht="15" customHeight="1" x14ac:dyDescent="0.3">
      <c r="B17" s="26" t="s">
        <v>121</v>
      </c>
      <c r="C17" s="25" t="str">
        <f>IFERROR(VLOOKUP(B17,$H$16:$K$29,2,FALSE)&amp;" "&amp;VLOOKUP(B17,$H$16:$K$29,3,FALSE),"")</f>
        <v>Snowboard DIABLO</v>
      </c>
      <c r="D17" s="28">
        <v>2</v>
      </c>
      <c r="E17" s="24">
        <f>IFERROR(VLOOKUP(B17,$H$16:$K$29,4,FALSE),0)</f>
        <v>578</v>
      </c>
      <c r="F17" s="21">
        <f t="shared" ref="F17:F19" si="0">IFERROR(D17*E17,0)</f>
        <v>1156</v>
      </c>
      <c r="H17" s="20" t="s">
        <v>121</v>
      </c>
      <c r="I17" s="19" t="s">
        <v>118</v>
      </c>
      <c r="J17" s="19" t="s">
        <v>120</v>
      </c>
      <c r="K17" s="18">
        <v>578</v>
      </c>
    </row>
    <row r="18" spans="2:13" s="27" customFormat="1" ht="15" customHeight="1" x14ac:dyDescent="0.3">
      <c r="B18" s="26" t="s">
        <v>114</v>
      </c>
      <c r="C18" s="25" t="str">
        <f t="shared" ref="C18:C23" si="1">IFERROR(VLOOKUP(B18,$H$16:$K$29,2,FALSE)&amp;" "&amp;VLOOKUP(B18,$H$16:$K$29,3,FALSE),"")</f>
        <v>Giacche Snowboard EVOL</v>
      </c>
      <c r="D18" s="28">
        <v>3</v>
      </c>
      <c r="E18" s="24">
        <f t="shared" ref="E18:E24" si="2">IFERROR(VLOOKUP(B18,$H$16:$K$29,4,FALSE),0)</f>
        <v>214</v>
      </c>
      <c r="F18" s="21">
        <f t="shared" ref="F18:F24" si="3">IFERROR(D18*E18,0)</f>
        <v>642</v>
      </c>
      <c r="G18" s="14"/>
      <c r="H18" s="20" t="s">
        <v>119</v>
      </c>
      <c r="I18" s="19" t="s">
        <v>118</v>
      </c>
      <c r="J18" s="19" t="s">
        <v>117</v>
      </c>
      <c r="K18" s="18">
        <v>620</v>
      </c>
      <c r="L18" s="14"/>
      <c r="M18" s="14"/>
    </row>
    <row r="19" spans="2:13" s="27" customFormat="1" ht="15" customHeight="1" x14ac:dyDescent="0.3">
      <c r="B19" s="26" t="s">
        <v>105</v>
      </c>
      <c r="C19" s="25" t="str">
        <f t="shared" si="1"/>
        <v>Pantaloni Snowboard FRONT</v>
      </c>
      <c r="D19" s="28">
        <v>4</v>
      </c>
      <c r="E19" s="24">
        <f t="shared" si="2"/>
        <v>183.5</v>
      </c>
      <c r="F19" s="21">
        <f t="shared" si="3"/>
        <v>734</v>
      </c>
      <c r="G19" s="14"/>
      <c r="H19" s="20" t="s">
        <v>116</v>
      </c>
      <c r="I19" s="19" t="s">
        <v>107</v>
      </c>
      <c r="J19" s="19" t="s">
        <v>115</v>
      </c>
      <c r="K19" s="18">
        <v>261.5</v>
      </c>
      <c r="L19" s="14"/>
      <c r="M19" s="14"/>
    </row>
    <row r="20" spans="2:13" ht="15" customHeight="1" x14ac:dyDescent="0.3">
      <c r="B20" s="26" t="s">
        <v>119</v>
      </c>
      <c r="C20" s="25" t="str">
        <f t="shared" si="1"/>
        <v>Snowboard EVIL</v>
      </c>
      <c r="D20" s="28">
        <v>4</v>
      </c>
      <c r="E20" s="24">
        <f t="shared" si="2"/>
        <v>620</v>
      </c>
      <c r="F20" s="21">
        <f t="shared" si="3"/>
        <v>2480</v>
      </c>
      <c r="H20" s="20" t="s">
        <v>114</v>
      </c>
      <c r="I20" s="19" t="s">
        <v>107</v>
      </c>
      <c r="J20" s="19" t="s">
        <v>113</v>
      </c>
      <c r="K20" s="18">
        <v>214</v>
      </c>
    </row>
    <row r="21" spans="2:13" ht="15" customHeight="1" x14ac:dyDescent="0.3">
      <c r="B21" s="26"/>
      <c r="C21" s="25" t="str">
        <f t="shared" si="1"/>
        <v/>
      </c>
      <c r="D21" s="28"/>
      <c r="E21" s="24">
        <f t="shared" si="2"/>
        <v>0</v>
      </c>
      <c r="F21" s="21">
        <f t="shared" si="3"/>
        <v>0</v>
      </c>
      <c r="G21" s="23"/>
      <c r="H21" s="20" t="s">
        <v>112</v>
      </c>
      <c r="I21" s="19" t="s">
        <v>107</v>
      </c>
      <c r="J21" s="19" t="s">
        <v>111</v>
      </c>
      <c r="K21" s="18">
        <v>187</v>
      </c>
      <c r="L21" s="23"/>
      <c r="M21" s="23"/>
    </row>
    <row r="22" spans="2:13" ht="15" customHeight="1" x14ac:dyDescent="0.3">
      <c r="B22" s="26"/>
      <c r="C22" s="25" t="str">
        <f t="shared" si="1"/>
        <v/>
      </c>
      <c r="D22" s="28"/>
      <c r="E22" s="24">
        <f t="shared" si="2"/>
        <v>0</v>
      </c>
      <c r="F22" s="21">
        <f t="shared" si="3"/>
        <v>0</v>
      </c>
      <c r="G22" s="23"/>
      <c r="H22" s="20" t="s">
        <v>110</v>
      </c>
      <c r="I22" s="19" t="s">
        <v>107</v>
      </c>
      <c r="J22" s="19" t="s">
        <v>109</v>
      </c>
      <c r="K22" s="18">
        <v>299</v>
      </c>
    </row>
    <row r="23" spans="2:13" ht="15" customHeight="1" x14ac:dyDescent="0.3">
      <c r="B23" s="26"/>
      <c r="C23" s="25" t="str">
        <f t="shared" si="1"/>
        <v/>
      </c>
      <c r="D23" s="28"/>
      <c r="E23" s="24">
        <f t="shared" si="2"/>
        <v>0</v>
      </c>
      <c r="F23" s="21">
        <f t="shared" si="3"/>
        <v>0</v>
      </c>
      <c r="G23" s="23"/>
      <c r="H23" s="20" t="s">
        <v>108</v>
      </c>
      <c r="I23" s="19" t="s">
        <v>107</v>
      </c>
      <c r="J23" s="19" t="s">
        <v>106</v>
      </c>
      <c r="K23" s="18">
        <v>158.5</v>
      </c>
    </row>
    <row r="24" spans="2:13" ht="15" customHeight="1" x14ac:dyDescent="0.3">
      <c r="B24" s="26"/>
      <c r="C24" s="25" t="str">
        <f t="shared" ref="C18:C24" si="4">IFERROR(VLOOKUP(B24,$H$16:$K$29,2,FALSE)&amp;" "&amp;VLOOKUP(B24,$H$16:$K$29,3,FALSE),"")</f>
        <v/>
      </c>
      <c r="D24" s="28"/>
      <c r="E24" s="24">
        <f t="shared" si="2"/>
        <v>0</v>
      </c>
      <c r="F24" s="21">
        <f t="shared" si="3"/>
        <v>0</v>
      </c>
      <c r="G24" s="23"/>
      <c r="H24" s="20" t="s">
        <v>105</v>
      </c>
      <c r="I24" s="19" t="s">
        <v>99</v>
      </c>
      <c r="J24" s="19" t="s">
        <v>104</v>
      </c>
      <c r="K24" s="18">
        <v>183.5</v>
      </c>
    </row>
    <row r="25" spans="2:13" ht="15" customHeight="1" x14ac:dyDescent="0.3">
      <c r="G25" s="23"/>
      <c r="H25" s="20" t="s">
        <v>103</v>
      </c>
      <c r="I25" s="19" t="s">
        <v>99</v>
      </c>
      <c r="J25" s="19" t="s">
        <v>102</v>
      </c>
      <c r="K25" s="18">
        <v>168</v>
      </c>
    </row>
    <row r="26" spans="2:13" ht="15" customHeight="1" x14ac:dyDescent="0.3">
      <c r="E26" s="22" t="s">
        <v>101</v>
      </c>
      <c r="F26" s="21">
        <f>SUM(F17:F24)</f>
        <v>5012</v>
      </c>
      <c r="G26" s="23"/>
      <c r="H26" s="20" t="s">
        <v>100</v>
      </c>
      <c r="I26" s="19" t="s">
        <v>99</v>
      </c>
      <c r="J26" s="19" t="s">
        <v>98</v>
      </c>
      <c r="K26" s="18">
        <v>140.5</v>
      </c>
    </row>
    <row r="27" spans="2:13" ht="15" customHeight="1" x14ac:dyDescent="0.3">
      <c r="D27" s="17"/>
      <c r="E27" s="22" t="s">
        <v>97</v>
      </c>
      <c r="F27" s="39">
        <f>F26*22%</f>
        <v>1102.6400000000001</v>
      </c>
      <c r="G27" s="17"/>
      <c r="H27" s="20" t="s">
        <v>96</v>
      </c>
      <c r="I27" s="19" t="s">
        <v>90</v>
      </c>
      <c r="J27" s="19" t="s">
        <v>95</v>
      </c>
      <c r="K27" s="18">
        <v>197</v>
      </c>
    </row>
    <row r="28" spans="2:13" ht="15" customHeight="1" x14ac:dyDescent="0.3">
      <c r="G28" s="17"/>
      <c r="H28" s="20" t="s">
        <v>94</v>
      </c>
      <c r="I28" s="19" t="s">
        <v>90</v>
      </c>
      <c r="J28" s="19" t="s">
        <v>93</v>
      </c>
      <c r="K28" s="18">
        <v>230</v>
      </c>
    </row>
    <row r="29" spans="2:13" ht="15" customHeight="1" x14ac:dyDescent="0.3">
      <c r="E29" s="14" t="s">
        <v>92</v>
      </c>
      <c r="F29" s="21">
        <f>F26+F27</f>
        <v>6114.64</v>
      </c>
      <c r="G29" s="17"/>
      <c r="H29" s="20" t="s">
        <v>91</v>
      </c>
      <c r="I29" s="19" t="s">
        <v>90</v>
      </c>
      <c r="J29" s="19" t="s">
        <v>89</v>
      </c>
      <c r="K29" s="18">
        <v>195.5</v>
      </c>
    </row>
    <row r="30" spans="2:13" ht="14.4" x14ac:dyDescent="0.3">
      <c r="E30" s="17"/>
      <c r="F30" s="17"/>
      <c r="G30" s="17"/>
    </row>
    <row r="31" spans="2:13" ht="14.4" x14ac:dyDescent="0.3">
      <c r="E31" s="17"/>
      <c r="F31" s="17"/>
      <c r="G31" s="17"/>
    </row>
    <row r="34" spans="7:7" ht="14.4" x14ac:dyDescent="0.3">
      <c r="G34" s="16"/>
    </row>
  </sheetData>
  <phoneticPr fontId="1" type="noConversion"/>
  <dataValidations count="2">
    <dataValidation type="list" allowBlank="1" showInputMessage="1" showErrorMessage="1" sqref="D12:D14" xr:uid="{00000000-0002-0000-0000-000000000000}">
      <formula1>"C1,C2,C3,C4,C5"</formula1>
    </dataValidation>
    <dataValidation type="list" allowBlank="1" showInputMessage="1" showErrorMessage="1" sqref="B17:B24" xr:uid="{9142B87D-F7E4-4982-A7CC-83EB95824579}">
      <formula1>$H$17:$H$29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AE0C-2148-4257-8082-AF5796267675}">
  <dimension ref="A1:B5"/>
  <sheetViews>
    <sheetView workbookViewId="0"/>
  </sheetViews>
  <sheetFormatPr defaultRowHeight="14.4" x14ac:dyDescent="0.3"/>
  <cols>
    <col min="1" max="1" width="19.44140625" bestFit="1" customWidth="1"/>
    <col min="2" max="2" width="28.44140625" bestFit="1" customWidth="1"/>
  </cols>
  <sheetData>
    <row r="1" spans="1:2" x14ac:dyDescent="0.3">
      <c r="A1" s="40" t="s">
        <v>124</v>
      </c>
      <c r="B1" t="s">
        <v>147</v>
      </c>
    </row>
    <row r="2" spans="1:2" x14ac:dyDescent="0.3">
      <c r="A2" t="s">
        <v>107</v>
      </c>
      <c r="B2" s="42">
        <v>5</v>
      </c>
    </row>
    <row r="3" spans="1:2" x14ac:dyDescent="0.3">
      <c r="A3" t="s">
        <v>99</v>
      </c>
      <c r="B3" s="42">
        <v>3</v>
      </c>
    </row>
    <row r="4" spans="1:2" x14ac:dyDescent="0.3">
      <c r="A4" t="s">
        <v>90</v>
      </c>
      <c r="B4" s="42">
        <v>3</v>
      </c>
    </row>
    <row r="5" spans="1:2" x14ac:dyDescent="0.3">
      <c r="A5" t="s">
        <v>118</v>
      </c>
      <c r="B5" s="4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6EFD-BCD6-4105-A775-21E1CE15A6D0}">
  <dimension ref="A1:C76"/>
  <sheetViews>
    <sheetView zoomScale="85" zoomScaleNormal="85" workbookViewId="0">
      <selection activeCell="H72" sqref="H72"/>
    </sheetView>
  </sheetViews>
  <sheetFormatPr defaultRowHeight="14.4" x14ac:dyDescent="0.3"/>
  <cols>
    <col min="1" max="1" width="16" bestFit="1" customWidth="1"/>
    <col min="2" max="2" width="13.88671875" customWidth="1"/>
    <col min="3" max="3" width="12.77734375" customWidth="1"/>
    <col min="6" max="6" width="43.6640625" customWidth="1"/>
    <col min="7" max="7" width="31.77734375" customWidth="1"/>
    <col min="8" max="8" width="42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34000</v>
      </c>
      <c r="C2">
        <v>19500</v>
      </c>
    </row>
    <row r="3" spans="1:3" x14ac:dyDescent="0.3">
      <c r="A3" t="s">
        <v>4</v>
      </c>
      <c r="B3">
        <v>32100</v>
      </c>
      <c r="C3">
        <v>21000</v>
      </c>
    </row>
    <row r="4" spans="1:3" x14ac:dyDescent="0.3">
      <c r="A4" t="s">
        <v>5</v>
      </c>
      <c r="B4">
        <v>31000</v>
      </c>
      <c r="C4">
        <v>23450</v>
      </c>
    </row>
    <row r="5" spans="1:3" x14ac:dyDescent="0.3">
      <c r="A5" t="s">
        <v>6</v>
      </c>
      <c r="B5">
        <v>31500</v>
      </c>
      <c r="C5">
        <v>22000</v>
      </c>
    </row>
    <row r="6" spans="1:3" x14ac:dyDescent="0.3">
      <c r="A6" t="s">
        <v>7</v>
      </c>
      <c r="B6">
        <v>30500</v>
      </c>
      <c r="C6">
        <v>23400</v>
      </c>
    </row>
    <row r="7" spans="1:3" x14ac:dyDescent="0.3">
      <c r="A7" t="s">
        <v>8</v>
      </c>
      <c r="B7">
        <v>29500</v>
      </c>
      <c r="C7">
        <v>24600</v>
      </c>
    </row>
    <row r="8" spans="1:3" x14ac:dyDescent="0.3">
      <c r="A8" t="s">
        <v>9</v>
      </c>
      <c r="B8">
        <v>28500</v>
      </c>
      <c r="C8">
        <v>27400</v>
      </c>
    </row>
    <row r="9" spans="1:3" x14ac:dyDescent="0.3">
      <c r="A9" t="s">
        <v>10</v>
      </c>
    </row>
    <row r="10" spans="1:3" x14ac:dyDescent="0.3">
      <c r="A10" t="s">
        <v>11</v>
      </c>
    </row>
    <row r="11" spans="1:3" x14ac:dyDescent="0.3">
      <c r="A11" t="s">
        <v>12</v>
      </c>
    </row>
    <row r="12" spans="1:3" x14ac:dyDescent="0.3">
      <c r="A12" t="s">
        <v>13</v>
      </c>
    </row>
    <row r="13" spans="1:3" x14ac:dyDescent="0.3">
      <c r="A13" t="s">
        <v>14</v>
      </c>
    </row>
    <row r="15" spans="1:3" x14ac:dyDescent="0.3">
      <c r="A15" t="s">
        <v>15</v>
      </c>
      <c r="B15" t="s">
        <v>1</v>
      </c>
      <c r="C15" t="s">
        <v>2</v>
      </c>
    </row>
    <row r="16" spans="1:3" x14ac:dyDescent="0.3">
      <c r="A16">
        <v>2008</v>
      </c>
      <c r="B16">
        <v>34000</v>
      </c>
      <c r="C16">
        <v>19500</v>
      </c>
    </row>
    <row r="17" spans="1:3" x14ac:dyDescent="0.3">
      <c r="A17">
        <v>2009</v>
      </c>
      <c r="B17">
        <v>32100</v>
      </c>
      <c r="C17">
        <v>21000</v>
      </c>
    </row>
    <row r="18" spans="1:3" x14ac:dyDescent="0.3">
      <c r="A18">
        <v>2010</v>
      </c>
      <c r="B18">
        <v>31000</v>
      </c>
      <c r="C18">
        <v>23450</v>
      </c>
    </row>
    <row r="19" spans="1:3" x14ac:dyDescent="0.3">
      <c r="A19">
        <v>2011</v>
      </c>
      <c r="B19">
        <v>31500</v>
      </c>
      <c r="C19">
        <v>22000</v>
      </c>
    </row>
    <row r="20" spans="1:3" x14ac:dyDescent="0.3">
      <c r="A20">
        <v>2012</v>
      </c>
      <c r="B20">
        <v>30500</v>
      </c>
      <c r="C20">
        <v>23400</v>
      </c>
    </row>
    <row r="21" spans="1:3" x14ac:dyDescent="0.3">
      <c r="A21">
        <v>2013</v>
      </c>
      <c r="B21">
        <v>29500</v>
      </c>
      <c r="C21">
        <v>24600</v>
      </c>
    </row>
    <row r="22" spans="1:3" x14ac:dyDescent="0.3">
      <c r="A22">
        <v>2014</v>
      </c>
      <c r="B22">
        <v>28500</v>
      </c>
      <c r="C22">
        <v>27400</v>
      </c>
    </row>
    <row r="23" spans="1:3" x14ac:dyDescent="0.3">
      <c r="A23">
        <v>2015</v>
      </c>
      <c r="B23">
        <v>34000</v>
      </c>
      <c r="C23">
        <v>19500</v>
      </c>
    </row>
    <row r="24" spans="1:3" x14ac:dyDescent="0.3">
      <c r="A24">
        <v>2016</v>
      </c>
      <c r="B24">
        <v>32100</v>
      </c>
      <c r="C24">
        <v>21000</v>
      </c>
    </row>
    <row r="25" spans="1:3" x14ac:dyDescent="0.3">
      <c r="A25">
        <v>2017</v>
      </c>
      <c r="B25">
        <v>31000</v>
      </c>
      <c r="C25">
        <v>23450</v>
      </c>
    </row>
    <row r="26" spans="1:3" x14ac:dyDescent="0.3">
      <c r="A26">
        <v>2018</v>
      </c>
      <c r="B26">
        <v>31500</v>
      </c>
      <c r="C26">
        <v>22000</v>
      </c>
    </row>
    <row r="27" spans="1:3" x14ac:dyDescent="0.3">
      <c r="A27">
        <v>2019</v>
      </c>
      <c r="B27">
        <v>30500</v>
      </c>
      <c r="C27">
        <v>23400</v>
      </c>
    </row>
    <row r="29" spans="1:3" x14ac:dyDescent="0.3">
      <c r="A29" t="s">
        <v>17</v>
      </c>
      <c r="B29" t="s">
        <v>23</v>
      </c>
    </row>
    <row r="30" spans="1:3" x14ac:dyDescent="0.3">
      <c r="A30" t="s">
        <v>18</v>
      </c>
      <c r="B30">
        <v>38000</v>
      </c>
    </row>
    <row r="31" spans="1:3" x14ac:dyDescent="0.3">
      <c r="A31" t="s">
        <v>19</v>
      </c>
      <c r="B31">
        <v>45000</v>
      </c>
    </row>
    <row r="32" spans="1:3" x14ac:dyDescent="0.3">
      <c r="A32" t="s">
        <v>20</v>
      </c>
      <c r="B32">
        <v>65000</v>
      </c>
    </row>
    <row r="33" spans="1:2" x14ac:dyDescent="0.3">
      <c r="A33" t="s">
        <v>21</v>
      </c>
      <c r="B33">
        <v>5620</v>
      </c>
    </row>
    <row r="34" spans="1:2" x14ac:dyDescent="0.3">
      <c r="A34" t="s">
        <v>22</v>
      </c>
      <c r="B34">
        <v>78995</v>
      </c>
    </row>
    <row r="37" spans="1:2" x14ac:dyDescent="0.3">
      <c r="A37" t="s">
        <v>0</v>
      </c>
      <c r="B37" t="s">
        <v>1</v>
      </c>
    </row>
    <row r="38" spans="1:2" x14ac:dyDescent="0.3">
      <c r="A38" t="s">
        <v>24</v>
      </c>
      <c r="B38">
        <v>34000</v>
      </c>
    </row>
    <row r="39" spans="1:2" x14ac:dyDescent="0.3">
      <c r="A39" t="s">
        <v>25</v>
      </c>
      <c r="B39">
        <v>32100</v>
      </c>
    </row>
    <row r="40" spans="1:2" x14ac:dyDescent="0.3">
      <c r="A40" t="s">
        <v>26</v>
      </c>
      <c r="B40">
        <v>31000</v>
      </c>
    </row>
    <row r="41" spans="1:2" x14ac:dyDescent="0.3">
      <c r="A41" t="s">
        <v>27</v>
      </c>
      <c r="B41">
        <v>31500</v>
      </c>
    </row>
    <row r="42" spans="1:2" x14ac:dyDescent="0.3">
      <c r="A42" t="s">
        <v>28</v>
      </c>
      <c r="B42">
        <v>30500</v>
      </c>
    </row>
    <row r="43" spans="1:2" x14ac:dyDescent="0.3">
      <c r="A43" t="s">
        <v>29</v>
      </c>
      <c r="B43">
        <v>29500</v>
      </c>
    </row>
    <row r="44" spans="1:2" x14ac:dyDescent="0.3">
      <c r="A44" t="s">
        <v>30</v>
      </c>
      <c r="B44">
        <v>28500</v>
      </c>
    </row>
    <row r="46" spans="1:2" x14ac:dyDescent="0.3">
      <c r="A46" t="s">
        <v>31</v>
      </c>
      <c r="B46" t="s">
        <v>32</v>
      </c>
    </row>
    <row r="47" spans="1:2" x14ac:dyDescent="0.3">
      <c r="A47">
        <v>34000</v>
      </c>
      <c r="B47">
        <v>19500</v>
      </c>
    </row>
    <row r="48" spans="1:2" x14ac:dyDescent="0.3">
      <c r="A48">
        <v>32100</v>
      </c>
      <c r="B48">
        <v>21000</v>
      </c>
    </row>
    <row r="49" spans="1:3" x14ac:dyDescent="0.3">
      <c r="A49">
        <v>31000</v>
      </c>
      <c r="B49">
        <v>23450</v>
      </c>
    </row>
    <row r="50" spans="1:3" x14ac:dyDescent="0.3">
      <c r="A50">
        <v>31500</v>
      </c>
      <c r="B50">
        <v>22000</v>
      </c>
    </row>
    <row r="51" spans="1:3" x14ac:dyDescent="0.3">
      <c r="A51">
        <v>30500</v>
      </c>
      <c r="B51">
        <v>23400</v>
      </c>
    </row>
    <row r="52" spans="1:3" x14ac:dyDescent="0.3">
      <c r="A52">
        <v>29500</v>
      </c>
      <c r="B52">
        <v>24600</v>
      </c>
    </row>
    <row r="53" spans="1:3" x14ac:dyDescent="0.3">
      <c r="A53">
        <v>28500</v>
      </c>
      <c r="B53">
        <v>27400</v>
      </c>
    </row>
    <row r="54" spans="1:3" x14ac:dyDescent="0.3">
      <c r="A54">
        <v>34000</v>
      </c>
      <c r="B54">
        <v>19500</v>
      </c>
    </row>
    <row r="55" spans="1:3" x14ac:dyDescent="0.3">
      <c r="A55">
        <v>32100</v>
      </c>
      <c r="B55">
        <v>21000</v>
      </c>
    </row>
    <row r="56" spans="1:3" x14ac:dyDescent="0.3">
      <c r="A56">
        <v>31000</v>
      </c>
      <c r="B56">
        <v>23450</v>
      </c>
    </row>
    <row r="57" spans="1:3" x14ac:dyDescent="0.3">
      <c r="A57">
        <v>31500</v>
      </c>
      <c r="B57">
        <v>22000</v>
      </c>
    </row>
    <row r="58" spans="1:3" x14ac:dyDescent="0.3">
      <c r="A58">
        <v>30500</v>
      </c>
      <c r="B58">
        <v>23400</v>
      </c>
    </row>
    <row r="60" spans="1:3" x14ac:dyDescent="0.3">
      <c r="A60" t="s">
        <v>33</v>
      </c>
      <c r="B60" t="s">
        <v>34</v>
      </c>
    </row>
    <row r="61" spans="1:3" x14ac:dyDescent="0.3">
      <c r="A61" t="s">
        <v>35</v>
      </c>
      <c r="B61">
        <v>31500</v>
      </c>
    </row>
    <row r="64" spans="1:3" x14ac:dyDescent="0.3">
      <c r="A64" t="s">
        <v>31</v>
      </c>
      <c r="B64" t="s">
        <v>32</v>
      </c>
      <c r="C64" t="s">
        <v>36</v>
      </c>
    </row>
    <row r="65" spans="1:3" x14ac:dyDescent="0.3">
      <c r="A65">
        <v>34000</v>
      </c>
      <c r="B65">
        <v>19500</v>
      </c>
      <c r="C65">
        <v>15</v>
      </c>
    </row>
    <row r="66" spans="1:3" x14ac:dyDescent="0.3">
      <c r="A66">
        <v>32100</v>
      </c>
      <c r="B66">
        <v>21000</v>
      </c>
      <c r="C66">
        <v>16</v>
      </c>
    </row>
    <row r="67" spans="1:3" x14ac:dyDescent="0.3">
      <c r="A67">
        <v>31000</v>
      </c>
      <c r="B67">
        <v>23450</v>
      </c>
      <c r="C67">
        <v>17</v>
      </c>
    </row>
    <row r="68" spans="1:3" x14ac:dyDescent="0.3">
      <c r="A68">
        <v>31500</v>
      </c>
      <c r="B68">
        <v>22000</v>
      </c>
      <c r="C68">
        <v>18</v>
      </c>
    </row>
    <row r="69" spans="1:3" x14ac:dyDescent="0.3">
      <c r="A69">
        <v>30500</v>
      </c>
      <c r="B69">
        <v>23400</v>
      </c>
      <c r="C69">
        <v>19</v>
      </c>
    </row>
    <row r="70" spans="1:3" x14ac:dyDescent="0.3">
      <c r="A70">
        <v>29500</v>
      </c>
      <c r="B70">
        <v>24600</v>
      </c>
      <c r="C70">
        <v>20</v>
      </c>
    </row>
    <row r="71" spans="1:3" x14ac:dyDescent="0.3">
      <c r="A71">
        <v>28500</v>
      </c>
      <c r="B71">
        <v>27400</v>
      </c>
      <c r="C71">
        <v>21</v>
      </c>
    </row>
    <row r="72" spans="1:3" x14ac:dyDescent="0.3">
      <c r="A72">
        <v>34000</v>
      </c>
      <c r="B72">
        <v>19500</v>
      </c>
      <c r="C72">
        <v>22</v>
      </c>
    </row>
    <row r="73" spans="1:3" x14ac:dyDescent="0.3">
      <c r="A73">
        <v>32100</v>
      </c>
      <c r="B73">
        <v>21000</v>
      </c>
      <c r="C73">
        <v>23</v>
      </c>
    </row>
    <row r="74" spans="1:3" x14ac:dyDescent="0.3">
      <c r="A74">
        <v>31000</v>
      </c>
      <c r="B74">
        <v>23450</v>
      </c>
      <c r="C74">
        <v>24</v>
      </c>
    </row>
    <row r="75" spans="1:3" x14ac:dyDescent="0.3">
      <c r="A75">
        <v>31500</v>
      </c>
      <c r="B75">
        <v>22000</v>
      </c>
      <c r="C75">
        <v>25</v>
      </c>
    </row>
    <row r="76" spans="1:3" x14ac:dyDescent="0.3">
      <c r="A76">
        <v>30500</v>
      </c>
      <c r="B76">
        <v>23400</v>
      </c>
      <c r="C76">
        <v>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89E0-513D-4A26-BDE7-010702217A51}">
  <dimension ref="A1:C33"/>
  <sheetViews>
    <sheetView workbookViewId="0">
      <selection activeCell="E24" sqref="E24"/>
    </sheetView>
  </sheetViews>
  <sheetFormatPr defaultRowHeight="14.4" x14ac:dyDescent="0.3"/>
  <cols>
    <col min="1" max="1" width="14.5546875" bestFit="1" customWidth="1"/>
    <col min="2" max="2" width="5.88671875" customWidth="1"/>
    <col min="3" max="3" width="10.88671875" bestFit="1" customWidth="1"/>
  </cols>
  <sheetData>
    <row r="1" spans="1:3" x14ac:dyDescent="0.3">
      <c r="A1" s="1" t="s">
        <v>37</v>
      </c>
      <c r="B1" s="1" t="s">
        <v>66</v>
      </c>
      <c r="C1" s="1" t="s">
        <v>67</v>
      </c>
    </row>
    <row r="2" spans="1:3" x14ac:dyDescent="0.3">
      <c r="A2" s="2" t="s">
        <v>38</v>
      </c>
      <c r="B2" s="4">
        <v>37</v>
      </c>
      <c r="C2" s="4">
        <v>8</v>
      </c>
    </row>
    <row r="3" spans="1:3" x14ac:dyDescent="0.3">
      <c r="A3" s="3" t="s">
        <v>39</v>
      </c>
      <c r="B3" s="5">
        <v>24</v>
      </c>
      <c r="C3" s="5">
        <v>3</v>
      </c>
    </row>
    <row r="4" spans="1:3" x14ac:dyDescent="0.3">
      <c r="A4" s="3" t="s">
        <v>40</v>
      </c>
      <c r="B4" s="5">
        <v>38</v>
      </c>
      <c r="C4" s="5">
        <v>14</v>
      </c>
    </row>
    <row r="5" spans="1:3" x14ac:dyDescent="0.3">
      <c r="A5" s="3" t="s">
        <v>41</v>
      </c>
      <c r="B5" s="5">
        <v>32</v>
      </c>
      <c r="C5" s="5">
        <v>2</v>
      </c>
    </row>
    <row r="6" spans="1:3" x14ac:dyDescent="0.3">
      <c r="A6" s="3" t="s">
        <v>42</v>
      </c>
      <c r="B6" s="5">
        <v>66</v>
      </c>
      <c r="C6" s="5">
        <v>35</v>
      </c>
    </row>
    <row r="7" spans="1:3" x14ac:dyDescent="0.3">
      <c r="A7" s="3" t="s">
        <v>43</v>
      </c>
      <c r="B7" s="5">
        <v>37</v>
      </c>
      <c r="C7" s="5">
        <v>12</v>
      </c>
    </row>
    <row r="8" spans="1:3" x14ac:dyDescent="0.3">
      <c r="A8" s="3" t="s">
        <v>44</v>
      </c>
      <c r="B8" s="5">
        <v>30</v>
      </c>
      <c r="C8" s="5">
        <v>11</v>
      </c>
    </row>
    <row r="9" spans="1:3" x14ac:dyDescent="0.3">
      <c r="A9" s="3" t="s">
        <v>45</v>
      </c>
      <c r="B9" s="5">
        <v>28</v>
      </c>
      <c r="C9" s="5">
        <v>5</v>
      </c>
    </row>
    <row r="10" spans="1:3" x14ac:dyDescent="0.3">
      <c r="A10" s="3" t="s">
        <v>46</v>
      </c>
      <c r="B10" s="5">
        <v>62</v>
      </c>
      <c r="C10" s="5">
        <v>26</v>
      </c>
    </row>
    <row r="11" spans="1:3" x14ac:dyDescent="0.3">
      <c r="A11" s="3" t="s">
        <v>47</v>
      </c>
      <c r="B11" s="5">
        <v>32</v>
      </c>
      <c r="C11" s="5">
        <v>9</v>
      </c>
    </row>
    <row r="12" spans="1:3" x14ac:dyDescent="0.3">
      <c r="A12" s="3" t="s">
        <v>48</v>
      </c>
      <c r="B12" s="5">
        <v>53</v>
      </c>
      <c r="C12" s="5">
        <v>32</v>
      </c>
    </row>
    <row r="13" spans="1:3" x14ac:dyDescent="0.3">
      <c r="A13" s="3" t="s">
        <v>49</v>
      </c>
      <c r="B13" s="5">
        <v>55</v>
      </c>
      <c r="C13" s="5">
        <v>23</v>
      </c>
    </row>
    <row r="14" spans="1:3" x14ac:dyDescent="0.3">
      <c r="A14" s="3" t="s">
        <v>50</v>
      </c>
      <c r="B14" s="5">
        <v>32</v>
      </c>
      <c r="C14" s="5">
        <v>5</v>
      </c>
    </row>
    <row r="15" spans="1:3" x14ac:dyDescent="0.3">
      <c r="A15" s="3" t="s">
        <v>51</v>
      </c>
      <c r="B15" s="5">
        <v>45</v>
      </c>
      <c r="C15" s="5">
        <v>22</v>
      </c>
    </row>
    <row r="16" spans="1:3" x14ac:dyDescent="0.3">
      <c r="A16" s="3" t="s">
        <v>52</v>
      </c>
      <c r="B16" s="5">
        <v>27</v>
      </c>
      <c r="C16" s="5">
        <v>6</v>
      </c>
    </row>
    <row r="17" spans="1:3" x14ac:dyDescent="0.3">
      <c r="A17" s="3" t="s">
        <v>53</v>
      </c>
      <c r="B17" s="5">
        <v>35</v>
      </c>
      <c r="C17" s="5">
        <v>11</v>
      </c>
    </row>
    <row r="18" spans="1:3" x14ac:dyDescent="0.3">
      <c r="A18" s="3" t="s">
        <v>54</v>
      </c>
      <c r="B18" s="5">
        <v>43</v>
      </c>
      <c r="C18" s="5">
        <v>20</v>
      </c>
    </row>
    <row r="19" spans="1:3" x14ac:dyDescent="0.3">
      <c r="A19" s="3" t="s">
        <v>55</v>
      </c>
      <c r="B19" s="5">
        <v>28</v>
      </c>
      <c r="C19" s="5">
        <v>2</v>
      </c>
    </row>
    <row r="20" spans="1:3" x14ac:dyDescent="0.3">
      <c r="A20" s="3" t="s">
        <v>56</v>
      </c>
      <c r="B20" s="5">
        <v>30</v>
      </c>
      <c r="C20" s="5">
        <v>5</v>
      </c>
    </row>
    <row r="21" spans="1:3" x14ac:dyDescent="0.3">
      <c r="A21" s="3" t="s">
        <v>57</v>
      </c>
      <c r="B21" s="5">
        <v>32</v>
      </c>
      <c r="C21" s="5">
        <v>4</v>
      </c>
    </row>
    <row r="22" spans="1:3" x14ac:dyDescent="0.3">
      <c r="A22" s="3" t="s">
        <v>58</v>
      </c>
      <c r="B22" s="5">
        <v>22</v>
      </c>
      <c r="C22" s="5">
        <v>2</v>
      </c>
    </row>
    <row r="23" spans="1:3" x14ac:dyDescent="0.3">
      <c r="A23" s="3" t="s">
        <v>59</v>
      </c>
      <c r="B23" s="5">
        <v>39</v>
      </c>
      <c r="C23" s="5">
        <v>14</v>
      </c>
    </row>
    <row r="24" spans="1:3" x14ac:dyDescent="0.3">
      <c r="A24" s="3" t="s">
        <v>60</v>
      </c>
      <c r="B24" s="5">
        <v>38</v>
      </c>
      <c r="C24" s="5">
        <v>15</v>
      </c>
    </row>
    <row r="25" spans="1:3" x14ac:dyDescent="0.3">
      <c r="A25" s="3" t="s">
        <v>61</v>
      </c>
      <c r="B25" s="5">
        <v>28</v>
      </c>
      <c r="C25" s="5">
        <v>5</v>
      </c>
    </row>
    <row r="26" spans="1:3" x14ac:dyDescent="0.3">
      <c r="A26" s="3" t="s">
        <v>62</v>
      </c>
      <c r="B26" s="5">
        <v>36</v>
      </c>
      <c r="C26" s="5">
        <v>9</v>
      </c>
    </row>
    <row r="27" spans="1:3" x14ac:dyDescent="0.3">
      <c r="A27" s="3" t="s">
        <v>63</v>
      </c>
      <c r="B27" s="5">
        <v>29</v>
      </c>
      <c r="C27" s="5">
        <v>8</v>
      </c>
    </row>
    <row r="28" spans="1:3" x14ac:dyDescent="0.3">
      <c r="A28" s="3" t="s">
        <v>64</v>
      </c>
      <c r="B28" s="5">
        <v>34</v>
      </c>
      <c r="C28" s="5">
        <v>11</v>
      </c>
    </row>
    <row r="29" spans="1:3" x14ac:dyDescent="0.3">
      <c r="A29" s="3" t="s">
        <v>65</v>
      </c>
      <c r="B29" s="5">
        <v>27</v>
      </c>
      <c r="C29" s="5">
        <v>4</v>
      </c>
    </row>
    <row r="31" spans="1:3" x14ac:dyDescent="0.3">
      <c r="A31" s="6" t="s">
        <v>68</v>
      </c>
      <c r="B31">
        <f>MAX(B2:B29)</f>
        <v>66</v>
      </c>
      <c r="C31">
        <f>MIN(C2:C29)</f>
        <v>2</v>
      </c>
    </row>
    <row r="32" spans="1:3" x14ac:dyDescent="0.3">
      <c r="A32" s="6" t="s">
        <v>69</v>
      </c>
      <c r="B32">
        <f>MIN(B2:B29)</f>
        <v>22</v>
      </c>
      <c r="C32">
        <f>MIN(C2:C29)</f>
        <v>2</v>
      </c>
    </row>
    <row r="33" spans="1:3" x14ac:dyDescent="0.3">
      <c r="A33" s="6" t="s">
        <v>70</v>
      </c>
      <c r="B33">
        <f>MEDIAN(B2:B29)</f>
        <v>33</v>
      </c>
      <c r="C33">
        <f>MEDIAN(C2:C29)</f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71E7-3BD2-418F-BE3E-3E8F2CB5E7AB}">
  <dimension ref="A1"/>
  <sheetViews>
    <sheetView workbookViewId="0">
      <selection activeCell="J11" sqref="J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000E-D307-480A-8CF0-8CA844095427}">
  <dimension ref="A1"/>
  <sheetViews>
    <sheetView workbookViewId="0">
      <selection activeCell="Q14" sqref="Q14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Y p T V Z H V E + u k A A A A 9 g A A A B I A H A B D b 2 5 m a W c v U G F j a 2 F n Z S 5 4 b W w g o h g A K K A U A A A A A A A A A A A A A A A A A A A A A A A A A A A A h Y 8 x D o I w G I W v Q r r T l r I o + S m D k 4 k k J h r j 2 p Q K D V A M L Z a 7 O X g k r y B G U T f H 9 7 1 v e O 9 + v U E 2 t k 1 w U b 3 V n U l R h C k K l J F d o U 2 Z o s G d w g X K O G y F r E W p g k k 2 N h l t k a L K u X N C i P c e + x h 3 f U k Y p R E 5 5 p u d r F Q r 0 E f W / + V Q G + u E k Q p x O L z G c I Y j u s Q x Z Z g C m S H k 2 n w F N u 1 9 t j 8 Q V k P j h l 5 x 7 c L 1 H s g c g b w / 8 A d Q S w M E F A A C A A g A 2 Y p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K U 1 U o i k e 4 D g A A A B E A A A A T A B w A R m 9 y b X V s Y X M v U 2 V j d G l v b j E u b S C i G A A o o B Q A A A A A A A A A A A A A A A A A A A A A A A A A A A A r T k 0 u y c z P U w i G 0 I b W A F B L A Q I t A B Q A A g A I A N m K U 1 W R 1 R P r p A A A A P Y A A A A S A A A A A A A A A A A A A A A A A A A A A A B D b 2 5 m a W c v U G F j a 2 F n Z S 5 4 b W x Q S w E C L Q A U A A I A C A D Z i l N V D 8 r p q 6 Q A A A D p A A A A E w A A A A A A A A A A A A A A A A D w A A A A W 0 N v b n R l b n R f V H l w Z X N d L n h t b F B L A Q I t A B Q A A g A I A N m K U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U s 2 R 9 Z X + T q 1 t 1 w S / v n x b A A A A A A I A A A A A A B B m A A A A A Q A A I A A A A K G 1 m R 6 5 A r x O o 2 H T O I A 7 K F 1 x 4 q 3 Z j 2 U W P H D m t 8 J 4 R C e w A A A A A A 6 A A A A A A g A A I A A A A D + 6 Z 3 I i m K N a j o G G v k k + U r v 5 W 6 O R 5 r y a r u D U b o t p Y + i m U A A A A I F + n R S k x V R 0 N Q 4 y b s N T u x q H n T i Q w + m d P 0 k 1 f 5 A y 0 Q r W t L F Z 0 E U C K W R 1 s 5 z K S 3 7 D g I 5 Y s A 1 + h 8 g q o X R 2 W b v W 4 n y o e Z j e A J X o H 8 i G + j u I O R N 6 Q A A A A G q y P j D 3 O i z G E I L q G + e v D S B b I 6 Z R F J K 3 Z F N C f z f 3 N y 7 F / 0 c P 7 H I h Y t O 8 N u e s 4 Q i W f 7 8 a Y / s + Y h Y g w o J + 7 N c 4 y L 8 = < / D a t a M a s h u p > 
</file>

<file path=customXml/itemProps1.xml><?xml version="1.0" encoding="utf-8"?>
<ds:datastoreItem xmlns:ds="http://schemas.openxmlformats.org/officeDocument/2006/customXml" ds:itemID="{7CA3AECF-1011-40C8-9C04-2DD5E7A65A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Esercizio_1</vt:lpstr>
      <vt:lpstr>Tabelle_pivot</vt:lpstr>
      <vt:lpstr>Grafici_pivot</vt:lpstr>
      <vt:lpstr>Esercizio_2</vt:lpstr>
      <vt:lpstr>Tabelle_pivot2</vt:lpstr>
      <vt:lpstr>Tabelle</vt:lpstr>
      <vt:lpstr>Boxplot</vt:lpstr>
      <vt:lpstr>Mappe</vt:lpstr>
      <vt:lpstr>Istogrammi</vt:lpstr>
      <vt:lpstr>Grafici a linee</vt:lpstr>
      <vt:lpstr>Grafici a torta</vt:lpstr>
      <vt:lpstr>Scatter Plot</vt:lpstr>
      <vt:lpstr>tabella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Micheletti</dc:creator>
  <cp:lastModifiedBy>Francesca Micheletti</cp:lastModifiedBy>
  <cp:lastPrinted>2022-10-19T09:27:05Z</cp:lastPrinted>
  <dcterms:created xsi:type="dcterms:W3CDTF">2022-10-19T07:09:34Z</dcterms:created>
  <dcterms:modified xsi:type="dcterms:W3CDTF">2022-10-19T15:42:05Z</dcterms:modified>
</cp:coreProperties>
</file>