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PycharmProjects\Epicode\progetto_20ott\"/>
    </mc:Choice>
  </mc:AlternateContent>
  <xr:revisionPtr revIDLastSave="0" documentId="13_ncr:1_{8428A148-5727-4877-B0E6-8900B2804246}" xr6:coauthVersionLast="47" xr6:coauthVersionMax="47" xr10:uidLastSave="{00000000-0000-0000-0000-000000000000}"/>
  <bookViews>
    <workbookView xWindow="-108" yWindow="-108" windowWidth="23256" windowHeight="12456" activeTab="3" xr2:uid="{BF54340A-8C97-4B79-A1C7-7BAFD3588D61}"/>
  </bookViews>
  <sheets>
    <sheet name="anagrafica_aziendale" sheetId="5" r:id="rId1"/>
    <sheet name="date" sheetId="3" r:id="rId2"/>
    <sheet name="la sfida ....." sheetId="4" r:id="rId3"/>
    <sheet name="orario_lavoro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2" l="1"/>
  <c r="H4" i="2"/>
  <c r="H5" i="2"/>
  <c r="H6" i="2"/>
  <c r="H8" i="2"/>
  <c r="H9" i="2"/>
  <c r="H3" i="2"/>
  <c r="J3" i="2" s="1"/>
  <c r="D8" i="4"/>
  <c r="K2" i="5"/>
  <c r="B20" i="3"/>
  <c r="B17" i="3"/>
  <c r="C8" i="3"/>
  <c r="D8" i="3"/>
  <c r="B14" i="3"/>
  <c r="B11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2" i="5"/>
  <c r="J5" i="2" l="1"/>
  <c r="I5" i="2" s="1"/>
  <c r="J4" i="2"/>
  <c r="I4" i="2" s="1"/>
  <c r="J6" i="2"/>
  <c r="I3" i="2"/>
  <c r="H11" i="2"/>
  <c r="J7" i="2" l="1"/>
  <c r="I6" i="2"/>
  <c r="F2" i="5"/>
  <c r="L2" i="5" s="1"/>
  <c r="G2" i="5"/>
  <c r="F3" i="5"/>
  <c r="L3" i="5" s="1"/>
  <c r="G3" i="5"/>
  <c r="F4" i="5"/>
  <c r="L4" i="5" s="1"/>
  <c r="G4" i="5"/>
  <c r="F5" i="5"/>
  <c r="L5" i="5" s="1"/>
  <c r="G5" i="5"/>
  <c r="F6" i="5"/>
  <c r="L6" i="5" s="1"/>
  <c r="G6" i="5"/>
  <c r="F7" i="5"/>
  <c r="L7" i="5" s="1"/>
  <c r="G7" i="5"/>
  <c r="F8" i="5"/>
  <c r="L8" i="5" s="1"/>
  <c r="G8" i="5"/>
  <c r="F9" i="5"/>
  <c r="L9" i="5" s="1"/>
  <c r="G9" i="5"/>
  <c r="F10" i="5"/>
  <c r="L10" i="5" s="1"/>
  <c r="G10" i="5"/>
  <c r="F11" i="5"/>
  <c r="L11" i="5" s="1"/>
  <c r="G11" i="5"/>
  <c r="F12" i="5"/>
  <c r="L12" i="5" s="1"/>
  <c r="G12" i="5"/>
  <c r="F13" i="5"/>
  <c r="L13" i="5" s="1"/>
  <c r="G13" i="5"/>
  <c r="F14" i="5"/>
  <c r="L14" i="5" s="1"/>
  <c r="G14" i="5"/>
  <c r="F15" i="5"/>
  <c r="L15" i="5" s="1"/>
  <c r="G15" i="5"/>
  <c r="F16" i="5"/>
  <c r="L16" i="5" s="1"/>
  <c r="G16" i="5"/>
  <c r="F17" i="5"/>
  <c r="L17" i="5" s="1"/>
  <c r="G17" i="5"/>
  <c r="F18" i="5"/>
  <c r="L18" i="5" s="1"/>
  <c r="G18" i="5"/>
  <c r="F19" i="5"/>
  <c r="L19" i="5" s="1"/>
  <c r="G19" i="5"/>
  <c r="F20" i="5"/>
  <c r="L20" i="5" s="1"/>
  <c r="G20" i="5"/>
  <c r="F21" i="5"/>
  <c r="L21" i="5" s="1"/>
  <c r="G21" i="5"/>
  <c r="F22" i="5"/>
  <c r="L22" i="5" s="1"/>
  <c r="G22" i="5"/>
  <c r="F23" i="5"/>
  <c r="L23" i="5" s="1"/>
  <c r="G23" i="5"/>
  <c r="F24" i="5"/>
  <c r="L24" i="5" s="1"/>
  <c r="G24" i="5"/>
  <c r="F25" i="5"/>
  <c r="L25" i="5" s="1"/>
  <c r="G25" i="5"/>
  <c r="F26" i="5"/>
  <c r="L26" i="5" s="1"/>
  <c r="G26" i="5"/>
  <c r="F27" i="5"/>
  <c r="L27" i="5" s="1"/>
  <c r="G27" i="5"/>
  <c r="F28" i="5"/>
  <c r="L28" i="5" s="1"/>
  <c r="G28" i="5"/>
  <c r="F29" i="5"/>
  <c r="L29" i="5" s="1"/>
  <c r="G29" i="5"/>
  <c r="J8" i="2" l="1"/>
  <c r="J9" i="2" s="1"/>
  <c r="I9" i="2" l="1"/>
  <c r="I8" i="2"/>
  <c r="I7" i="2"/>
  <c r="J11" i="2" l="1"/>
  <c r="H14" i="2" s="1"/>
  <c r="I11" i="2"/>
  <c r="H13" i="2" s="1"/>
  <c r="H17" i="2" l="1"/>
</calcChain>
</file>

<file path=xl/sharedStrings.xml><?xml version="1.0" encoding="utf-8"?>
<sst xmlns="http://schemas.openxmlformats.org/spreadsheetml/2006/main" count="105" uniqueCount="78">
  <si>
    <t>totale</t>
  </si>
  <si>
    <t>Retr. Straordinario</t>
  </si>
  <si>
    <t>Retrib. Oraria</t>
  </si>
  <si>
    <t>totale ore</t>
  </si>
  <si>
    <t>Domenica</t>
  </si>
  <si>
    <t>Sabato</t>
  </si>
  <si>
    <t>Venerdì</t>
  </si>
  <si>
    <t>Giovedì</t>
  </si>
  <si>
    <t>Mercoledì</t>
  </si>
  <si>
    <t>Martedì</t>
  </si>
  <si>
    <t>Lunedì</t>
  </si>
  <si>
    <t>uscita</t>
  </si>
  <si>
    <t>entrata</t>
  </si>
  <si>
    <t>Giorni lavorativi fra due date</t>
  </si>
  <si>
    <t xml:space="preserve">differenza mesi </t>
  </si>
  <si>
    <t>S. Stefano</t>
  </si>
  <si>
    <t>Natale</t>
  </si>
  <si>
    <t>differenza giorni</t>
  </si>
  <si>
    <t>Ferragosto assunzione</t>
  </si>
  <si>
    <t>Festa della Repubblica</t>
  </si>
  <si>
    <t>Festa del lavoro</t>
  </si>
  <si>
    <t>numero settimana</t>
  </si>
  <si>
    <t>data finale</t>
  </si>
  <si>
    <t>Liberazione</t>
  </si>
  <si>
    <t>Lunedì di pasqua</t>
  </si>
  <si>
    <t>Epifania</t>
  </si>
  <si>
    <t>data iniziale</t>
  </si>
  <si>
    <t>Capodanno</t>
  </si>
  <si>
    <t>Festività 2020</t>
  </si>
  <si>
    <t>Produzione</t>
  </si>
  <si>
    <t>Amministrazione</t>
  </si>
  <si>
    <t>Commerciale</t>
  </si>
  <si>
    <t>Direzione</t>
  </si>
  <si>
    <t>Anz_lavoro</t>
  </si>
  <si>
    <t>Età</t>
  </si>
  <si>
    <t>Stipendio</t>
  </si>
  <si>
    <t>Settore</t>
  </si>
  <si>
    <t>Dt_assunzione</t>
  </si>
  <si>
    <t>Dt_nascita</t>
  </si>
  <si>
    <t>Cognome</t>
  </si>
  <si>
    <t>Anz_lavoro2</t>
  </si>
  <si>
    <t>Età_assunzione</t>
  </si>
  <si>
    <t>Anz_lavoro3</t>
  </si>
  <si>
    <t>Età_2</t>
  </si>
  <si>
    <t>Età_3</t>
  </si>
  <si>
    <t>numero settimana_ISO</t>
  </si>
  <si>
    <t>n. giorni lavorativi a partire dal 20/4/20</t>
  </si>
  <si>
    <t>ore_ordinario</t>
  </si>
  <si>
    <t>ore_straordinario</t>
  </si>
  <si>
    <t xml:space="preserve">Ore oltre cui vengono pagati gli straordinari </t>
  </si>
  <si>
    <t>Dipendente 1</t>
  </si>
  <si>
    <t>Dipendente 2</t>
  </si>
  <si>
    <t>Dipendente 3</t>
  </si>
  <si>
    <t>Dipendente 4</t>
  </si>
  <si>
    <t>Dipendente 5</t>
  </si>
  <si>
    <t>Dipendente 6</t>
  </si>
  <si>
    <t>Dipendente 7</t>
  </si>
  <si>
    <t>Dipendente 8</t>
  </si>
  <si>
    <t>Dipendente 9</t>
  </si>
  <si>
    <t>Dipendente 10</t>
  </si>
  <si>
    <t>Dipendente 11</t>
  </si>
  <si>
    <t>Dipendente 12</t>
  </si>
  <si>
    <t>Dipendente 13</t>
  </si>
  <si>
    <t>Dipendente 14</t>
  </si>
  <si>
    <t>Dipendente 15</t>
  </si>
  <si>
    <t>Dipendente 16</t>
  </si>
  <si>
    <t>Dipendente 17</t>
  </si>
  <si>
    <t>Dipendente 18</t>
  </si>
  <si>
    <t>Dipendente 19</t>
  </si>
  <si>
    <t>Dipendente 20</t>
  </si>
  <si>
    <t>Dipendente 21</t>
  </si>
  <si>
    <t>Dipendente 22</t>
  </si>
  <si>
    <t>Dipendente 23</t>
  </si>
  <si>
    <t>Dipendente 24</t>
  </si>
  <si>
    <t>Dipendente 25</t>
  </si>
  <si>
    <t>Dipendente 26</t>
  </si>
  <si>
    <t>Dipendente 27</t>
  </si>
  <si>
    <t>Dipendente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</si>
</sst>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\ * #,##0.00_-;\-&quot;€&quot;\ * #,##0.00_-;_-&quot;€&quot;\ * &quot;-&quot;??_-;_-@_-"/>
    <numFmt numFmtId="164" formatCode="[$-F800]dddd\,\ mmmm\ dd\,\ yyyy"/>
    <numFmt numFmtId="166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44" fontId="1" fillId="2" borderId="1" xfId="1" applyFont="1" applyFill="1" applyBorder="1"/>
    <xf numFmtId="0" fontId="0" fillId="2" borderId="1" xfId="0" applyFill="1" applyBorder="1"/>
    <xf numFmtId="2" fontId="0" fillId="0" borderId="0" xfId="0" applyNumberFormat="1"/>
    <xf numFmtId="0" fontId="2" fillId="0" borderId="1" xfId="0" applyFont="1" applyBorder="1"/>
    <xf numFmtId="20" fontId="0" fillId="0" borderId="1" xfId="0" applyNumberFormat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4" borderId="1" xfId="0" applyNumberFormat="1" applyFill="1" applyBorder="1"/>
    <xf numFmtId="164" fontId="0" fillId="5" borderId="1" xfId="0" applyNumberFormat="1" applyFill="1" applyBorder="1" applyAlignment="1">
      <alignment horizontal="center"/>
    </xf>
    <xf numFmtId="14" fontId="0" fillId="0" borderId="2" xfId="0" applyNumberFormat="1" applyBorder="1"/>
    <xf numFmtId="14" fontId="0" fillId="6" borderId="3" xfId="0" applyNumberFormat="1" applyFill="1" applyBorder="1"/>
    <xf numFmtId="166" fontId="4" fillId="0" borderId="1" xfId="2" applyFont="1" applyFill="1" applyBorder="1"/>
    <xf numFmtId="0" fontId="4" fillId="0" borderId="1" xfId="0" applyFont="1" applyBorder="1"/>
    <xf numFmtId="14" fontId="0" fillId="0" borderId="1" xfId="0" applyNumberFormat="1" applyBorder="1"/>
    <xf numFmtId="166" fontId="4" fillId="0" borderId="1" xfId="2" applyFont="1" applyBorder="1"/>
    <xf numFmtId="14" fontId="4" fillId="0" borderId="1" xfId="0" applyNumberFormat="1" applyFont="1" applyBorder="1"/>
    <xf numFmtId="0" fontId="0" fillId="0" borderId="4" xfId="0" applyBorder="1"/>
    <xf numFmtId="166" fontId="4" fillId="0" borderId="4" xfId="2" applyFont="1" applyBorder="1"/>
    <xf numFmtId="0" fontId="4" fillId="0" borderId="4" xfId="0" applyFont="1" applyBorder="1"/>
    <xf numFmtId="14" fontId="4" fillId="0" borderId="4" xfId="0" applyNumberFormat="1" applyFont="1" applyBorder="1"/>
    <xf numFmtId="0" fontId="2" fillId="7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5" xfId="0" applyNumberFormat="1" applyFon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/>
    <xf numFmtId="0" fontId="2" fillId="7" borderId="6" xfId="0" applyFont="1" applyFill="1" applyBorder="1" applyAlignment="1">
      <alignment horizontal="center"/>
    </xf>
    <xf numFmtId="0" fontId="4" fillId="0" borderId="7" xfId="0" applyFont="1" applyBorder="1"/>
    <xf numFmtId="0" fontId="4" fillId="0" borderId="6" xfId="0" applyFont="1" applyBorder="1"/>
    <xf numFmtId="49" fontId="0" fillId="3" borderId="0" xfId="0" applyNumberFormat="1" applyFill="1" applyBorder="1"/>
    <xf numFmtId="2" fontId="0" fillId="0" borderId="1" xfId="0" applyNumberFormat="1" applyBorder="1"/>
    <xf numFmtId="0" fontId="0" fillId="2" borderId="0" xfId="0" applyFill="1" applyBorder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Fill="1" applyBorder="1"/>
  </cellXfs>
  <cellStyles count="3">
    <cellStyle name="Euro" xfId="2" xr:uid="{09AB4B33-D9FC-403C-BFCA-4A09872F9DF6}"/>
    <cellStyle name="Normale" xfId="0" builtinId="0"/>
    <cellStyle name="Valuta" xfId="1" builtinId="4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</xdr:row>
      <xdr:rowOff>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880C66F-0027-4686-8B96-C48276DADF63}"/>
            </a:ext>
          </a:extLst>
        </xdr:cNvPr>
        <xdr:cNvSpPr txBox="1"/>
      </xdr:nvSpPr>
      <xdr:spPr>
        <a:xfrm>
          <a:off x="609600" y="0"/>
          <a:ext cx="1219200" cy="365761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Principali</a:t>
          </a:r>
          <a:r>
            <a:rPr lang="it-IT" sz="1600" baseline="0">
              <a:solidFill>
                <a:sysClr val="windowText" lastClr="000000"/>
              </a:solidFill>
            </a:rPr>
            <a:t> operazioni sul formato data</a:t>
          </a:r>
          <a:endParaRPr lang="it-IT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4857749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588508C-AE3E-4111-A3CB-402C668273E0}"/>
            </a:ext>
          </a:extLst>
        </xdr:cNvPr>
        <xdr:cNvSpPr txBox="1"/>
      </xdr:nvSpPr>
      <xdr:spPr>
        <a:xfrm>
          <a:off x="1828800" y="182880"/>
          <a:ext cx="613409" cy="9144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Pronto</a:t>
          </a:r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per la sfida?</a:t>
          </a:r>
          <a:b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fare uscire un risultato tipo che da oggi al 31/12/2030</a:t>
          </a:r>
          <a:b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mancano...... 10 anni 1 mesi 10 giorni</a:t>
          </a:r>
          <a:r>
            <a:rPr lang="it-IT" sz="1400">
              <a:latin typeface="+mj-lt"/>
            </a:rPr>
            <a:t> </a:t>
          </a:r>
        </a:p>
      </xdr:txBody>
    </xdr:sp>
    <xdr:clientData/>
  </xdr:twoCellAnchor>
  <xdr:twoCellAnchor>
    <xdr:from>
      <xdr:col>1</xdr:col>
      <xdr:colOff>314325</xdr:colOff>
      <xdr:row>2</xdr:row>
      <xdr:rowOff>19050</xdr:rowOff>
    </xdr:from>
    <xdr:to>
      <xdr:col>2</xdr:col>
      <xdr:colOff>257175</xdr:colOff>
      <xdr:row>4</xdr:row>
      <xdr:rowOff>142875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D37CF711-C562-4DD1-BB49-23185C73ED37}"/>
            </a:ext>
          </a:extLst>
        </xdr:cNvPr>
        <xdr:cNvSpPr/>
      </xdr:nvSpPr>
      <xdr:spPr>
        <a:xfrm rot="16200000">
          <a:off x="955357" y="353378"/>
          <a:ext cx="489585" cy="552450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10</xdr:row>
      <xdr:rowOff>7620</xdr:rowOff>
    </xdr:from>
    <xdr:to>
      <xdr:col>3</xdr:col>
      <xdr:colOff>868680</xdr:colOff>
      <xdr:row>14</xdr:row>
      <xdr:rowOff>190500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0097468-9517-4C4F-AC61-BB3D3FB35D2E}"/>
            </a:ext>
          </a:extLst>
        </xdr:cNvPr>
        <xdr:cNvSpPr txBox="1"/>
      </xdr:nvSpPr>
      <xdr:spPr>
        <a:xfrm>
          <a:off x="281940" y="1836420"/>
          <a:ext cx="3048000" cy="9144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726915-375C-48F9-A57A-4FE4D47C9D69}" name="anagrafica_aziendale" displayName="anagrafica_aziendale" ref="A1:L29" totalsRowShown="0" tableBorderDxfId="12">
  <autoFilter ref="A1:L29" xr:uid="{C5726915-375C-48F9-A57A-4FE4D47C9D69}"/>
  <tableColumns count="12">
    <tableColumn id="1" xr3:uid="{7C73762B-6AC3-4541-AE45-385B359AF175}" name="Cognome" dataDxfId="11"/>
    <tableColumn id="2" xr3:uid="{8D9CC7E9-F585-41BB-9A9D-D825B3AC20CC}" name="Dt_nascita" dataDxfId="10"/>
    <tableColumn id="3" xr3:uid="{28C7E53E-B2EB-4A08-9F11-DE94D2FDEFF8}" name="Dt_assunzione" dataDxfId="9"/>
    <tableColumn id="4" xr3:uid="{6CA8C6C9-C8A2-4EA7-AB43-C31478FE7E91}" name="Settore" dataDxfId="8"/>
    <tableColumn id="5" xr3:uid="{265B4014-DB7E-4722-BB18-E9673A55E681}" name="Stipendio" dataDxfId="7" dataCellStyle="Euro"/>
    <tableColumn id="6" xr3:uid="{B5BE3B1B-3187-4295-8402-C70A5225FE17}" name="Età" dataDxfId="6">
      <calculatedColumnFormula>DATEDIF(B2,TODAY(),"y")</calculatedColumnFormula>
    </tableColumn>
    <tableColumn id="7" xr3:uid="{6C38DC43-6113-449C-BBCF-2AB049A7A88C}" name="Anz_lavoro" dataDxfId="5">
      <calculatedColumnFormula>DATEDIF(C2,TODAY(),"y")</calculatedColumnFormula>
    </tableColumn>
    <tableColumn id="8" xr3:uid="{6F0300AF-39FF-47C3-8DF0-364A73B0AD0F}" name="Età_assunzione" dataDxfId="4">
      <calculatedColumnFormula>INT(DATEDIF(B2,C2,"y"))</calculatedColumnFormula>
    </tableColumn>
    <tableColumn id="9" xr3:uid="{567C135D-C9EE-4A1B-A4F9-97EE06CE83DF}" name="Età_2" dataDxfId="3">
      <calculatedColumnFormula>INT((TODAY()-B2)/365.25)</calculatedColumnFormula>
    </tableColumn>
    <tableColumn id="10" xr3:uid="{899BF3D2-C56E-4F69-8A51-E0D58E56BB73}" name="Età_3" dataDxfId="2">
      <calculatedColumnFormula>INT(YEARFRAC(B2,TODAY()))</calculatedColumnFormula>
    </tableColumn>
    <tableColumn id="11" xr3:uid="{0658092A-DC93-4929-8B4C-EC6F2F2A209A}" name="Anz_lavoro2">
      <calculatedColumnFormula>DATEDIF(C2,TODAY(),"y")&amp;" anni "&amp;DATEDIF(C2,TODAY(),"ym")&amp;" mesi "&amp;DATEDIF(C2,TODAY(),"md")&amp;" giorni "</calculatedColumnFormula>
    </tableColumn>
    <tableColumn id="12" xr3:uid="{12E30B27-5DB6-4AE4-A957-B57E557D7262}" name="Anz_lavoro3">
      <calculatedColumnFormula>F2-H2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3A16-C044-4CC9-94B2-F3B11785A19B}">
  <sheetPr>
    <tabColor rgb="FFFFC000"/>
  </sheetPr>
  <dimension ref="A1:L29"/>
  <sheetViews>
    <sheetView zoomScaleNormal="100" workbookViewId="0">
      <pane ySplit="1" topLeftCell="A2" activePane="bottomLeft" state="frozen"/>
      <selection pane="bottomLeft"/>
    </sheetView>
  </sheetViews>
  <sheetFormatPr defaultColWidth="9.109375" defaultRowHeight="14.4" x14ac:dyDescent="0.3"/>
  <cols>
    <col min="1" max="1" width="13.5546875" bestFit="1" customWidth="1"/>
    <col min="2" max="2" width="14.21875" bestFit="1" customWidth="1"/>
    <col min="3" max="3" width="17.6640625" bestFit="1" customWidth="1"/>
    <col min="4" max="4" width="14.6640625" bestFit="1" customWidth="1"/>
    <col min="5" max="5" width="13.44140625" bestFit="1" customWidth="1"/>
    <col min="6" max="6" width="8.109375" bestFit="1" customWidth="1"/>
    <col min="7" max="7" width="14.88671875" bestFit="1" customWidth="1"/>
    <col min="8" max="8" width="18.44140625" bestFit="1" customWidth="1"/>
    <col min="9" max="10" width="10.109375" style="31" bestFit="1" customWidth="1"/>
    <col min="11" max="11" width="20.6640625" bestFit="1" customWidth="1"/>
    <col min="12" max="12" width="15.88671875" bestFit="1" customWidth="1"/>
  </cols>
  <sheetData>
    <row r="1" spans="1:12" x14ac:dyDescent="0.3">
      <c r="A1" s="32" t="s">
        <v>39</v>
      </c>
      <c r="B1" s="27" t="s">
        <v>38</v>
      </c>
      <c r="C1" s="27" t="s">
        <v>37</v>
      </c>
      <c r="D1" s="27" t="s">
        <v>36</v>
      </c>
      <c r="E1" s="27" t="s">
        <v>35</v>
      </c>
      <c r="F1" s="27" t="s">
        <v>34</v>
      </c>
      <c r="G1" s="27" t="s">
        <v>33</v>
      </c>
      <c r="H1" s="27" t="s">
        <v>41</v>
      </c>
      <c r="I1" s="29" t="s">
        <v>43</v>
      </c>
      <c r="J1" s="29" t="s">
        <v>44</v>
      </c>
      <c r="K1" s="28" t="s">
        <v>40</v>
      </c>
      <c r="L1" s="28" t="s">
        <v>42</v>
      </c>
    </row>
    <row r="2" spans="1:12" x14ac:dyDescent="0.3">
      <c r="A2" s="33" t="s">
        <v>50</v>
      </c>
      <c r="B2" s="26">
        <v>31171</v>
      </c>
      <c r="C2" s="26">
        <v>41796</v>
      </c>
      <c r="D2" s="25" t="s">
        <v>29</v>
      </c>
      <c r="E2" s="24">
        <v>1676</v>
      </c>
      <c r="F2" s="23">
        <f ca="1">DATEDIF(B2,TODAY(),"y")</f>
        <v>37</v>
      </c>
      <c r="G2" s="23">
        <f ca="1">DATEDIF(C2,TODAY(),"y")</f>
        <v>8</v>
      </c>
      <c r="H2" s="23">
        <f>INT(DATEDIF(B2,C2,"y"))</f>
        <v>29</v>
      </c>
      <c r="I2" s="30">
        <f ca="1">INT((TODAY()-B2)/365.25)</f>
        <v>37</v>
      </c>
      <c r="J2" s="30">
        <f ca="1">INT(YEARFRAC(B2,TODAY()))</f>
        <v>37</v>
      </c>
      <c r="K2" t="str">
        <f ca="1">DATEDIF(C2,TODAY(),"y")&amp;" anni "&amp;DATEDIF(C2,TODAY(),"ym")&amp;" mesi "&amp;DATEDIF(C2,TODAY(),"md")&amp;" giorni "</f>
        <v xml:space="preserve">8 anni 4 mesi 15 giorni </v>
      </c>
      <c r="L2">
        <f ca="1">F2-H2</f>
        <v>8</v>
      </c>
    </row>
    <row r="3" spans="1:12" x14ac:dyDescent="0.3">
      <c r="A3" s="34" t="s">
        <v>51</v>
      </c>
      <c r="B3" s="20">
        <v>35776</v>
      </c>
      <c r="C3" s="20">
        <v>43466</v>
      </c>
      <c r="D3" s="19" t="s">
        <v>29</v>
      </c>
      <c r="E3" s="18">
        <v>1252</v>
      </c>
      <c r="F3" s="1">
        <f ca="1">DATEDIF(B3,TODAY(),"y")</f>
        <v>24</v>
      </c>
      <c r="G3" s="1">
        <f ca="1">DATEDIF(C3,TODAY(),"y")</f>
        <v>3</v>
      </c>
      <c r="H3" s="23">
        <f>INT(DATEDIF(B3,C3,"y"))</f>
        <v>21</v>
      </c>
      <c r="I3" s="30">
        <f t="shared" ref="I3:I29" ca="1" si="0">INT((TODAY()-B3)/365.25)</f>
        <v>24</v>
      </c>
      <c r="J3" s="30">
        <f t="shared" ref="J3:J29" ca="1" si="1">INT(YEARFRAC(B3,TODAY()))</f>
        <v>24</v>
      </c>
      <c r="K3" t="str">
        <f t="shared" ref="K3:K29" ca="1" si="2">DATEDIF(C3,TODAY(),"y")&amp;" anni "&amp;DATEDIF(C3,TODAY(),"ym")&amp;" mesi "&amp;DATEDIF(C3,TODAY(),"md")&amp;" giorni "</f>
        <v xml:space="preserve">3 anni 9 mesi 20 giorni </v>
      </c>
      <c r="L3">
        <f ca="1">F3-H3</f>
        <v>3</v>
      </c>
    </row>
    <row r="4" spans="1:12" x14ac:dyDescent="0.3">
      <c r="A4" s="34" t="s">
        <v>52</v>
      </c>
      <c r="B4" s="22">
        <v>30674</v>
      </c>
      <c r="C4" s="22">
        <v>39453</v>
      </c>
      <c r="D4" s="19" t="s">
        <v>30</v>
      </c>
      <c r="E4" s="21">
        <v>1650</v>
      </c>
      <c r="F4" s="1">
        <f ca="1">DATEDIF(B4,TODAY(),"y")</f>
        <v>38</v>
      </c>
      <c r="G4" s="1">
        <f ca="1">DATEDIF(C4,TODAY(),"y")</f>
        <v>14</v>
      </c>
      <c r="H4" s="23">
        <f>INT(DATEDIF(B4,C4,"y"))</f>
        <v>24</v>
      </c>
      <c r="I4" s="30">
        <f t="shared" ca="1" si="0"/>
        <v>38</v>
      </c>
      <c r="J4" s="30">
        <f t="shared" ca="1" si="1"/>
        <v>38</v>
      </c>
      <c r="K4" t="str">
        <f t="shared" ca="1" si="2"/>
        <v xml:space="preserve">14 anni 9 mesi 15 giorni </v>
      </c>
      <c r="L4">
        <f ca="1">F4-H4</f>
        <v>14</v>
      </c>
    </row>
    <row r="5" spans="1:12" x14ac:dyDescent="0.3">
      <c r="A5" s="34" t="s">
        <v>53</v>
      </c>
      <c r="B5" s="20">
        <v>32906</v>
      </c>
      <c r="C5" s="20">
        <v>43831</v>
      </c>
      <c r="D5" s="19" t="s">
        <v>29</v>
      </c>
      <c r="E5" s="18">
        <v>1250</v>
      </c>
      <c r="F5" s="1">
        <f ca="1">DATEDIF(B5,TODAY(),"y")</f>
        <v>32</v>
      </c>
      <c r="G5" s="1">
        <f ca="1">DATEDIF(C5,TODAY(),"y")</f>
        <v>2</v>
      </c>
      <c r="H5" s="23">
        <f>INT(DATEDIF(B5,C5,"y"))</f>
        <v>29</v>
      </c>
      <c r="I5" s="30">
        <f t="shared" ca="1" si="0"/>
        <v>32</v>
      </c>
      <c r="J5" s="30">
        <f t="shared" ca="1" si="1"/>
        <v>32</v>
      </c>
      <c r="K5" t="str">
        <f t="shared" ca="1" si="2"/>
        <v xml:space="preserve">2 anni 9 mesi 20 giorni </v>
      </c>
      <c r="L5">
        <f ca="1">F5-H5</f>
        <v>3</v>
      </c>
    </row>
    <row r="6" spans="1:12" x14ac:dyDescent="0.3">
      <c r="A6" s="34" t="s">
        <v>54</v>
      </c>
      <c r="B6" s="22">
        <v>20611</v>
      </c>
      <c r="C6" s="22">
        <v>31872</v>
      </c>
      <c r="D6" s="19" t="s">
        <v>32</v>
      </c>
      <c r="E6" s="21">
        <v>3680</v>
      </c>
      <c r="F6" s="1">
        <f ca="1">DATEDIF(B6,TODAY(),"y")</f>
        <v>66</v>
      </c>
      <c r="G6" s="1">
        <f ca="1">DATEDIF(C6,TODAY(),"y")</f>
        <v>35</v>
      </c>
      <c r="H6" s="23">
        <f>INT(DATEDIF(B6,C6,"y"))</f>
        <v>30</v>
      </c>
      <c r="I6" s="30">
        <f t="shared" ca="1" si="0"/>
        <v>66</v>
      </c>
      <c r="J6" s="30">
        <f t="shared" ca="1" si="1"/>
        <v>66</v>
      </c>
      <c r="K6" t="str">
        <f t="shared" ca="1" si="2"/>
        <v xml:space="preserve">35 anni 6 mesi 16 giorni </v>
      </c>
      <c r="L6">
        <f ca="1">F6-H6</f>
        <v>36</v>
      </c>
    </row>
    <row r="7" spans="1:12" x14ac:dyDescent="0.3">
      <c r="A7" s="34" t="s">
        <v>55</v>
      </c>
      <c r="B7" s="22">
        <v>31053</v>
      </c>
      <c r="C7" s="22">
        <v>40303</v>
      </c>
      <c r="D7" s="19" t="s">
        <v>29</v>
      </c>
      <c r="E7" s="21">
        <v>1623</v>
      </c>
      <c r="F7" s="1">
        <f ca="1">DATEDIF(B7,TODAY(),"y")</f>
        <v>37</v>
      </c>
      <c r="G7" s="1">
        <f ca="1">DATEDIF(C7,TODAY(),"y")</f>
        <v>12</v>
      </c>
      <c r="H7" s="23">
        <f>INT(DATEDIF(B7,C7,"y"))</f>
        <v>25</v>
      </c>
      <c r="I7" s="30">
        <f t="shared" ca="1" si="0"/>
        <v>37</v>
      </c>
      <c r="J7" s="30">
        <f t="shared" ca="1" si="1"/>
        <v>37</v>
      </c>
      <c r="K7" t="str">
        <f t="shared" ca="1" si="2"/>
        <v xml:space="preserve">12 anni 5 mesi 16 giorni </v>
      </c>
      <c r="L7">
        <f ca="1">F7-H7</f>
        <v>12</v>
      </c>
    </row>
    <row r="8" spans="1:12" x14ac:dyDescent="0.3">
      <c r="A8" s="34" t="s">
        <v>56</v>
      </c>
      <c r="B8" s="22">
        <v>33657</v>
      </c>
      <c r="C8" s="22">
        <v>40548</v>
      </c>
      <c r="D8" s="19" t="s">
        <v>31</v>
      </c>
      <c r="E8" s="21">
        <v>2584</v>
      </c>
      <c r="F8" s="1">
        <f ca="1">DATEDIF(B8,TODAY(),"y")</f>
        <v>30</v>
      </c>
      <c r="G8" s="1">
        <f ca="1">DATEDIF(C8,TODAY(),"y")</f>
        <v>11</v>
      </c>
      <c r="H8" s="23">
        <f>INT(DATEDIF(B8,C8,"y"))</f>
        <v>18</v>
      </c>
      <c r="I8" s="30">
        <f t="shared" ca="1" si="0"/>
        <v>30</v>
      </c>
      <c r="J8" s="30">
        <f t="shared" ca="1" si="1"/>
        <v>30</v>
      </c>
      <c r="K8" t="str">
        <f t="shared" ca="1" si="2"/>
        <v xml:space="preserve">11 anni 9 mesi 16 giorni </v>
      </c>
      <c r="L8">
        <f ca="1">F8-H8</f>
        <v>12</v>
      </c>
    </row>
    <row r="9" spans="1:12" x14ac:dyDescent="0.3">
      <c r="A9" s="34" t="s">
        <v>57</v>
      </c>
      <c r="B9" s="22">
        <v>34399</v>
      </c>
      <c r="C9" s="22">
        <v>43022</v>
      </c>
      <c r="D9" s="19" t="s">
        <v>30</v>
      </c>
      <c r="E9" s="21">
        <v>1280</v>
      </c>
      <c r="F9" s="1">
        <f ca="1">DATEDIF(B9,TODAY(),"y")</f>
        <v>28</v>
      </c>
      <c r="G9" s="1">
        <f ca="1">DATEDIF(C9,TODAY(),"y")</f>
        <v>5</v>
      </c>
      <c r="H9" s="23">
        <f>INT(DATEDIF(B9,C9,"y"))</f>
        <v>23</v>
      </c>
      <c r="I9" s="30">
        <f t="shared" ca="1" si="0"/>
        <v>28</v>
      </c>
      <c r="J9" s="30">
        <f t="shared" ca="1" si="1"/>
        <v>28</v>
      </c>
      <c r="K9" t="str">
        <f t="shared" ca="1" si="2"/>
        <v xml:space="preserve">5 anni 0 mesi 7 giorni </v>
      </c>
      <c r="L9">
        <f ca="1">F9-H9</f>
        <v>5</v>
      </c>
    </row>
    <row r="10" spans="1:12" x14ac:dyDescent="0.3">
      <c r="A10" s="34" t="s">
        <v>58</v>
      </c>
      <c r="B10" s="22">
        <v>22207</v>
      </c>
      <c r="C10" s="22">
        <v>35313</v>
      </c>
      <c r="D10" s="19" t="s">
        <v>29</v>
      </c>
      <c r="E10" s="21">
        <v>1750</v>
      </c>
      <c r="F10" s="1">
        <f ca="1">DATEDIF(B10,TODAY(),"y")</f>
        <v>62</v>
      </c>
      <c r="G10" s="1">
        <f ca="1">DATEDIF(C10,TODAY(),"y")</f>
        <v>26</v>
      </c>
      <c r="H10" s="23">
        <f>INT(DATEDIF(B10,C10,"y"))</f>
        <v>35</v>
      </c>
      <c r="I10" s="30">
        <f t="shared" ca="1" si="0"/>
        <v>62</v>
      </c>
      <c r="J10" s="30">
        <f t="shared" ca="1" si="1"/>
        <v>62</v>
      </c>
      <c r="K10" t="str">
        <f t="shared" ca="1" si="2"/>
        <v xml:space="preserve">26 anni 1 mesi 16 giorni </v>
      </c>
      <c r="L10">
        <f ca="1">F10-H10</f>
        <v>27</v>
      </c>
    </row>
    <row r="11" spans="1:12" x14ac:dyDescent="0.3">
      <c r="A11" s="34" t="s">
        <v>59</v>
      </c>
      <c r="B11" s="22">
        <v>32868</v>
      </c>
      <c r="C11" s="22">
        <v>41279</v>
      </c>
      <c r="D11" s="19" t="s">
        <v>29</v>
      </c>
      <c r="E11" s="21">
        <v>1476</v>
      </c>
      <c r="F11" s="1">
        <f ca="1">DATEDIF(B11,TODAY(),"y")</f>
        <v>32</v>
      </c>
      <c r="G11" s="1">
        <f ca="1">DATEDIF(C11,TODAY(),"y")</f>
        <v>9</v>
      </c>
      <c r="H11" s="23">
        <f>INT(DATEDIF(B11,C11,"y"))</f>
        <v>23</v>
      </c>
      <c r="I11" s="30">
        <f t="shared" ca="1" si="0"/>
        <v>32</v>
      </c>
      <c r="J11" s="30">
        <f t="shared" ca="1" si="1"/>
        <v>32</v>
      </c>
      <c r="K11" t="str">
        <f t="shared" ca="1" si="2"/>
        <v xml:space="preserve">9 anni 9 mesi 16 giorni </v>
      </c>
      <c r="L11">
        <f ca="1">F11-H11</f>
        <v>9</v>
      </c>
    </row>
    <row r="12" spans="1:12" x14ac:dyDescent="0.3">
      <c r="A12" s="34" t="s">
        <v>60</v>
      </c>
      <c r="B12" s="22">
        <v>25264</v>
      </c>
      <c r="C12" s="22">
        <v>32999</v>
      </c>
      <c r="D12" s="19" t="s">
        <v>32</v>
      </c>
      <c r="E12" s="21">
        <v>3277</v>
      </c>
      <c r="F12" s="1">
        <f ca="1">DATEDIF(B12,TODAY(),"y")</f>
        <v>53</v>
      </c>
      <c r="G12" s="1">
        <f ca="1">DATEDIF(C12,TODAY(),"y")</f>
        <v>32</v>
      </c>
      <c r="H12" s="23">
        <f>INT(DATEDIF(B12,C12,"y"))</f>
        <v>21</v>
      </c>
      <c r="I12" s="30">
        <f t="shared" ca="1" si="0"/>
        <v>53</v>
      </c>
      <c r="J12" s="30">
        <f t="shared" ca="1" si="1"/>
        <v>53</v>
      </c>
      <c r="K12" t="str">
        <f t="shared" ca="1" si="2"/>
        <v xml:space="preserve">32 anni 5 mesi 15 giorni </v>
      </c>
      <c r="L12">
        <f ca="1">F12-H12</f>
        <v>32</v>
      </c>
    </row>
    <row r="13" spans="1:12" x14ac:dyDescent="0.3">
      <c r="A13" s="34" t="s">
        <v>61</v>
      </c>
      <c r="B13" s="22">
        <v>24583</v>
      </c>
      <c r="C13" s="22">
        <v>36165</v>
      </c>
      <c r="D13" s="19" t="s">
        <v>29</v>
      </c>
      <c r="E13" s="21">
        <v>1670</v>
      </c>
      <c r="F13" s="1">
        <f ca="1">DATEDIF(B13,TODAY(),"y")</f>
        <v>55</v>
      </c>
      <c r="G13" s="1">
        <f ca="1">DATEDIF(C13,TODAY(),"y")</f>
        <v>23</v>
      </c>
      <c r="H13" s="23">
        <f>INT(DATEDIF(B13,C13,"y"))</f>
        <v>31</v>
      </c>
      <c r="I13" s="30">
        <f t="shared" ca="1" si="0"/>
        <v>55</v>
      </c>
      <c r="J13" s="30">
        <f t="shared" ca="1" si="1"/>
        <v>55</v>
      </c>
      <c r="K13" t="str">
        <f t="shared" ca="1" si="2"/>
        <v xml:space="preserve">23 anni 9 mesi 16 giorni </v>
      </c>
      <c r="L13">
        <f ca="1">F13-H13</f>
        <v>24</v>
      </c>
    </row>
    <row r="14" spans="1:12" x14ac:dyDescent="0.3">
      <c r="A14" s="34" t="s">
        <v>62</v>
      </c>
      <c r="B14" s="20">
        <v>32894</v>
      </c>
      <c r="C14" s="20">
        <v>42856</v>
      </c>
      <c r="D14" s="19" t="s">
        <v>29</v>
      </c>
      <c r="E14" s="18">
        <v>1340</v>
      </c>
      <c r="F14" s="1">
        <f ca="1">DATEDIF(B14,TODAY(),"y")</f>
        <v>32</v>
      </c>
      <c r="G14" s="1">
        <f ca="1">DATEDIF(C14,TODAY(),"y")</f>
        <v>5</v>
      </c>
      <c r="H14" s="23">
        <f>INT(DATEDIF(B14,C14,"y"))</f>
        <v>27</v>
      </c>
      <c r="I14" s="30">
        <f t="shared" ca="1" si="0"/>
        <v>32</v>
      </c>
      <c r="J14" s="30">
        <f t="shared" ca="1" si="1"/>
        <v>32</v>
      </c>
      <c r="K14" t="str">
        <f t="shared" ca="1" si="2"/>
        <v xml:space="preserve">5 anni 5 mesi 20 giorni </v>
      </c>
      <c r="L14">
        <f ca="1">F14-H14</f>
        <v>5</v>
      </c>
    </row>
    <row r="15" spans="1:12" x14ac:dyDescent="0.3">
      <c r="A15" s="34" t="s">
        <v>63</v>
      </c>
      <c r="B15" s="22">
        <v>28089</v>
      </c>
      <c r="C15" s="22">
        <v>36531</v>
      </c>
      <c r="D15" s="19" t="s">
        <v>30</v>
      </c>
      <c r="E15" s="21">
        <v>1599</v>
      </c>
      <c r="F15" s="1">
        <f ca="1">DATEDIF(B15,TODAY(),"y")</f>
        <v>45</v>
      </c>
      <c r="G15" s="1">
        <f ca="1">DATEDIF(C15,TODAY(),"y")</f>
        <v>22</v>
      </c>
      <c r="H15" s="23">
        <f>INT(DATEDIF(B15,C15,"y"))</f>
        <v>23</v>
      </c>
      <c r="I15" s="30">
        <f t="shared" ca="1" si="0"/>
        <v>45</v>
      </c>
      <c r="J15" s="30">
        <f t="shared" ca="1" si="1"/>
        <v>45</v>
      </c>
      <c r="K15" t="str">
        <f t="shared" ca="1" si="2"/>
        <v xml:space="preserve">22 anni 9 mesi 15 giorni </v>
      </c>
      <c r="L15">
        <f ca="1">F15-H15</f>
        <v>22</v>
      </c>
    </row>
    <row r="16" spans="1:12" x14ac:dyDescent="0.3">
      <c r="A16" s="34" t="s">
        <v>64</v>
      </c>
      <c r="B16" s="22">
        <v>34930</v>
      </c>
      <c r="C16" s="22">
        <v>42374</v>
      </c>
      <c r="D16" s="19" t="s">
        <v>29</v>
      </c>
      <c r="E16" s="21">
        <v>1414</v>
      </c>
      <c r="F16" s="1">
        <f ca="1">DATEDIF(B16,TODAY(),"y")</f>
        <v>27</v>
      </c>
      <c r="G16" s="1">
        <f ca="1">DATEDIF(C16,TODAY(),"y")</f>
        <v>6</v>
      </c>
      <c r="H16" s="23">
        <f>INT(DATEDIF(B16,C16,"y"))</f>
        <v>20</v>
      </c>
      <c r="I16" s="30">
        <f t="shared" ca="1" si="0"/>
        <v>27</v>
      </c>
      <c r="J16" s="30">
        <f t="shared" ca="1" si="1"/>
        <v>27</v>
      </c>
      <c r="K16" t="str">
        <f t="shared" ca="1" si="2"/>
        <v xml:space="preserve">6 anni 9 mesi 16 giorni </v>
      </c>
      <c r="L16">
        <f ca="1">F16-H16</f>
        <v>7</v>
      </c>
    </row>
    <row r="17" spans="1:12" x14ac:dyDescent="0.3">
      <c r="A17" s="34" t="s">
        <v>65</v>
      </c>
      <c r="B17" s="22">
        <v>31736</v>
      </c>
      <c r="C17" s="22">
        <v>40548</v>
      </c>
      <c r="D17" s="19" t="s">
        <v>30</v>
      </c>
      <c r="E17" s="21">
        <v>1537</v>
      </c>
      <c r="F17" s="1">
        <f ca="1">DATEDIF(B17,TODAY(),"y")</f>
        <v>35</v>
      </c>
      <c r="G17" s="1">
        <f ca="1">DATEDIF(C17,TODAY(),"y")</f>
        <v>11</v>
      </c>
      <c r="H17" s="23">
        <f>INT(DATEDIF(B17,C17,"y"))</f>
        <v>24</v>
      </c>
      <c r="I17" s="30">
        <f t="shared" ca="1" si="0"/>
        <v>35</v>
      </c>
      <c r="J17" s="30">
        <f t="shared" ca="1" si="1"/>
        <v>35</v>
      </c>
      <c r="K17" t="str">
        <f t="shared" ca="1" si="2"/>
        <v xml:space="preserve">11 anni 9 mesi 16 giorni </v>
      </c>
      <c r="L17">
        <f ca="1">F17-H17</f>
        <v>11</v>
      </c>
    </row>
    <row r="18" spans="1:12" x14ac:dyDescent="0.3">
      <c r="A18" s="34" t="s">
        <v>66</v>
      </c>
      <c r="B18" s="22">
        <v>29106</v>
      </c>
      <c r="C18" s="22">
        <v>37261</v>
      </c>
      <c r="D18" s="19" t="s">
        <v>29</v>
      </c>
      <c r="E18" s="21">
        <v>2152</v>
      </c>
      <c r="F18" s="1">
        <f ca="1">DATEDIF(B18,TODAY(),"y")</f>
        <v>43</v>
      </c>
      <c r="G18" s="1">
        <f ca="1">DATEDIF(C18,TODAY(),"y")</f>
        <v>20</v>
      </c>
      <c r="H18" s="23">
        <f>INT(DATEDIF(B18,C18,"y"))</f>
        <v>22</v>
      </c>
      <c r="I18" s="30">
        <f t="shared" ca="1" si="0"/>
        <v>43</v>
      </c>
      <c r="J18" s="30">
        <f t="shared" ca="1" si="1"/>
        <v>43</v>
      </c>
      <c r="K18" t="str">
        <f t="shared" ca="1" si="2"/>
        <v xml:space="preserve">20 anni 9 mesi 16 giorni </v>
      </c>
      <c r="L18">
        <f ca="1">F18-H18</f>
        <v>21</v>
      </c>
    </row>
    <row r="19" spans="1:12" x14ac:dyDescent="0.3">
      <c r="A19" s="34" t="s">
        <v>67</v>
      </c>
      <c r="B19" s="20">
        <v>34431</v>
      </c>
      <c r="C19" s="20">
        <v>43831</v>
      </c>
      <c r="D19" s="19" t="s">
        <v>29</v>
      </c>
      <c r="E19" s="18">
        <v>1250</v>
      </c>
      <c r="F19" s="1">
        <f ca="1">DATEDIF(B19,TODAY(),"y")</f>
        <v>28</v>
      </c>
      <c r="G19" s="1">
        <f ca="1">DATEDIF(C19,TODAY(),"y")</f>
        <v>2</v>
      </c>
      <c r="H19" s="23">
        <f>INT(DATEDIF(B19,C19,"y"))</f>
        <v>25</v>
      </c>
      <c r="I19" s="30">
        <f t="shared" ca="1" si="0"/>
        <v>28</v>
      </c>
      <c r="J19" s="30">
        <f t="shared" ca="1" si="1"/>
        <v>28</v>
      </c>
      <c r="K19" t="str">
        <f t="shared" ca="1" si="2"/>
        <v xml:space="preserve">2 anni 9 mesi 20 giorni </v>
      </c>
      <c r="L19">
        <f ca="1">F19-H19</f>
        <v>3</v>
      </c>
    </row>
    <row r="20" spans="1:12" x14ac:dyDescent="0.3">
      <c r="A20" s="34" t="s">
        <v>68</v>
      </c>
      <c r="B20" s="20">
        <v>33654</v>
      </c>
      <c r="C20" s="20">
        <v>42826</v>
      </c>
      <c r="D20" s="19" t="s">
        <v>29</v>
      </c>
      <c r="E20" s="18">
        <v>1370</v>
      </c>
      <c r="F20" s="1">
        <f ca="1">DATEDIF(B20,TODAY(),"y")</f>
        <v>30</v>
      </c>
      <c r="G20" s="1">
        <f ca="1">DATEDIF(C20,TODAY(),"y")</f>
        <v>5</v>
      </c>
      <c r="H20" s="23">
        <f>INT(DATEDIF(B20,C20,"y"))</f>
        <v>25</v>
      </c>
      <c r="I20" s="30">
        <f t="shared" ca="1" si="0"/>
        <v>30</v>
      </c>
      <c r="J20" s="30">
        <f t="shared" ca="1" si="1"/>
        <v>30</v>
      </c>
      <c r="K20" t="str">
        <f t="shared" ca="1" si="2"/>
        <v xml:space="preserve">5 anni 6 mesi 20 giorni </v>
      </c>
      <c r="L20">
        <f ca="1">F20-H20</f>
        <v>5</v>
      </c>
    </row>
    <row r="21" spans="1:12" x14ac:dyDescent="0.3">
      <c r="A21" s="34" t="s">
        <v>69</v>
      </c>
      <c r="B21" s="20">
        <v>32996</v>
      </c>
      <c r="C21" s="20">
        <v>43252</v>
      </c>
      <c r="D21" s="19" t="s">
        <v>29</v>
      </c>
      <c r="E21" s="18">
        <v>1310</v>
      </c>
      <c r="F21" s="1">
        <f ca="1">DATEDIF(B21,TODAY(),"y")</f>
        <v>32</v>
      </c>
      <c r="G21" s="1">
        <f ca="1">DATEDIF(C21,TODAY(),"y")</f>
        <v>4</v>
      </c>
      <c r="H21" s="23">
        <f>INT(DATEDIF(B21,C21,"y"))</f>
        <v>28</v>
      </c>
      <c r="I21" s="30">
        <f t="shared" ca="1" si="0"/>
        <v>32</v>
      </c>
      <c r="J21" s="30">
        <f t="shared" ca="1" si="1"/>
        <v>32</v>
      </c>
      <c r="K21" t="str">
        <f t="shared" ca="1" si="2"/>
        <v xml:space="preserve">4 anni 4 mesi 20 giorni </v>
      </c>
      <c r="L21">
        <f ca="1">F21-H21</f>
        <v>4</v>
      </c>
    </row>
    <row r="22" spans="1:12" x14ac:dyDescent="0.3">
      <c r="A22" s="34" t="s">
        <v>70</v>
      </c>
      <c r="B22" s="20">
        <v>36540</v>
      </c>
      <c r="C22" s="20">
        <v>44086</v>
      </c>
      <c r="D22" s="19" t="s">
        <v>29</v>
      </c>
      <c r="E22" s="18">
        <v>1230</v>
      </c>
      <c r="F22" s="1">
        <f ca="1">DATEDIF(B22,TODAY(),"y")</f>
        <v>22</v>
      </c>
      <c r="G22" s="1">
        <f ca="1">DATEDIF(C22,TODAY(),"y")</f>
        <v>2</v>
      </c>
      <c r="H22" s="23">
        <f>INT(DATEDIF(B22,C22,"y"))</f>
        <v>20</v>
      </c>
      <c r="I22" s="30">
        <f t="shared" ca="1" si="0"/>
        <v>22</v>
      </c>
      <c r="J22" s="30">
        <f t="shared" ca="1" si="1"/>
        <v>22</v>
      </c>
      <c r="K22" t="str">
        <f t="shared" ca="1" si="2"/>
        <v xml:space="preserve">2 anni 1 mesi 9 giorni </v>
      </c>
      <c r="L22">
        <f ca="1">F22-H22</f>
        <v>2</v>
      </c>
    </row>
    <row r="23" spans="1:12" x14ac:dyDescent="0.3">
      <c r="A23" s="34" t="s">
        <v>71</v>
      </c>
      <c r="B23" s="22">
        <v>30415</v>
      </c>
      <c r="C23" s="22">
        <v>39453</v>
      </c>
      <c r="D23" s="19" t="s">
        <v>31</v>
      </c>
      <c r="E23" s="21">
        <v>2768</v>
      </c>
      <c r="F23" s="1">
        <f ca="1">DATEDIF(B23,TODAY(),"y")</f>
        <v>39</v>
      </c>
      <c r="G23" s="1">
        <f ca="1">DATEDIF(C23,TODAY(),"y")</f>
        <v>14</v>
      </c>
      <c r="H23" s="23">
        <f>INT(DATEDIF(B23,C23,"y"))</f>
        <v>24</v>
      </c>
      <c r="I23" s="30">
        <f t="shared" ca="1" si="0"/>
        <v>39</v>
      </c>
      <c r="J23" s="30">
        <f t="shared" ca="1" si="1"/>
        <v>39</v>
      </c>
      <c r="K23" t="str">
        <f t="shared" ca="1" si="2"/>
        <v xml:space="preserve">14 anni 9 mesi 15 giorni </v>
      </c>
      <c r="L23">
        <f ca="1">F23-H23</f>
        <v>15</v>
      </c>
    </row>
    <row r="24" spans="1:12" x14ac:dyDescent="0.3">
      <c r="A24" s="34" t="s">
        <v>72</v>
      </c>
      <c r="B24" s="22">
        <v>30862</v>
      </c>
      <c r="C24" s="22">
        <v>39087</v>
      </c>
      <c r="D24" s="19" t="s">
        <v>31</v>
      </c>
      <c r="E24" s="21">
        <v>2275</v>
      </c>
      <c r="F24" s="1">
        <f ca="1">DATEDIF(B24,TODAY(),"y")</f>
        <v>38</v>
      </c>
      <c r="G24" s="1">
        <f ca="1">DATEDIF(C24,TODAY(),"y")</f>
        <v>15</v>
      </c>
      <c r="H24" s="23">
        <f>INT(DATEDIF(B24,C24,"y"))</f>
        <v>22</v>
      </c>
      <c r="I24" s="30">
        <f t="shared" ca="1" si="0"/>
        <v>38</v>
      </c>
      <c r="J24" s="30">
        <f t="shared" ca="1" si="1"/>
        <v>38</v>
      </c>
      <c r="K24" t="str">
        <f t="shared" ca="1" si="2"/>
        <v xml:space="preserve">15 anni 9 mesi 16 giorni </v>
      </c>
      <c r="L24">
        <f ca="1">F24-H24</f>
        <v>16</v>
      </c>
    </row>
    <row r="25" spans="1:12" x14ac:dyDescent="0.3">
      <c r="A25" s="34" t="s">
        <v>73</v>
      </c>
      <c r="B25" s="22">
        <v>34362</v>
      </c>
      <c r="C25" s="22">
        <v>42740</v>
      </c>
      <c r="D25" s="19" t="s">
        <v>30</v>
      </c>
      <c r="E25" s="21">
        <v>1365</v>
      </c>
      <c r="F25" s="1">
        <f ca="1">DATEDIF(B25,TODAY(),"y")</f>
        <v>28</v>
      </c>
      <c r="G25" s="1">
        <f ca="1">DATEDIF(C25,TODAY(),"y")</f>
        <v>5</v>
      </c>
      <c r="H25" s="23">
        <f>INT(DATEDIF(B25,C25,"y"))</f>
        <v>22</v>
      </c>
      <c r="I25" s="30">
        <f t="shared" ca="1" si="0"/>
        <v>28</v>
      </c>
      <c r="J25" s="30">
        <f t="shared" ca="1" si="1"/>
        <v>28</v>
      </c>
      <c r="K25" t="str">
        <f t="shared" ca="1" si="2"/>
        <v xml:space="preserve">5 anni 9 mesi 16 giorni </v>
      </c>
      <c r="L25">
        <f ca="1">F25-H25</f>
        <v>6</v>
      </c>
    </row>
    <row r="26" spans="1:12" x14ac:dyDescent="0.3">
      <c r="A26" s="34" t="s">
        <v>74</v>
      </c>
      <c r="B26" s="22">
        <v>31418</v>
      </c>
      <c r="C26" s="22">
        <v>41279</v>
      </c>
      <c r="D26" s="19" t="s">
        <v>29</v>
      </c>
      <c r="E26" s="21">
        <v>1414</v>
      </c>
      <c r="F26" s="1">
        <f ca="1">DATEDIF(B26,TODAY(),"y")</f>
        <v>36</v>
      </c>
      <c r="G26" s="1">
        <f ca="1">DATEDIF(C26,TODAY(),"y")</f>
        <v>9</v>
      </c>
      <c r="H26" s="23">
        <f>INT(DATEDIF(B26,C26,"y"))</f>
        <v>26</v>
      </c>
      <c r="I26" s="30">
        <f t="shared" ca="1" si="0"/>
        <v>36</v>
      </c>
      <c r="J26" s="30">
        <f t="shared" ca="1" si="1"/>
        <v>36</v>
      </c>
      <c r="K26" t="str">
        <f t="shared" ca="1" si="2"/>
        <v xml:space="preserve">9 anni 9 mesi 16 giorni </v>
      </c>
      <c r="L26">
        <f ca="1">F26-H26</f>
        <v>10</v>
      </c>
    </row>
    <row r="27" spans="1:12" x14ac:dyDescent="0.3">
      <c r="A27" s="34" t="s">
        <v>75</v>
      </c>
      <c r="B27" s="22">
        <v>34033</v>
      </c>
      <c r="C27" s="22">
        <v>41795</v>
      </c>
      <c r="D27" s="19" t="s">
        <v>29</v>
      </c>
      <c r="E27" s="21">
        <v>1414</v>
      </c>
      <c r="F27" s="1">
        <f ca="1">DATEDIF(B27,TODAY(),"y")</f>
        <v>29</v>
      </c>
      <c r="G27" s="1">
        <f ca="1">DATEDIF(C27,TODAY(),"y")</f>
        <v>8</v>
      </c>
      <c r="H27" s="23">
        <f>INT(DATEDIF(B27,C27,"y"))</f>
        <v>21</v>
      </c>
      <c r="I27" s="30">
        <f t="shared" ca="1" si="0"/>
        <v>29</v>
      </c>
      <c r="J27" s="30">
        <f t="shared" ca="1" si="1"/>
        <v>29</v>
      </c>
      <c r="K27" t="str">
        <f t="shared" ca="1" si="2"/>
        <v xml:space="preserve">8 anni 4 mesi 16 giorni </v>
      </c>
      <c r="L27">
        <f ca="1">F27-H27</f>
        <v>8</v>
      </c>
    </row>
    <row r="28" spans="1:12" x14ac:dyDescent="0.3">
      <c r="A28" s="34" t="s">
        <v>76</v>
      </c>
      <c r="B28" s="22">
        <v>32359</v>
      </c>
      <c r="C28" s="22">
        <v>40792</v>
      </c>
      <c r="D28" s="19" t="s">
        <v>29</v>
      </c>
      <c r="E28" s="21">
        <v>1476</v>
      </c>
      <c r="F28" s="1">
        <f ca="1">DATEDIF(B28,TODAY(),"y")</f>
        <v>34</v>
      </c>
      <c r="G28" s="1">
        <f ca="1">DATEDIF(C28,TODAY(),"y")</f>
        <v>11</v>
      </c>
      <c r="H28" s="23">
        <f>INT(DATEDIF(B28,C28,"y"))</f>
        <v>23</v>
      </c>
      <c r="I28" s="30">
        <f t="shared" ca="1" si="0"/>
        <v>34</v>
      </c>
      <c r="J28" s="30">
        <f t="shared" ca="1" si="1"/>
        <v>34</v>
      </c>
      <c r="K28" t="str">
        <f t="shared" ca="1" si="2"/>
        <v xml:space="preserve">11 anni 1 mesi 15 giorni </v>
      </c>
      <c r="L28">
        <f ca="1">F28-H28</f>
        <v>11</v>
      </c>
    </row>
    <row r="29" spans="1:12" x14ac:dyDescent="0.3">
      <c r="A29" s="34" t="s">
        <v>77</v>
      </c>
      <c r="B29" s="20">
        <v>34935</v>
      </c>
      <c r="C29" s="20">
        <v>43132</v>
      </c>
      <c r="D29" s="19" t="s">
        <v>29</v>
      </c>
      <c r="E29" s="18">
        <v>1270</v>
      </c>
      <c r="F29" s="1">
        <f ca="1">DATEDIF(B29,TODAY(),"y")</f>
        <v>27</v>
      </c>
      <c r="G29" s="1">
        <f ca="1">DATEDIF(C29,TODAY(),"y")</f>
        <v>4</v>
      </c>
      <c r="H29" s="23">
        <f>INT(DATEDIF(B29,C29,"y"))</f>
        <v>22</v>
      </c>
      <c r="I29" s="30">
        <f t="shared" ca="1" si="0"/>
        <v>27</v>
      </c>
      <c r="J29" s="30">
        <f t="shared" ca="1" si="1"/>
        <v>27</v>
      </c>
      <c r="K29" t="str">
        <f t="shared" ca="1" si="2"/>
        <v xml:space="preserve">4 anni 8 mesi 20 giorni </v>
      </c>
      <c r="L29">
        <f ca="1">F29-H29</f>
        <v>5</v>
      </c>
    </row>
  </sheetData>
  <conditionalFormatting sqref="K1:L1">
    <cfRule type="cellIs" dxfId="1" priority="2" operator="lessThan">
      <formula>5</formula>
    </cfRule>
  </conditionalFormatting>
  <conditionalFormatting sqref="G1:G29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BAC1-3714-4DC1-A658-631EC1FD013B}">
  <dimension ref="B2:H20"/>
  <sheetViews>
    <sheetView workbookViewId="0">
      <selection activeCell="B11" sqref="B11"/>
    </sheetView>
  </sheetViews>
  <sheetFormatPr defaultRowHeight="14.4" x14ac:dyDescent="0.3"/>
  <cols>
    <col min="2" max="2" width="37.21875" bestFit="1" customWidth="1"/>
    <col min="3" max="3" width="17.5546875" bestFit="1" customWidth="1"/>
    <col min="4" max="4" width="19.88671875" bestFit="1" customWidth="1"/>
    <col min="7" max="7" width="28" style="9" customWidth="1"/>
    <col min="8" max="8" width="21" bestFit="1" customWidth="1"/>
  </cols>
  <sheetData>
    <row r="2" spans="2:8" ht="15" thickBot="1" x14ac:dyDescent="0.35">
      <c r="B2" s="16"/>
      <c r="G2" s="15" t="s">
        <v>28</v>
      </c>
      <c r="H2" s="15"/>
    </row>
    <row r="3" spans="2:8" x14ac:dyDescent="0.3">
      <c r="G3" s="13">
        <v>43831</v>
      </c>
      <c r="H3" s="12" t="s">
        <v>27</v>
      </c>
    </row>
    <row r="4" spans="2:8" x14ac:dyDescent="0.3">
      <c r="B4" s="11" t="s">
        <v>26</v>
      </c>
      <c r="G4" s="13">
        <v>43836</v>
      </c>
      <c r="H4" s="12" t="s">
        <v>25</v>
      </c>
    </row>
    <row r="5" spans="2:8" x14ac:dyDescent="0.3">
      <c r="B5" s="14">
        <v>43941</v>
      </c>
      <c r="G5" s="13">
        <v>43934</v>
      </c>
      <c r="H5" s="12" t="s">
        <v>24</v>
      </c>
    </row>
    <row r="6" spans="2:8" x14ac:dyDescent="0.3">
      <c r="G6" s="13">
        <v>43946</v>
      </c>
      <c r="H6" s="12" t="s">
        <v>23</v>
      </c>
    </row>
    <row r="7" spans="2:8" x14ac:dyDescent="0.3">
      <c r="B7" s="11" t="s">
        <v>22</v>
      </c>
      <c r="C7" s="11" t="s">
        <v>21</v>
      </c>
      <c r="D7" s="35" t="s">
        <v>45</v>
      </c>
      <c r="G7" s="13">
        <v>43952</v>
      </c>
      <c r="H7" s="12" t="s">
        <v>20</v>
      </c>
    </row>
    <row r="8" spans="2:8" x14ac:dyDescent="0.3">
      <c r="B8" s="14">
        <v>44196</v>
      </c>
      <c r="C8" s="10">
        <f>WEEKNUM($B$8)</f>
        <v>53</v>
      </c>
      <c r="D8" s="10">
        <f>_xlfn.ISOWEEKNUM($B$8)</f>
        <v>53</v>
      </c>
      <c r="G8" s="13">
        <v>43984</v>
      </c>
      <c r="H8" s="12" t="s">
        <v>19</v>
      </c>
    </row>
    <row r="9" spans="2:8" x14ac:dyDescent="0.3">
      <c r="G9" s="13">
        <v>44058</v>
      </c>
      <c r="H9" s="12" t="s">
        <v>18</v>
      </c>
    </row>
    <row r="10" spans="2:8" x14ac:dyDescent="0.3">
      <c r="B10" s="11" t="s">
        <v>17</v>
      </c>
      <c r="G10" s="13">
        <v>44190</v>
      </c>
      <c r="H10" s="12" t="s">
        <v>16</v>
      </c>
    </row>
    <row r="11" spans="2:8" x14ac:dyDescent="0.3">
      <c r="B11" s="10">
        <f>DATEDIF($B$5,$B$8,"d")</f>
        <v>255</v>
      </c>
      <c r="G11" s="13">
        <v>44191</v>
      </c>
      <c r="H11" s="12" t="s">
        <v>15</v>
      </c>
    </row>
    <row r="13" spans="2:8" x14ac:dyDescent="0.3">
      <c r="B13" s="11" t="s">
        <v>14</v>
      </c>
    </row>
    <row r="14" spans="2:8" x14ac:dyDescent="0.3">
      <c r="B14" s="10">
        <f>DATEDIF($B$5,$B$8,"m")</f>
        <v>8</v>
      </c>
    </row>
    <row r="16" spans="2:8" x14ac:dyDescent="0.3">
      <c r="B16" s="11" t="s">
        <v>13</v>
      </c>
    </row>
    <row r="17" spans="2:3" x14ac:dyDescent="0.3">
      <c r="B17" s="10">
        <f>NETWORKDAYS($B$5,$B$8,G3:G11)</f>
        <v>181</v>
      </c>
    </row>
    <row r="19" spans="2:3" x14ac:dyDescent="0.3">
      <c r="B19" s="11" t="s">
        <v>46</v>
      </c>
      <c r="C19">
        <v>100</v>
      </c>
    </row>
    <row r="20" spans="2:3" x14ac:dyDescent="0.3">
      <c r="B20" s="10" t="str">
        <f>TEXT(WORKDAY($B$5,$C$19,G$3:$G$11), "gg/mm/aaaa")</f>
        <v>09/09/2020</v>
      </c>
    </row>
  </sheetData>
  <mergeCells count="1">
    <mergeCell ref="G2:H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E8A7-499E-4B74-BDAD-59E7DAAC22D5}">
  <sheetPr>
    <tabColor rgb="FFFF0000"/>
  </sheetPr>
  <dimension ref="B1:D8"/>
  <sheetViews>
    <sheetView workbookViewId="0">
      <selection activeCell="D8" sqref="D8"/>
    </sheetView>
  </sheetViews>
  <sheetFormatPr defaultRowHeight="14.4" x14ac:dyDescent="0.3"/>
  <cols>
    <col min="2" max="2" width="10.77734375" bestFit="1" customWidth="1"/>
    <col min="3" max="3" width="4" customWidth="1"/>
    <col min="4" max="4" width="72.88671875" customWidth="1"/>
  </cols>
  <sheetData>
    <row r="1" spans="2:4" ht="15" thickBot="1" x14ac:dyDescent="0.35"/>
    <row r="2" spans="2:4" ht="15" thickBot="1" x14ac:dyDescent="0.35">
      <c r="B2" s="17">
        <v>47848</v>
      </c>
    </row>
    <row r="8" spans="2:4" x14ac:dyDescent="0.3">
      <c r="D8" t="str">
        <f ca="1">DATEDIF(TODAY(),$B$2,"y")&amp;" anni "&amp;DATEDIF(TODAY(),$B$2,"ym")&amp;" mesi "&amp;DATEDIF(TODAY(),$B$2,"md")&amp;" giorni "</f>
        <v xml:space="preserve">8 anni 2 mesi 10 giorni 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A87B-A695-406A-B5F0-808359E29AFA}">
  <dimension ref="B2:J17"/>
  <sheetViews>
    <sheetView tabSelected="1" zoomScaleNormal="100" workbookViewId="0">
      <selection activeCell="J23" sqref="J23"/>
    </sheetView>
  </sheetViews>
  <sheetFormatPr defaultRowHeight="14.4" x14ac:dyDescent="0.3"/>
  <cols>
    <col min="2" max="2" width="10.109375" bestFit="1" customWidth="1"/>
    <col min="3" max="6" width="16.88671875" customWidth="1"/>
    <col min="7" max="7" width="3" customWidth="1"/>
    <col min="8" max="8" width="8.88671875" style="5"/>
    <col min="9" max="9" width="12.21875" bestFit="1" customWidth="1"/>
    <col min="10" max="10" width="15.5546875" bestFit="1" customWidth="1"/>
  </cols>
  <sheetData>
    <row r="2" spans="2:10" x14ac:dyDescent="0.3">
      <c r="C2" s="8" t="s">
        <v>12</v>
      </c>
      <c r="D2" s="8" t="s">
        <v>11</v>
      </c>
      <c r="E2" s="8" t="s">
        <v>12</v>
      </c>
      <c r="F2" s="8" t="s">
        <v>11</v>
      </c>
      <c r="H2" s="5" t="s">
        <v>0</v>
      </c>
      <c r="I2" s="37" t="s">
        <v>47</v>
      </c>
      <c r="J2" s="37" t="s">
        <v>48</v>
      </c>
    </row>
    <row r="3" spans="2:10" x14ac:dyDescent="0.3">
      <c r="B3" s="6" t="s">
        <v>10</v>
      </c>
      <c r="C3" s="7">
        <v>0.3888888888888889</v>
      </c>
      <c r="D3" s="7">
        <v>0.54166666666666663</v>
      </c>
      <c r="E3" s="7">
        <v>0.58333333333333337</v>
      </c>
      <c r="F3" s="7">
        <v>0.75</v>
      </c>
      <c r="H3" s="36">
        <f>((D3-C3)+(F3-E3))*24</f>
        <v>7.6666666666666643</v>
      </c>
      <c r="I3" s="5">
        <f>MAX(H3-J3,0)</f>
        <v>7.6666666666666643</v>
      </c>
      <c r="J3">
        <f>IF(SUM($H$3:H3)&gt;$F$15,SUM($H$3:H3)-($F$15+SUM($J$2:J2)),0)</f>
        <v>0</v>
      </c>
    </row>
    <row r="4" spans="2:10" x14ac:dyDescent="0.3">
      <c r="B4" s="6" t="s">
        <v>9</v>
      </c>
      <c r="C4" s="7">
        <v>0.33333333333333331</v>
      </c>
      <c r="D4" s="7">
        <v>0.58333333333333337</v>
      </c>
      <c r="E4" s="1"/>
      <c r="F4" s="1"/>
      <c r="H4" s="36">
        <f t="shared" ref="H4:H8" si="0">((D4-C4)+(F4-E4))*24</f>
        <v>6.0000000000000018</v>
      </c>
      <c r="I4" s="5">
        <f t="shared" ref="I4:I9" si="1">MAX(H4-J4,0)</f>
        <v>6.0000000000000018</v>
      </c>
      <c r="J4">
        <f>IF(SUM($H$3:H4)&gt;$F$15,SUM($H$3:H4)-($F$15+SUM($J$2:J3)),0)</f>
        <v>0</v>
      </c>
    </row>
    <row r="5" spans="2:10" x14ac:dyDescent="0.3">
      <c r="B5" s="6" t="s">
        <v>8</v>
      </c>
      <c r="C5" s="7">
        <v>0.38194444444444442</v>
      </c>
      <c r="D5" s="7">
        <v>0.54166666666666663</v>
      </c>
      <c r="E5" s="7">
        <v>0.58333333333333337</v>
      </c>
      <c r="F5" s="7">
        <v>0.75694444444444453</v>
      </c>
      <c r="H5" s="36">
        <f t="shared" si="0"/>
        <v>8</v>
      </c>
      <c r="I5" s="5">
        <f t="shared" si="1"/>
        <v>8</v>
      </c>
      <c r="J5">
        <f>IF(SUM($H$3:H5)&gt;$F$15,SUM($H$3:H5)-($F$15+SUM($J$2:J4)),0)</f>
        <v>0</v>
      </c>
    </row>
    <row r="6" spans="2:10" x14ac:dyDescent="0.3">
      <c r="B6" s="6" t="s">
        <v>7</v>
      </c>
      <c r="C6" s="7">
        <v>0.36805555555555558</v>
      </c>
      <c r="D6" s="7">
        <v>0.54861111111111105</v>
      </c>
      <c r="E6" s="7">
        <v>0.58333333333333337</v>
      </c>
      <c r="F6" s="7">
        <v>0.74305555555555547</v>
      </c>
      <c r="H6" s="36">
        <f t="shared" si="0"/>
        <v>8.1666666666666607</v>
      </c>
      <c r="I6" s="5">
        <f t="shared" si="1"/>
        <v>8.1666666666666607</v>
      </c>
      <c r="J6">
        <f>IF(SUM($H$3:H6)&gt;$F$15,SUM($H$3:H6)-($F$15+SUM($J$2:J5)),0)</f>
        <v>0</v>
      </c>
    </row>
    <row r="7" spans="2:10" x14ac:dyDescent="0.3">
      <c r="B7" s="6" t="s">
        <v>6</v>
      </c>
      <c r="C7" s="7">
        <v>0.38194444444444442</v>
      </c>
      <c r="D7" s="7">
        <v>0.54513888888888895</v>
      </c>
      <c r="E7" s="7">
        <v>0.58333333333333337</v>
      </c>
      <c r="F7" s="7">
        <v>0.75347222222222221</v>
      </c>
      <c r="H7" s="36">
        <f>((D7-C7)+(F7-E7))*24</f>
        <v>8</v>
      </c>
      <c r="I7" s="5">
        <f t="shared" si="1"/>
        <v>6.1666666666666714</v>
      </c>
      <c r="J7">
        <f>IF(SUM($H$3:H7)&gt;$F$15,SUM($H$3:H7)-($F$15+SUM($J$2:J6)),0)</f>
        <v>1.8333333333333286</v>
      </c>
    </row>
    <row r="8" spans="2:10" x14ac:dyDescent="0.3">
      <c r="B8" s="6" t="s">
        <v>5</v>
      </c>
      <c r="C8" s="7">
        <v>0.39583333333333331</v>
      </c>
      <c r="D8" s="7">
        <v>0.54166666666666663</v>
      </c>
      <c r="E8" s="1"/>
      <c r="F8" s="1"/>
      <c r="H8" s="36">
        <f t="shared" si="0"/>
        <v>3.4999999999999996</v>
      </c>
      <c r="I8" s="5">
        <f t="shared" si="1"/>
        <v>0</v>
      </c>
      <c r="J8">
        <f>IF(SUM($H$3:H8)&gt;$F$15,SUM($H$3:H8)-($F$15+SUM($J$2:J7)),0)</f>
        <v>3.5</v>
      </c>
    </row>
    <row r="9" spans="2:10" x14ac:dyDescent="0.3">
      <c r="B9" s="6" t="s">
        <v>4</v>
      </c>
      <c r="C9" s="7"/>
      <c r="D9" s="7"/>
      <c r="E9" s="1"/>
      <c r="F9" s="1"/>
      <c r="H9" s="36">
        <f>((D9-C9)+(F9-E9))*24</f>
        <v>0</v>
      </c>
      <c r="I9" s="5">
        <f t="shared" si="1"/>
        <v>0</v>
      </c>
      <c r="J9">
        <f>IF(SUM($H$3:H9)&gt;$F$15,SUM($H$3:H9)-($F$15+SUM($J$2:J8)),0)</f>
        <v>0</v>
      </c>
    </row>
    <row r="11" spans="2:10" x14ac:dyDescent="0.3">
      <c r="F11" s="2" t="s">
        <v>3</v>
      </c>
      <c r="H11" s="36">
        <f>SUM(H3:H9)</f>
        <v>41.333333333333329</v>
      </c>
      <c r="I11" s="39">
        <f>SUM($I$3:$I$9)</f>
        <v>36</v>
      </c>
      <c r="J11">
        <f>SUM($J$3:$J$9)</f>
        <v>5.3333333333333286</v>
      </c>
    </row>
    <row r="12" spans="2:10" x14ac:dyDescent="0.3">
      <c r="F12" s="5"/>
    </row>
    <row r="13" spans="2:10" x14ac:dyDescent="0.3">
      <c r="E13" s="4" t="s">
        <v>2</v>
      </c>
      <c r="F13" s="3">
        <v>17.5</v>
      </c>
      <c r="H13" s="5">
        <f>$I$11*$F$13</f>
        <v>630</v>
      </c>
    </row>
    <row r="14" spans="2:10" x14ac:dyDescent="0.3">
      <c r="E14" s="4" t="s">
        <v>1</v>
      </c>
      <c r="F14" s="3">
        <v>19</v>
      </c>
      <c r="H14" s="36">
        <f>$J$11*$F$14</f>
        <v>101.33333333333324</v>
      </c>
    </row>
    <row r="15" spans="2:10" ht="43.2" x14ac:dyDescent="0.3">
      <c r="E15" s="38" t="s">
        <v>49</v>
      </c>
      <c r="F15">
        <v>36</v>
      </c>
    </row>
    <row r="17" spans="6:8" x14ac:dyDescent="0.3">
      <c r="F17" s="2" t="s">
        <v>0</v>
      </c>
      <c r="H17" s="36">
        <f>$H$13+$H$14</f>
        <v>731.33333333333326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anagrafica_aziendale</vt:lpstr>
      <vt:lpstr>date</vt:lpstr>
      <vt:lpstr>la sfida .....</vt:lpstr>
      <vt:lpstr>orario_lavoro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Micheletti</dc:creator>
  <cp:lastModifiedBy>Francesca Micheletti</cp:lastModifiedBy>
  <dcterms:created xsi:type="dcterms:W3CDTF">2022-10-20T11:57:54Z</dcterms:created>
  <dcterms:modified xsi:type="dcterms:W3CDTF">2022-10-21T00:12:11Z</dcterms:modified>
</cp:coreProperties>
</file>