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fnoardo/Documents/geoBIM/benchmark/benchmarkExe/FinalOutcomes/ResultsTask1/"/>
    </mc:Choice>
  </mc:AlternateContent>
  <xr:revisionPtr revIDLastSave="0" documentId="13_ncr:1_{0EAF10FE-81ED-014F-A164-3C99FBD9E508}" xr6:coauthVersionLast="45" xr6:coauthVersionMax="45" xr10:uidLastSave="{00000000-0000-0000-0000-000000000000}"/>
  <bookViews>
    <workbookView xWindow="29300" yWindow="460" windowWidth="17900" windowHeight="21140" xr2:uid="{6D74640A-0921-4741-8C00-4D8127CA728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0" i="1" l="1"/>
  <c r="B329" i="1"/>
  <c r="B327" i="1"/>
  <c r="B322" i="1"/>
  <c r="B320" i="1"/>
  <c r="AP166" i="1" l="1"/>
  <c r="AI166" i="1"/>
  <c r="AJ166" i="1"/>
  <c r="N166" i="1"/>
  <c r="AQ157" i="1"/>
  <c r="AN157" i="1"/>
  <c r="AO157" i="1"/>
  <c r="AA157" i="1"/>
  <c r="H157" i="1"/>
  <c r="B157" i="1"/>
  <c r="AM334" i="1" l="1"/>
  <c r="N329" i="1"/>
  <c r="M329" i="1"/>
  <c r="L329" i="1"/>
  <c r="E329" i="1"/>
  <c r="D329" i="1"/>
  <c r="N327" i="1"/>
  <c r="M327" i="1"/>
  <c r="L327" i="1"/>
  <c r="J327" i="1"/>
  <c r="E327" i="1"/>
  <c r="D327" i="1"/>
  <c r="AM322" i="1"/>
  <c r="N322" i="1"/>
  <c r="M322" i="1"/>
  <c r="L322" i="1"/>
  <c r="J322" i="1"/>
  <c r="E322" i="1"/>
  <c r="D322" i="1"/>
  <c r="AM320" i="1"/>
  <c r="AK320" i="1"/>
  <c r="N320" i="1"/>
  <c r="M320" i="1"/>
  <c r="L320" i="1"/>
  <c r="J320" i="1"/>
  <c r="E320" i="1"/>
  <c r="D320" i="1"/>
  <c r="AF424" i="1"/>
  <c r="AM424" i="1"/>
  <c r="L424" i="1"/>
  <c r="I390" i="1"/>
  <c r="H390" i="1"/>
  <c r="D390" i="1"/>
  <c r="S390" i="1"/>
  <c r="R385" i="1"/>
  <c r="N365" i="1"/>
  <c r="E365" i="1"/>
  <c r="AR355" i="1"/>
  <c r="AE306" i="1"/>
  <c r="AF306" i="1"/>
  <c r="AM306" i="1"/>
  <c r="R306" i="1"/>
  <c r="L306" i="1"/>
  <c r="AR306" i="1"/>
  <c r="AP271" i="1"/>
  <c r="AQ271" i="1"/>
  <c r="AN271" i="1"/>
  <c r="AO271" i="1"/>
  <c r="AP266" i="1"/>
  <c r="AQ266" i="1"/>
  <c r="AN266" i="1"/>
  <c r="AO266" i="1"/>
  <c r="AF266" i="1"/>
  <c r="V266" i="1"/>
  <c r="AD266" i="1"/>
  <c r="K266" i="1"/>
  <c r="AP261" i="1"/>
  <c r="AQ261" i="1"/>
  <c r="AN261" i="1"/>
  <c r="AO261" i="1"/>
  <c r="AJ261" i="1"/>
  <c r="G252" i="1"/>
  <c r="K252" i="1"/>
  <c r="D252" i="1"/>
  <c r="S252" i="1"/>
  <c r="AR227" i="1"/>
  <c r="J222" i="1"/>
  <c r="AR217" i="1"/>
  <c r="AP139" i="1"/>
  <c r="AQ139" i="1"/>
  <c r="AO139" i="1"/>
  <c r="AN139" i="1"/>
  <c r="AI139" i="1"/>
  <c r="AJ139" i="1"/>
  <c r="AR139" i="1"/>
  <c r="AH139" i="1"/>
  <c r="AF139" i="1"/>
  <c r="V139" i="1"/>
  <c r="AA139" i="1"/>
  <c r="AM139" i="1"/>
  <c r="R139" i="1"/>
  <c r="M139" i="1"/>
  <c r="L139" i="1"/>
  <c r="K139" i="1"/>
  <c r="I139" i="1"/>
  <c r="H139" i="1"/>
  <c r="D139" i="1"/>
  <c r="B139" i="1"/>
  <c r="AQ134" i="1"/>
  <c r="AO134" i="1"/>
  <c r="AN134" i="1"/>
  <c r="AI134" i="1"/>
  <c r="AJ134" i="1"/>
  <c r="AR134" i="1"/>
  <c r="AG134" i="1"/>
  <c r="AH134" i="1"/>
  <c r="AF134" i="1"/>
  <c r="V134" i="1"/>
  <c r="AD134" i="1"/>
  <c r="AA134" i="1"/>
  <c r="R134" i="1"/>
  <c r="P134" i="1"/>
  <c r="N134" i="1"/>
  <c r="M134" i="1"/>
  <c r="L134" i="1"/>
  <c r="K134" i="1"/>
  <c r="H134" i="1"/>
  <c r="G134" i="1"/>
  <c r="E134" i="1"/>
  <c r="B134" i="1"/>
  <c r="AP129" i="1"/>
  <c r="AQ129" i="1"/>
  <c r="AO129" i="1"/>
  <c r="AN129" i="1"/>
  <c r="AJ129" i="1"/>
  <c r="AF129" i="1"/>
  <c r="P129" i="1"/>
  <c r="N129" i="1"/>
  <c r="M129" i="1"/>
  <c r="L129" i="1"/>
  <c r="I129" i="1"/>
  <c r="G129" i="1"/>
  <c r="S129" i="1"/>
  <c r="B129" i="1"/>
  <c r="AH120" i="1"/>
  <c r="K120" i="1"/>
  <c r="H120" i="1"/>
  <c r="G120" i="1"/>
  <c r="E120" i="1"/>
  <c r="D120" i="1"/>
  <c r="S120" i="1"/>
  <c r="B120" i="1"/>
  <c r="AH115" i="1"/>
  <c r="AF115" i="1"/>
  <c r="AJ95" i="1"/>
  <c r="AL95" i="1"/>
  <c r="N95" i="1"/>
  <c r="J95" i="1"/>
  <c r="E95" i="1"/>
  <c r="AJ90" i="1"/>
  <c r="AH90" i="1"/>
  <c r="AI85" i="1"/>
  <c r="N85" i="1"/>
  <c r="J85" i="1"/>
  <c r="AO70" i="1"/>
  <c r="AP65" i="1"/>
  <c r="AM65" i="1"/>
  <c r="AK65" i="1"/>
  <c r="AP60" i="1"/>
  <c r="N60" i="1"/>
  <c r="M60" i="1"/>
  <c r="L60" i="1"/>
  <c r="J60" i="1"/>
  <c r="F60" i="1"/>
  <c r="E60" i="1"/>
  <c r="D60" i="1"/>
  <c r="B60" i="1"/>
  <c r="AP58" i="1"/>
  <c r="N58" i="1"/>
  <c r="M58" i="1"/>
  <c r="L58" i="1"/>
  <c r="J58" i="1"/>
  <c r="F58" i="1"/>
  <c r="E58" i="1"/>
  <c r="B58" i="1"/>
  <c r="AQ53" i="1"/>
  <c r="AM53" i="1"/>
  <c r="N53" i="1"/>
  <c r="L53" i="1"/>
  <c r="J53" i="1"/>
  <c r="F53" i="1"/>
  <c r="E53" i="1"/>
  <c r="D53" i="1"/>
  <c r="B53" i="1"/>
  <c r="AQ51" i="1"/>
  <c r="AM51" i="1"/>
  <c r="AL51" i="1"/>
  <c r="N51" i="1"/>
  <c r="L51" i="1"/>
  <c r="J51" i="1"/>
  <c r="F51" i="1"/>
  <c r="E51" i="1"/>
  <c r="D51" i="1"/>
  <c r="B5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Francesca Noardo</author>
  </authors>
  <commentList>
    <comment ref="B87" authorId="0" shapeId="0" xr:uid="{BA962FA1-372B-7143-B749-E816A22ACBA1}">
      <text>
        <r>
          <rPr>
            <b/>
            <sz val="10"/>
            <color rgb="FF000000"/>
            <rFont val="Tahoma"/>
            <family val="2"/>
          </rPr>
          <t>Francesca Noardo:</t>
        </r>
        <r>
          <rPr>
            <sz val="10"/>
            <color rgb="FF000000"/>
            <rFont val="Tahoma"/>
            <family val="2"/>
          </rPr>
          <t xml:space="preserve">
</t>
        </r>
        <r>
          <rPr>
            <sz val="10"/>
            <color rgb="FF000000"/>
            <rFont val="Tahoma"/>
            <family val="2"/>
          </rPr>
          <t xml:space="preserve">There are no tools to check if those relationships are kept, even in the case they could be (e.g. storeys, stairs...)
</t>
        </r>
      </text>
    </comment>
  </commentList>
</comments>
</file>

<file path=xl/sharedStrings.xml><?xml version="1.0" encoding="utf-8"?>
<sst xmlns="http://schemas.openxmlformats.org/spreadsheetml/2006/main" count="10847" uniqueCount="2544">
  <si>
    <t>o3bvg50il5bnxtqexetbvvo3bvg5f6lr</t>
  </si>
  <si>
    <t>ncc6qi4orgo59elncc6op5rlpumixs2p</t>
  </si>
  <si>
    <t>g25j2kz8bw7162bqu1rd0a8rsg25j2kz</t>
  </si>
  <si>
    <t>sy44w2jrafaqkleh8tpssy44w2jrhfwk</t>
  </si>
  <si>
    <t>g0ajx2xwehoeee32nyg0ajx2xwlgyux4</t>
  </si>
  <si>
    <t>6crqkalzpz1l6zvlsitfw6crqky4q3sb</t>
  </si>
  <si>
    <t>bvhzbc5cqxzkhb45bvhvc8o9oy9tpjvf</t>
  </si>
  <si>
    <t>v9li4lpmsgp9leiq6v9loh1i5iyrac53</t>
  </si>
  <si>
    <t>mgz9427zurayu0mgz9gh999ohccotsok</t>
  </si>
  <si>
    <t>rlh96zlqicg8z4anrlh969ft7mrfsco1</t>
  </si>
  <si>
    <t>hm50whwq5onc225ehm508na5jere5ffq</t>
  </si>
  <si>
    <t>l1shrmfs5dalz1i1u3l1shj2zoeldyup</t>
  </si>
  <si>
    <t>z7k9idcprzieqkefepz7k9rq7obm9ass</t>
  </si>
  <si>
    <t>q7vikdghv9xb4sfspx4hlvq7vikdghgi</t>
  </si>
  <si>
    <t>gpxh9z6pjozo4i2xgpxhzrfyrvcnn58d</t>
  </si>
  <si>
    <t>z5di3mfzc2do4cqkz5di3mo5vuetidh6</t>
  </si>
  <si>
    <t>pv2krx97b5115msdhpv2krxmnm21we11</t>
  </si>
  <si>
    <t>jtrv2z4q9fvf9v5arjtrv2gktt6e0e1z</t>
  </si>
  <si>
    <t>xzfpef9kpaqa3g77kw0bxzfpefslolkn</t>
  </si>
  <si>
    <t>d6d91d7347c0d833b200e201a59937df</t>
  </si>
  <si>
    <t>a28cb05c90658fbc8d2cccf9ae7184bd</t>
  </si>
  <si>
    <t>55ed709d671687cd27225fe6afd65528</t>
  </si>
  <si>
    <t>2a3936406ec35297d45ba29620374cdc</t>
  </si>
  <si>
    <t>f49e5e815a09872f8c5b86593714dee9</t>
  </si>
  <si>
    <t>33cdfdd30a1c1c37f262d54dac45caf9</t>
  </si>
  <si>
    <t>3d76308fd2a08d3553956358a0c36e51</t>
  </si>
  <si>
    <t>79e70ebfcc373d5abb8614923adeba53</t>
  </si>
  <si>
    <t>45b87fdaba2364205b9721c7eceef8f3</t>
  </si>
  <si>
    <t>b24cb0c56ca16ce7a385a09df9763371</t>
  </si>
  <si>
    <t>99d3c7be9764f2f5a82caada69ca639e</t>
  </si>
  <si>
    <t>03d085004ac39a1f081306365dfad947</t>
  </si>
  <si>
    <t>a16fd4916160f8cde28e6e92e5973997</t>
  </si>
  <si>
    <t>844be05f2fbbbdaacc3b2e8c0dbc5f5c</t>
  </si>
  <si>
    <t>2ff65bdffb20f21d230bec48c6ff166e</t>
  </si>
  <si>
    <t>7dbc8264422c91800efb8cd9de7a0dba</t>
  </si>
  <si>
    <t>Your name and surname</t>
  </si>
  <si>
    <t>Jordi van Liempt</t>
  </si>
  <si>
    <t>Artur Warchoł</t>
  </si>
  <si>
    <t>Dean Hintz</t>
  </si>
  <si>
    <t>Sean Morrish</t>
  </si>
  <si>
    <t>Rolland Elisa</t>
  </si>
  <si>
    <t>Tim Kaiser</t>
  </si>
  <si>
    <t>Hendrik Görne</t>
  </si>
  <si>
    <t>Cristina Leoni</t>
  </si>
  <si>
    <t>Helen Eriksson</t>
  </si>
  <si>
    <t>Helga Tauscher</t>
  </si>
  <si>
    <t>kate NOSS</t>
  </si>
  <si>
    <t>Lorenzo Polia</t>
  </si>
  <si>
    <t>Grégoire Maillet</t>
  </si>
  <si>
    <t>Jantien Stoter</t>
  </si>
  <si>
    <t>Francesca Noardo</t>
  </si>
  <si>
    <t>Nebras Salheb</t>
  </si>
  <si>
    <t>Felix Dahle</t>
  </si>
  <si>
    <t>CHRISTINA FRATZESKOU</t>
  </si>
  <si>
    <t>Vasileios Alexandridis</t>
  </si>
  <si>
    <t>Maria Moscholaki</t>
  </si>
  <si>
    <t>Imke Lansky &amp; Celine Jansen</t>
  </si>
  <si>
    <t>Amber Mulder &amp; Konstantinos Mastorakis</t>
  </si>
  <si>
    <t>What is your e-mail address?</t>
  </si>
  <si>
    <t>j.n.h.vanliempt@student.tudelft.nl</t>
  </si>
  <si>
    <t>artur_warchol@o2.pl</t>
  </si>
  <si>
    <t>dean.hintz@safe.com</t>
  </si>
  <si>
    <t>wmorrish@esri.com</t>
  </si>
  <si>
    <t>elisa.rolland@cstb.fr</t>
  </si>
  <si>
    <t>tim.kaiser@htw-dresden.de</t>
  </si>
  <si>
    <t>hendrik.goerne@htw-dresden.de</t>
  </si>
  <si>
    <t>cristina.leoni@uniroma1.it</t>
  </si>
  <si>
    <t>Helen.eriksson@nateko.lu.se</t>
  </si>
  <si>
    <t>helga.tauscher@htw-dresden.de</t>
  </si>
  <si>
    <t>kate.noss@os.uk</t>
  </si>
  <si>
    <t>lorenzo.polia@libero.it</t>
  </si>
  <si>
    <t>gregoire.maillet@ign.fr</t>
  </si>
  <si>
    <t>j.e.stoter@tudelft.nl</t>
  </si>
  <si>
    <t>f.noardo@tudelft.nl</t>
  </si>
  <si>
    <t>n.salheb@hotmail.com</t>
  </si>
  <si>
    <t>felix.dahle@student.tudelft.nl</t>
  </si>
  <si>
    <t>C.FRATZESKOU@student.tudelft.com</t>
  </si>
  <si>
    <t>V.Alexandridis@student.tudelft.nl</t>
  </si>
  <si>
    <t>mamoscholaki@gmail.com</t>
  </si>
  <si>
    <t>i.lansky@student.tudelft.nl</t>
  </si>
  <si>
    <t>a.e.mulder@student.tudelft.nl</t>
  </si>
  <si>
    <t>What is your level of expertise with respect to the software that you are about to test?</t>
  </si>
  <si>
    <t>1 - Very beginner user (it is nearly the first time you use it)</t>
  </si>
  <si>
    <t>3 - Expert user (you know very well the technical details and tricks)</t>
  </si>
  <si>
    <t>4 - Developer of the tested software</t>
  </si>
  <si>
    <t>2 - Current user</t>
  </si>
  <si>
    <t>Software Name</t>
  </si>
  <si>
    <t>Autodesk Civil 3D</t>
  </si>
  <si>
    <t>eveBIM Viewer</t>
  </si>
  <si>
    <t>Solibri Office</t>
  </si>
  <si>
    <t>Bentley Map Enterprise</t>
  </si>
  <si>
    <t>Tekla Structures</t>
  </si>
  <si>
    <t>ACCA usBIM.viewer+</t>
  </si>
  <si>
    <t>ACCA PriMus-IFC</t>
  </si>
  <si>
    <t>Simplebim</t>
  </si>
  <si>
    <t>Bentley MicroStation + TerraSolid</t>
  </si>
  <si>
    <t>FME</t>
  </si>
  <si>
    <t>Allplan</t>
  </si>
  <si>
    <t>AutoCAD Architecture</t>
  </si>
  <si>
    <t>ACCA Edificius</t>
  </si>
  <si>
    <t>ESRI, Pro and ArcGIS 10.X, Revit, Safe FME</t>
  </si>
  <si>
    <t>FME Desktop 2019</t>
  </si>
  <si>
    <t>eveBIM</t>
  </si>
  <si>
    <t>Autodesk Revit 2018</t>
  </si>
  <si>
    <t>Autodesk Revit 2019.2</t>
  </si>
  <si>
    <t>Autodesk Revit 2020</t>
  </si>
  <si>
    <t>BIM Visison 2.20.3</t>
  </si>
  <si>
    <t>FreeCAD</t>
  </si>
  <si>
    <t>QGIS 3.4</t>
  </si>
  <si>
    <t>FZKViewer</t>
  </si>
  <si>
    <t>Autodesk Revit</t>
  </si>
  <si>
    <t>BimServer</t>
  </si>
  <si>
    <t>SketchUp</t>
  </si>
  <si>
    <t>FZK Viewer</t>
  </si>
  <si>
    <t>ArchiCAD</t>
  </si>
  <si>
    <t>Revit</t>
  </si>
  <si>
    <t>REVIT</t>
  </si>
  <si>
    <t>Vectorworks Designer 2019</t>
  </si>
  <si>
    <t>Archicad</t>
  </si>
  <si>
    <t>Software house / vendor / developer</t>
  </si>
  <si>
    <t>\-</t>
  </si>
  <si>
    <t>Bentley Systems</t>
  </si>
  <si>
    <t>www.safe.com/downloads</t>
  </si>
  <si>
    <t>ESRI developer</t>
  </si>
  <si>
    <t>CSTB https://logiciels.cstb.fr/contact/?dmd=telechargement&amp;log=eveBIM%20derni%C3%A8re%20version&amp;th=bim-et-maquette-numerique</t>
  </si>
  <si>
    <t>Autodesk</t>
  </si>
  <si>
    <t>Datacomp Sp. z o.o.</t>
  </si>
  <si>
    <t>does not apply</t>
  </si>
  <si>
    <t>AS above</t>
  </si>
  <si>
    <t>Karlsruhe Institute for Technology, C:\Downloads\FZKViewer-5.1_Build-978.zip</t>
  </si>
  <si>
    <t>https://www.freecadweb.org/</t>
  </si>
  <si>
    <t>http://bimserver.org</t>
  </si>
  <si>
    <t>Trimble</t>
  </si>
  <si>
    <t>Karlsruhe Institute of Technology (KIT) - Institute for Automation and Applied Informatics (IAI) (https://www.iai.kit.edu/english/1302.php)</t>
  </si>
  <si>
    <t>Graphisoft</t>
  </si>
  <si>
    <t>AUTODESK</t>
  </si>
  <si>
    <t>Software house</t>
  </si>
  <si>
    <t>Graphicsoft</t>
  </si>
  <si>
    <t>Proprietary or open source software?</t>
  </si>
  <si>
    <t>proprietary</t>
  </si>
  <si>
    <t>open source</t>
  </si>
  <si>
    <t>Version</t>
  </si>
  <si>
    <t>2019</t>
  </si>
  <si>
    <t>Beta 2.4.2.201</t>
  </si>
  <si>
    <t>9.10.3.5</t>
  </si>
  <si>
    <t>V8i SELECTseries 10</t>
  </si>
  <si>
    <t>2019 Service Pack 1</t>
  </si>
  <si>
    <t>v.8.00d</t>
  </si>
  <si>
    <t>BIM 2(b) (64 bit)</t>
  </si>
  <si>
    <t>8.0</t>
  </si>
  <si>
    <t>MS Connect Edition 10.04.00.46 + TerraScan 19.004</t>
  </si>
  <si>
    <t>2019.2 build 19800</t>
  </si>
  <si>
    <t>2020</t>
  </si>
  <si>
    <t>v.BIM ONE(d)</t>
  </si>
  <si>
    <t>ArcGIS Pro 2.4, ArcGIS 10.7, FME 2019.1, Revit 2018 - 2020</t>
  </si>
  <si>
    <t>2019.1.3.1</t>
  </si>
  <si>
    <t>2.10.0</t>
  </si>
  <si>
    <t>18.0.0.420</t>
  </si>
  <si>
    <t>19.2.1.1</t>
  </si>
  <si>
    <t>Educational 2020</t>
  </si>
  <si>
    <t>2.20.3</t>
  </si>
  <si>
    <t>Current 0.19_pre development build 0.19.17352_x64_LP_11.11_PY2QT4-WinVS2013</t>
  </si>
  <si>
    <t>3.4</t>
  </si>
  <si>
    <t>5.1</t>
  </si>
  <si>
    <t>0.18</t>
  </si>
  <si>
    <t>1.5.138</t>
  </si>
  <si>
    <t>5.1 Build 978</t>
  </si>
  <si>
    <t>ArchiCAD 21</t>
  </si>
  <si>
    <t>2018</t>
  </si>
  <si>
    <t>2019 SP2</t>
  </si>
  <si>
    <t>2019 SP2 (Build 463397) (64-Bit)</t>
  </si>
  <si>
    <t>ArchiCAD 22</t>
  </si>
  <si>
    <t>22.0.0</t>
  </si>
  <si>
    <t>Kind of software</t>
  </si>
  <si>
    <t>BIM</t>
  </si>
  <si>
    <t>GIS</t>
  </si>
  <si>
    <t>CAD</t>
  </si>
  <si>
    <t>Extract/Transform/Load</t>
  </si>
  <si>
    <t>3D viewer</t>
  </si>
  <si>
    <t/>
  </si>
  <si>
    <t>Other</t>
  </si>
  <si>
    <t>BIM/CAD</t>
  </si>
  <si>
    <t>What is the IFC certification status of the software for import?</t>
  </si>
  <si>
    <t>not certified</t>
  </si>
  <si>
    <t>certified in (date)</t>
  </si>
  <si>
    <t>certification in progress</t>
  </si>
  <si>
    <t>When the software was certified for IFC import?</t>
  </si>
  <si>
    <t>2013-10-09</t>
  </si>
  <si>
    <t>2018-01-27</t>
  </si>
  <si>
    <t>2014-05-07</t>
  </si>
  <si>
    <t>2017-05-31</t>
  </si>
  <si>
    <t>2015-07-24</t>
  </si>
  <si>
    <t>2013-03-12</t>
  </si>
  <si>
    <t>2015-02-07</t>
  </si>
  <si>
    <t>2013-11-11</t>
  </si>
  <si>
    <t>2013-09-20</t>
  </si>
  <si>
    <t>In what certification program was/is being it certified for import?</t>
  </si>
  <si>
    <t>CV 2.0</t>
  </si>
  <si>
    <t>buildingSMART International IFC Certification 2.0</t>
  </si>
  <si>
    <t>N/A</t>
  </si>
  <si>
    <t>buildingSMART</t>
  </si>
  <si>
    <t>CV2.0</t>
  </si>
  <si>
    <t>IFC Coordination View 2.0 (Certification 2.0) and the buildingSMART alliance 2013 COBie Challenge</t>
  </si>
  <si>
    <t>CoordinationView 2.0</t>
  </si>
  <si>
    <t>buildingSMART international</t>
  </si>
  <si>
    <t>buildingSMART International</t>
  </si>
  <si>
    <t>IFC Coordination View 2.0 Import (buildingSMART)</t>
  </si>
  <si>
    <t>What is the IFC certification status of the software for export?</t>
  </si>
  <si>
    <t>When the software was certified for IFC export?</t>
  </si>
  <si>
    <t>2013-06-12</t>
  </si>
  <si>
    <t>2013-04-16</t>
  </si>
  <si>
    <t>2015-02-24</t>
  </si>
  <si>
    <t>2016-03-11</t>
  </si>
  <si>
    <t>In what certification program was/is being it certified for export?</t>
  </si>
  <si>
    <t>CV2.0-Struct</t>
  </si>
  <si>
    <t>CV2.0-Arch</t>
  </si>
  <si>
    <t>Model and year</t>
  </si>
  <si>
    <t>self-built desktop (2013)</t>
  </si>
  <si>
    <t>Dell G5 15, 2018</t>
  </si>
  <si>
    <t>Dell Latitude 3400 x64 i7-8586U 2019</t>
  </si>
  <si>
    <t>Dell Precision M7720 2017</t>
  </si>
  <si>
    <t>Dell Latitude 3400 x64 i7-8586U</t>
  </si>
  <si>
    <t>DELL Precision 5510 - 2018</t>
  </si>
  <si>
    <t>Lenovo T480 2018</t>
  </si>
  <si>
    <t>LENOVO T480s, 2018</t>
  </si>
  <si>
    <t>Assembled (Motherboard TUF Z390-PRO GAMING)</t>
  </si>
  <si>
    <t>HP ZBook 15 G3, 2018</t>
  </si>
  <si>
    <t>Dell Precision 3630</t>
  </si>
  <si>
    <t>LENOVO tHINK PAD 2018</t>
  </si>
  <si>
    <t>Dell Precision M2800</t>
  </si>
  <si>
    <t>HP Envy Notebook - 2015</t>
  </si>
  <si>
    <t>MacBook Pro 15-inch 2017</t>
  </si>
  <si>
    <t>Mac book air 13 inch 2016</t>
  </si>
  <si>
    <t>DELL XPS 15 9570  - 2019</t>
  </si>
  <si>
    <t>Asus VivoBook Pro N552VW-FY217T 2016</t>
  </si>
  <si>
    <t>Aspire R5-471T</t>
  </si>
  <si>
    <t>HP ZBook Studio G5/ 2018</t>
  </si>
  <si>
    <t>TURBOX 2017</t>
  </si>
  <si>
    <t>HP ZBook Studio G5</t>
  </si>
  <si>
    <t>HP Pavilion Gaming Laptop 15-cx0400nd</t>
  </si>
  <si>
    <t>HP zbook studio G5 2018</t>
  </si>
  <si>
    <t>Operating system and version</t>
  </si>
  <si>
    <t>Windows 10 Home 64-bit</t>
  </si>
  <si>
    <t>Windows 10 Home</t>
  </si>
  <si>
    <t>MS Windows 10.0.18362</t>
  </si>
  <si>
    <t>Windows 10</t>
  </si>
  <si>
    <t>Windows 7 Professionnel - 64 bit</t>
  </si>
  <si>
    <t>Windows 10 Enterprise</t>
  </si>
  <si>
    <t>Windows 10 Pro version 1809</t>
  </si>
  <si>
    <t>Windows 10 Enterprise, 64-bit</t>
  </si>
  <si>
    <t>Windows 10 Education</t>
  </si>
  <si>
    <t>WINDOWS 10</t>
  </si>
  <si>
    <t>Windows 10 Enterprise 2016 LTSB</t>
  </si>
  <si>
    <t>Microsoft Windows 10 Home</t>
  </si>
  <si>
    <t>macOS 10.13.6</t>
  </si>
  <si>
    <t>macOS Mojave</t>
  </si>
  <si>
    <t>Windows 10 Pro (version 1809) 64-bit operating system, x64-based processor</t>
  </si>
  <si>
    <t>Windows 10 64X</t>
  </si>
  <si>
    <t>Windows</t>
  </si>
  <si>
    <t>Windows 10 Home (64-bit) - v10.0.17134 Build 17134</t>
  </si>
  <si>
    <t>CPU</t>
  </si>
  <si>
    <t>Intel i5-4570 @ 3.20GHz</t>
  </si>
  <si>
    <t>i7-8750H</t>
  </si>
  <si>
    <t>x64 i7-8586U</t>
  </si>
  <si>
    <t>Intel i7</t>
  </si>
  <si>
    <t>Intel(R) Xeon(R) CPU E3-1505M v5</t>
  </si>
  <si>
    <t>Intel i5-8250U</t>
  </si>
  <si>
    <t>Intel Core i5-8250U</t>
  </si>
  <si>
    <t>Intel (R) Core (TH) i7-9700K CPU @3.60GHz 3.60GHz</t>
  </si>
  <si>
    <t>Intel ® Core™ i7-6820HQ CPU</t>
  </si>
  <si>
    <t>Intel Core i5-8500 3.00 GHz</t>
  </si>
  <si>
    <t>INTEL R Core TM I7-8550U CPU 1.80GHZ</t>
  </si>
  <si>
    <t>Intel Core i7-4710MQ 2.50 GHz</t>
  </si>
  <si>
    <t>Intel Core i7-6700HQ</t>
  </si>
  <si>
    <t>Intel Core i7 2,8GHz</t>
  </si>
  <si>
    <t>2,2GZ</t>
  </si>
  <si>
    <t>Intel(R) Core(TM) i7-8750H CPU @ 2.20 GHz 2.21 GHz</t>
  </si>
  <si>
    <t>Intel (R) Core (TM) i5-6200</t>
  </si>
  <si>
    <t>Intel(R) Core(TM) i7-8750H CPU @ 2.20GHz, 2208 Mhz, 6 Core(s), 12 Logical Processor(s)</t>
  </si>
  <si>
    <t>Intel(R) Core™ i7-8750</t>
  </si>
  <si>
    <t>Intel i7-8750H @ 2.20GHz</t>
  </si>
  <si>
    <t>Intel I7-8750H</t>
  </si>
  <si>
    <t>GPU</t>
  </si>
  <si>
    <t>AMD Radeon HD 7800 Series</t>
  </si>
  <si>
    <t>NVIDIA GeForce GTX1060 6GB</t>
  </si>
  <si>
    <t>GeForce MX130 NVidia</t>
  </si>
  <si>
    <t>Nvidia P5000</t>
  </si>
  <si>
    <t>NVidia MX-150</t>
  </si>
  <si>
    <t>Nvidia Quadro M1000M</t>
  </si>
  <si>
    <t>Nividia GeForce MX150</t>
  </si>
  <si>
    <t>Intel UHD Graphics 620</t>
  </si>
  <si>
    <t>Nvidia Geforce GTX 1660Ti</t>
  </si>
  <si>
    <t>NVIDIA Quatro M1000M</t>
  </si>
  <si>
    <t>Intel UHD Graphics 630</t>
  </si>
  <si>
    <t>Intel HD Graphics 4600</t>
  </si>
  <si>
    <t>NVIDIA GeForce GTX 950M</t>
  </si>
  <si>
    <t>Radeon Pro 555</t>
  </si>
  <si>
    <t>x</t>
  </si>
  <si>
    <t>GeForce GTX 960M</t>
  </si>
  <si>
    <t>Intel HD Graphics 520</t>
  </si>
  <si>
    <t>NVDIA Quadro P1000, 4096 MB(memory), 1493 MHz(clock)</t>
  </si>
  <si>
    <t>NVIDIA GTX 960 M</t>
  </si>
  <si>
    <t>GPU	NVIDIA Quadro P1000</t>
  </si>
  <si>
    <t>NVIDIA GeForce GTX1050</t>
  </si>
  <si>
    <t>NVIDIA Quadro-p1000</t>
  </si>
  <si>
    <t>Memory (RAM)</t>
  </si>
  <si>
    <t>8 GB</t>
  </si>
  <si>
    <t>32</t>
  </si>
  <si>
    <t>16</t>
  </si>
  <si>
    <t>64GB RAM</t>
  </si>
  <si>
    <t>16,0 Go</t>
  </si>
  <si>
    <t>8</t>
  </si>
  <si>
    <t>64 GB</t>
  </si>
  <si>
    <t>16.0</t>
  </si>
  <si>
    <t>16.0 GB</t>
  </si>
  <si>
    <t>16Go</t>
  </si>
  <si>
    <t>8GB</t>
  </si>
  <si>
    <t>32,0 GB (31,7 GB usable)</t>
  </si>
  <si>
    <t>16 GB</t>
  </si>
  <si>
    <t>16 GB DDR3</t>
  </si>
  <si>
    <t>16.00 GB</t>
  </si>
  <si>
    <t>Hard drive capacity</t>
  </si>
  <si>
    <t>120 GB</t>
  </si>
  <si>
    <t>461</t>
  </si>
  <si>
    <t>940</t>
  </si>
  <si>
    <t>120</t>
  </si>
  <si>
    <t>1TB</t>
  </si>
  <si>
    <t>953 Go</t>
  </si>
  <si>
    <t>480</t>
  </si>
  <si>
    <t>475</t>
  </si>
  <si>
    <t>465 GB + 3630 GB</t>
  </si>
  <si>
    <t>474</t>
  </si>
  <si>
    <t>237 (System drive)</t>
  </si>
  <si>
    <t>15.9 GB</t>
  </si>
  <si>
    <t>500Go</t>
  </si>
  <si>
    <t>256</t>
  </si>
  <si>
    <t>937 GB</t>
  </si>
  <si>
    <t>500 (SSD)</t>
  </si>
  <si>
    <t>455GB</t>
  </si>
  <si>
    <t>500 GB</t>
  </si>
  <si>
    <t>455.00 GB</t>
  </si>
  <si>
    <t>1000</t>
  </si>
  <si>
    <t>512</t>
  </si>
  <si>
    <t>Hard drive free space</t>
  </si>
  <si>
    <t>20 GB</t>
  </si>
  <si>
    <t>22</t>
  </si>
  <si>
    <t>20</t>
  </si>
  <si>
    <t>450GB</t>
  </si>
  <si>
    <t>405</t>
  </si>
  <si>
    <t>278 Go</t>
  </si>
  <si>
    <t>240</t>
  </si>
  <si>
    <t>207</t>
  </si>
  <si>
    <t>353 GB + 77.9 GB</t>
  </si>
  <si>
    <t>217</t>
  </si>
  <si>
    <t>167 (System drive)</t>
  </si>
  <si>
    <t>15.9GB</t>
  </si>
  <si>
    <t>77</t>
  </si>
  <si>
    <t>10.8 GB</t>
  </si>
  <si>
    <t>25Go</t>
  </si>
  <si>
    <t>848 GB</t>
  </si>
  <si>
    <t>56</t>
  </si>
  <si>
    <t>65</t>
  </si>
  <si>
    <t>286GB</t>
  </si>
  <si>
    <t>216 GB</t>
  </si>
  <si>
    <t>280.00 GB</t>
  </si>
  <si>
    <t>887</t>
  </si>
  <si>
    <t>90</t>
  </si>
  <si>
    <t>Start Date (UTC)</t>
  </si>
  <si>
    <t>2019-11-20 19:44:49</t>
  </si>
  <si>
    <t>2019-11-16 19:47:11</t>
  </si>
  <si>
    <t>2019-11-16 13:38:03</t>
  </si>
  <si>
    <t>2019-11-15 18:23:20</t>
  </si>
  <si>
    <t>2019-11-14 18:54:49</t>
  </si>
  <si>
    <t>2019-11-14 14:13:57</t>
  </si>
  <si>
    <t>2019-11-14 12:03:05</t>
  </si>
  <si>
    <t>2019-11-10 19:46:42</t>
  </si>
  <si>
    <t>2019-11-10 14:15:27</t>
  </si>
  <si>
    <t>2019-11-06 21:28:36</t>
  </si>
  <si>
    <t>2019-11-05 09:24:44</t>
  </si>
  <si>
    <t>2019-11-04 11:58:46</t>
  </si>
  <si>
    <t>2019-11-03 18:03:46</t>
  </si>
  <si>
    <t>2019-10-31 14:54:25</t>
  </si>
  <si>
    <t>2019-10-29 00:13:14</t>
  </si>
  <si>
    <t>2019-10-28 17:50:40</t>
  </si>
  <si>
    <t>2019-10-17 08:26:34</t>
  </si>
  <si>
    <t>2019-10-17 08:25:57</t>
  </si>
  <si>
    <t>2019-10-15 10:18:06</t>
  </si>
  <si>
    <t>2019-07-18 12:02:08</t>
  </si>
  <si>
    <t>2019-07-17 17:27:51</t>
  </si>
  <si>
    <t>2019-07-17 14:46:35</t>
  </si>
  <si>
    <t>2019-07-10 12:09:06</t>
  </si>
  <si>
    <t>2019-07-08 09:37:46</t>
  </si>
  <si>
    <t>2019-06-20 07:39:25</t>
  </si>
  <si>
    <t>2019-06-11 11:30:06</t>
  </si>
  <si>
    <t>2019-06-03 08:05:16</t>
  </si>
  <si>
    <t>2019-05-23 08:07:18</t>
  </si>
  <si>
    <t>2019-03-28 09:12:16</t>
  </si>
  <si>
    <t>2019-03-26 10:20:29</t>
  </si>
  <si>
    <t>2019-03-25 11:19:56</t>
  </si>
  <si>
    <t>2019-03-21 16:08:16</t>
  </si>
  <si>
    <t>2019-03-21 13:29:30</t>
  </si>
  <si>
    <t>2019-03-19 13:38:27</t>
  </si>
  <si>
    <t>2019-03-19 13:55:36</t>
  </si>
  <si>
    <t>Submit Date (UTC)</t>
  </si>
  <si>
    <t>2019-11-20 19:46:49</t>
  </si>
  <si>
    <t>2019-11-16 19:49:23</t>
  </si>
  <si>
    <t>2019-11-16 13:39:52</t>
  </si>
  <si>
    <t>2019-11-15 18:26:06</t>
  </si>
  <si>
    <t>2019-11-14 19:08:28</t>
  </si>
  <si>
    <t>2019-11-14 14:15:32</t>
  </si>
  <si>
    <t>2019-11-14 12:05:31</t>
  </si>
  <si>
    <t>2019-11-10 19:48:40</t>
  </si>
  <si>
    <t>2019-11-10 14:25:35</t>
  </si>
  <si>
    <t>2019-11-06 21:34:14</t>
  </si>
  <si>
    <t>2019-11-05 09:28:24</t>
  </si>
  <si>
    <t>2019-11-04 12:03:01</t>
  </si>
  <si>
    <t>2019-11-03 18:21:19</t>
  </si>
  <si>
    <t>2019-10-31 15:00:49</t>
  </si>
  <si>
    <t>2019-10-29 00:21:19</t>
  </si>
  <si>
    <t>2019-10-28 21:41:58</t>
  </si>
  <si>
    <t>2019-10-17 08:41:08</t>
  </si>
  <si>
    <t>2019-10-17 08:41:03</t>
  </si>
  <si>
    <t>2019-10-15 10:29:46</t>
  </si>
  <si>
    <t>2019-07-18 12:07:09</t>
  </si>
  <si>
    <t>2019-07-17 17:35:25</t>
  </si>
  <si>
    <t>2019-07-17 14:54:14</t>
  </si>
  <si>
    <t>2019-07-10 12:12:04</t>
  </si>
  <si>
    <t>2019-07-08 09:52:53</t>
  </si>
  <si>
    <t>2019-06-20 08:25:10</t>
  </si>
  <si>
    <t>2019-06-11 11:42:02</t>
  </si>
  <si>
    <t>2019-06-03 08:12:22</t>
  </si>
  <si>
    <t>2019-05-23 08:23:31</t>
  </si>
  <si>
    <t>2019-03-28 11:24:34</t>
  </si>
  <si>
    <t>2019-03-26 10:32:06</t>
  </si>
  <si>
    <t>2019-03-25 11:35:52</t>
  </si>
  <si>
    <t>2019-03-21 16:18:50</t>
  </si>
  <si>
    <t>2019-03-21 14:10:49</t>
  </si>
  <si>
    <t>2019-03-19 14:30:55</t>
  </si>
  <si>
    <t>2019-03-19 14:24:17</t>
  </si>
  <si>
    <t>Network ID</t>
  </si>
  <si>
    <t>241b13f670</t>
  </si>
  <si>
    <t>584c5f8f0f</t>
  </si>
  <si>
    <t>168f923e3b</t>
  </si>
  <si>
    <t>a6d1943e40</t>
  </si>
  <si>
    <t>9ae4929d44</t>
  </si>
  <si>
    <t>43096fb560</t>
  </si>
  <si>
    <t>5ef26a7f2b</t>
  </si>
  <si>
    <t>f47c72dc88</t>
  </si>
  <si>
    <t>0f098a756b</t>
  </si>
  <si>
    <t>7d7203ceb0</t>
  </si>
  <si>
    <t>813bd64ad5</t>
  </si>
  <si>
    <t>4a449b4ad0</t>
  </si>
  <si>
    <t>96cc226e82</t>
  </si>
  <si>
    <t>efa5a12d88</t>
  </si>
  <si>
    <t>ac02b56ede</t>
  </si>
  <si>
    <t>a1f7c5e891</t>
  </si>
  <si>
    <t>a1d52d78fe</t>
  </si>
  <si>
    <t>b38f211a0c</t>
  </si>
  <si>
    <t>c90738f29f</t>
  </si>
  <si>
    <t>795927bf3c</t>
  </si>
  <si>
    <t>442ed1d3de</t>
  </si>
  <si>
    <t>cfebcfc477</t>
  </si>
  <si>
    <t>3ae8188ngtcehwnxuzz3ae81831lfetv</t>
  </si>
  <si>
    <t>fvbod7vgoax9rfvbod6au8iogdu92i7j</t>
  </si>
  <si>
    <t>jv49sp31hfiuv0vx1e2ejv49swgq6yzd</t>
  </si>
  <si>
    <t>jgdfir2i4qgqq7wnjgdfvnh17aqbu5i7</t>
  </si>
  <si>
    <t>cmwmekt3p5soyuocmwmdz81jot66cjox</t>
  </si>
  <si>
    <t>43eqmz35swdvxq943eqmzd3tjad1iodx</t>
  </si>
  <si>
    <t>ba3jsyhlwrfclrba3xeybqlwdylv200b</t>
  </si>
  <si>
    <t>3julus2uifqw5z63jul9jimv3bmwijsr</t>
  </si>
  <si>
    <t>8x0tcgglfgbij2qs8x0tcijtqezei0vv</t>
  </si>
  <si>
    <t>6gyqlnzaep6lzrk9heu6gyqlnzpt9ki1</t>
  </si>
  <si>
    <t>62v7l1jyth9f6cyv6gx62v72t70f5rpn</t>
  </si>
  <si>
    <t>uzmecpfps2n4po2uzmec7swcbwzbzun5</t>
  </si>
  <si>
    <t>0jl5389iw82t9umpzc0jl538g8ment0f</t>
  </si>
  <si>
    <t>sza8onzcyafakgw7fey4sza8onzcy8x9</t>
  </si>
  <si>
    <t>wavsl4k6pqbs6imli3pwavsb3zinb6f0</t>
  </si>
  <si>
    <t>l1zl1h4cbpduffl1zl6o6kd5m003ay0h</t>
  </si>
  <si>
    <t>uo59kxop8by4ohe2tuo5uonip2z8krjb</t>
  </si>
  <si>
    <t>q40a2pwhinpwb09gntq40a2pn73ym8lc</t>
  </si>
  <si>
    <t>707cq6i5eoec3rek7707cq7ikmj0hlg2</t>
  </si>
  <si>
    <t>e2ebd95c61f066f28d84987d4ba806c1</t>
  </si>
  <si>
    <t>eea8c1e90f3e149a1f837b2fa2d247ff</t>
  </si>
  <si>
    <t>7c5177f21aad9d6494a5930385fa4bbb</t>
  </si>
  <si>
    <t>390f5fac3993fa6ecb9f3a1f6acc9d11</t>
  </si>
  <si>
    <t>e10085a4abd9648b33610ed988682e0e</t>
  </si>
  <si>
    <t>8859f7708119a02274eac1e1dec1e09a</t>
  </si>
  <si>
    <t>1a06c9e4f05e4761baa29f4c47a98223</t>
  </si>
  <si>
    <t>0ae0009dbf94aafa0d324cbe840d4495</t>
  </si>
  <si>
    <t>38308af56b3962136e00774abcc198c1</t>
  </si>
  <si>
    <t>dfc1bef1395ffc0065fb27a28f34bce8</t>
  </si>
  <si>
    <t>c080cfb2350a2de7cb4cd590f7dbafd0</t>
  </si>
  <si>
    <t>02566d3a44885b3c9a7842258c1aff73</t>
  </si>
  <si>
    <t>8ba3e482aca6d7d897926797ba26bd2f</t>
  </si>
  <si>
    <t>17221cb9c2c2eec3c67eeec8670a09b9</t>
  </si>
  <si>
    <t>d6736b43619f37a5be3887eb817b375c</t>
  </si>
  <si>
    <t>How long does it take, approximately, to:Import (and visualise if the software allows it) the model</t>
  </si>
  <si>
    <t>1-5 minutes</t>
  </si>
  <si>
    <t>less than a minute</t>
  </si>
  <si>
    <t>5-20 minutes</t>
  </si>
  <si>
    <t>it's almost immediate</t>
  </si>
  <si>
    <t>20 minutes-1 hour</t>
  </si>
  <si>
    <t>it crashes without completing the operation</t>
  </si>
  <si>
    <t>the software does not allow this</t>
  </si>
  <si>
    <t>less then a minute</t>
  </si>
  <si>
    <t>How long does it take, approximately, to:Zoom into the model to see more detail</t>
  </si>
  <si>
    <t>How long does it take, approximately, to:Pan the model</t>
  </si>
  <si>
    <t>How long does it take, approximately, to:Rotate the model</t>
  </si>
  <si>
    <t>How long does it take, approximately, to:Query an object</t>
  </si>
  <si>
    <t>How long does it take, approximately, to:Inspect the objects linked to the queried one through a relationship</t>
  </si>
  <si>
    <t>more than one hour</t>
  </si>
  <si>
    <t>Please report on any errors the software gives when importing the file.</t>
  </si>
  <si>
    <t>You have to convert it to Tekla's own structure first. It couldn't convert quite many objects.</t>
  </si>
  <si>
    <t>lack of errors</t>
  </si>
  <si>
    <t>Warnings logged in Data Inspector Log while reading the dataset. Many of these are incidental and do not necessarily indicate an error or problem. The coordinate system was not found in the dataset, and some traits might have been dropped, though these are likely not significant. The warning included text as follows : "Worker 86976 &gt; Coordinate system named IFC_COORDSYS_0 does not exist. Worker 86976 &gt; ... Last line repeated 25 times ... Worker 97736 &gt; Error encountered while copying traits to generated solids. Some solid components may be missing traits, appearances, measures or attributes Error encountered while copying traits to generated solids. Some solid components may be missing traits, appearances, measures or attributes Worker 97736 &gt; ... Last line repeated 4 times ..."</t>
  </si>
  <si>
    <t>It ignored 14 objects, but does not state which ones these are.</t>
  </si>
  <si>
    <t>It had the following kind of errors: incorrect element referencing, unexpected error while calculation Entity 2409 cross beam, a critical error has occurred in the structural model calculation.</t>
  </si>
  <si>
    <t>Warnings logged in Data Inspector Log while reading the dataset. Basically the coord sys was not read and some geometry traits might have been dropped : "Worker 86976 &gt; Coordinate system named IFC_COORDSYS_0 does not exist. Worker 86976 &gt; ... Last line repeated 25 times ... Worker 97736 &gt; Error encountered while copying traits to generated solids. Some solid components may be missing traits, appearances, measures or attributes Error encountered while copying traits to generated solids. Some solid components may be missing traits, appearances, measures or attributes Worker 97736 &gt; ... Last line repeated 4 times ..."</t>
  </si>
  <si>
    <t>IFC opening elements not imported and needed to be discarded</t>
  </si>
  <si>
    <t>No error</t>
  </si>
  <si>
    <t>Error message Elements Can't keep elements joined.	Walls : Basic Wall : Basic Wall:Yttervägg 36 mm : id 246962 Walls : Basic Wall : Basic Wall:Yttervägg 240 mm : id 247515 Can't keep elements joined.	Walls : Basic Wall : Basic Wall:V04 : id 246649 Walls : Basic Wall : Basic Wall:V04 : id 246757 Walls : Basic Wall : Basic Wall:V03 : id 247099 Can't keep elements joined.	Walls : Basic Wall : Basic Wall:Yttervägg 36 mm : id 246820 Walls : Basic Wall : Basic Wall:Yttervägg 36 mm : id 246862 Walls : Basic Wall : Basic Wall:Yttervägg 36 mm : id 246877 Walls : Basic Wall : Basic Wall:Yttervägg 240 mm : id 247581 Can't keep elements joined.	Walls : Basic Wall : Basic Wall:Yttervägg 36 mm : id 246820 Walls : Basic Wall : Basic Wall:Yttervägg 36 mm : id 246862 Walls : Basic Wall : Basic Wall:Yttervägg 36 mm : id 246877 Walls : Basic Wall : Basic Wall:Yttervägg 240 mm : id 247581 Can't make cut-out.	Void Blend : id 246656 IfcOpeningElements : Opening 580221 : Opening 580221 : id 246687 Can't make cut-out.	Void Extrusion : id 246786 IfcOpeningElements : Opening 518892 : Opening 518892 : id 246795 Can't make cut-out.	Void Extrusion : id 247320 IfcOpeningElements : Opening 204231 : Opening 204231 : id 247329 Can't cut instance of Opening 518565 out of Wall.	Walls : Basic Wall : Basic Wall:Yttervägg 36 mm : id 246820 IfcOpeningElements : Opening 518565 : Opening 518565 : id 246840 Can't regenerate Family Opening 204231. Edit Family to modify it.	Type : IfcOpeningElements : Opening 204231 : Opening 204231 : id 247327 Can't regenerate Family Opening 518892. Edit Family to modify it.	Type : IfcOpeningElements : Opening 518892 : Opening 518892 : id 246793 Can't regenerate Family Opening 580221. Edit Family to modify it.	Type : IfcOpeningElements : Opening 580221 : Opening 580221 : id 246685 Rectangular opening doesn't cut its host.	Rectangular Straight Wall Opening : Rectangular Straight Wall Opening : id 248291 Rectangular opening doesn't cut its host.	Rectangular Straight Wall Opening : Rectangular Straight Wall Opening : id 248308 Rectangular opening doesn't cut its host.	Rectangular Straight Wall Opening : Rectangular Straight Wall Opening : id 248344 Rectangular opening doesn't cut its host.	Rectangular Straight Wall Opening : Rectangular Straight Wall Opening : id 248392 Rectangular opening doesn't cut its host.	Rectangular Straight Wall Opening : Rectangular Straight Wall Opening : id 248558 Rectangular opening doesn't cut its host.	Rectangular Straight Wall Opening : Rectangular Straight Wall Opening : id 248586 Instance of in-place family is not cutting host.	Walls : Basic Wall : Basic Wall:Yttervägg 36 mm : id 246820 IfcOpeningElements : Opening 518565 : Opening 518565 : id 246840 Instance of in-place family is not cutting host.	Walls : Basic Wall : Basic Wall:Yttervägg 36 mm : id 246862 IfcOpeningElements : Opening 518437 : Opening 518437 : id 246876 Instance of in-place family is not cutting host.	Walls : Basic Wall : Basic Wall:Yttervägg 36 mm : id 246877 IfcOpeningElements : Opening 517844 : Opening 517844 : id 246940 Instance of in-place family is not cutting host.	Walls : Basic Wall : Basic Wall:V06a : id 247614 IfcOpeningElements : Opening 579680 : Opening 579680 : id 247628 Instance of in-place family is not cutting host.	Walls : Basic Wall : Basic Wall:V06a : id 247629 IfcOpeningElements : Opening 564238 : Opening 564238 : id 247643 Instance of in-place family is not cutting host.	Walls : Basic Wall : Basic Wall:V02a : id 247644 IfcOpeningElements : Opening 564114 : Opening 564114 : id 247658 Instance of in-place family is not cutting host.	Walls : Basic Wall : Basic Wall:Yttervägg 36 mm : id 247682 IfcOpeningElements : Opening 517009 : Opening 517009 : id 248557 Instance of in-place family is not cutting host.	Walls : Basic Wall : Basic Wall:Yttervägg 36 mm : id 247714 IfcOpeningElements : Opening 516266 : Opening 516266 : id 247749 Instance of in-place family is not cutting host.	Walls : Basic Wall : Basic Wall:V05c : id 247869 IfcOpeningElements : Opening 4481 : Opening 4481 : id 247885 Instance of in-place family is not cutting host.	Walls : Basic Wall : Basic Wall:Yttervägg 120 mm : id 247887 IfcOpeningElements : Opening 3999 : Opening 3999 : id 247901 Instance of in-place family is not cutting host.	Walls : Basic Wall : Basic Wall:V02a : id 247902 IfcOpeningElements : Opening 3237 : Opening 3237 : id 247916 Instance of in-place family is not cutting host.	Walls : Basic Wall : Basic Wall:V05b : id 247919 IfcOpeningElements : Opening 2727 : Opening 2727 : id 247964 Instance of in-place family is not cutting host.	Walls : Basic Wall : Basic Wall:V11b : id 247966 IfcOpeningElements : Opening 2589 : Opening 2589 : id 247980 Instance of in-place family is not cutting host.	Walls : Basic Wall : Basic Wall:V02a : id 247981 IfcOpeningElements : Opening 2271 : Opening 2271 : id 247995 Instance of in-place family is not cutting host.	Walls : Basic Wall : Basic Wall:V06a : id 247996 IfcOpeningElements : Opening 2209 : Opening 2209 : id 248010 Instance of in-place family is not cutting host.	Walls : Basic Wall : Basic Wall:V02a : id 248011 IfcOpeningElements : Opening 1949 : Opening 1949 : id 248025 Instance of in-place family is not cutting host.	Walls : Basic Wall : Basic Wall:V02a : id 248026 IfcOpeningElements : Opening 1844 : Opening 1844 : id 248040 Instance of in-place family is not cutting host.	Walls : Basic Wall : Basic Wall:V02a : id 248041 IfcOpeningElements : Opening 1652 : Opening 1652 : id 248055 Instance of in-place family is not cutting host.	Walls : Basic Wall : Basic Wall:V08 : id 248057 IfcOpeningElements : Opening 1349 : Opening 1349 : id 248073 Instance of in-place family is not cutting host.	Walls : Basic Wall : Basic Wall:Yttervägg 240 mm : id 248213 IfcOpeningElements : Opening 540 : Opening 540 : id 248227 Can't keep elements joined.	Walls : Basic Wall : Basic Wall:Innervägg 70 mm Icke Bärande : id 247058 Void Blend : id 247065 IfcOpeningElements : Opening 511763 : Opening 511763 : id 247076 Can't keep elements joined.	Walls : Basic Wall : Basic Wall:V04 : id 246649 Void Blend : id 246656 Void Extrusion : id 246678 IfcOpeningElements : Opening 580221 : Opening 580221 : id 246687 The following problems were encountered in the IFC file: IFC: IfcPolyLine #589477 is too short, discarding.	 The following problems were encountered in the IFC file: IFC: IfcProfileDef #519093 has a very short segment that can't be fixed.	 Highlighted floors overlap.	Floors : Floor : Floor:Platta på mark 700 mm : id 249412 Floors : Floor : Floor:Bjälklag 150 mm uteplats : id 249613 Highlighted floors overlap.	Floors : Floor : Floor:Platta på mark 700 mm : id 249412 Floors : Floor : Floor:Bjälklag 150 mm uteplats : id 249624 Highlighted floors overlap.	Floors : Floor : Floor:Platta på mark 700 mm : id 249412 Floors : Floor : Pad:Pad 1 : id 251286 Highlighted floors overlap.	Floors : Floor : Floor:Bjälklag 220 mm : id 249443 Floors : Floor : Floor:Bjälklag 150 mm balkong : id 250719 Highlighted floors overlap.	Floors : Floor : Floor:Bjälklag 220 mm : id 249443 Floors : Floor : Floor:Bjälklag 100 mm : id 250828 Highlighted walls overlap. One of them may be ignored when Revit finds room boundaries. Use Cut Geometry to embed one wall within the other.	Walls : Basic Wall : Basic Wall:V04 : id 246649 Walls : Basic Wall : Basic Wall:V04 : id 246757 Highlighted walls overlap. One of them may be ignored when Revit finds room boundaries. Use Cut Geometry to embed one wall within the other.	Walls : Basic Wall : Basic Wall:V04 : id 246757 Walls : Basic Wall : Basic Wall:Portalvägg : id 249867 Highlighted walls overlap. One of them may be ignored when Revit finds room boundaries. Use Cut Geometry to embed one wall within the other.	Walls : Basic Wall : Basic Wall:Yttervägg 36 mm : id 246862 Walls : Basic Wall : Basic Wall:Yttervägg 36 mm : id 246877 Highlighted walls overlap. One of them may be ignored when Revit finds room boundaries. Use Cut Geometry to embed one wall within the other.	Walls : Basic Wall : Basic Wall:Yttervägg 36 mm : id 246877 Walls : Basic Wall : Basic Wall:Yttervägg 36 mm : id 248535 Highlighted walls overlap. One of them may be ignored when Revit finds room boundaries. Use Cut Geometry to embed one wall within the other.	Walls : Basic Wall : Basic Wall:V02a : id 247351 Walls : Basic Wall : Basic Wall:Brandcellsgräns EI30 - Smart build env : id 251318 Highlighted walls overlap. One of them may be ignored when Revit finds room boundaries. Use Cut Geometry to embed one wall within the other.	Walls : Basic Wall : Basic Wall:V02a : id 247644 Walls : Basic Wall : Basic Wall:Brandcellsgräns EI30 - Smart build env : id 251316 Highlighted walls overlap. One of them may be ignored when Revit finds room boundaries. Use Cut Geometry to embed one wall within the other.	Walls : Basic Wall : Basic Wall:Innervägg enl. K 262 mm : id 247752 Walls : Basic Wall : Basic Wall:V13 : id 251255 Highlighted walls overlap. One of them may be ignored when Revit finds room boundaries. Use Cut Geometry to embed one wall within the other.	Walls : Basic Wall : Basic Wall:Innervägg enl. K 262 mm : id 247752 Walls : Basic Wall : Basic Wall:Brandcellsgräns EI30 - Smart build env : id 251323 Highlighted walls overlap. One of them may be ignored when Revit finds room boundaries. Use Cut Geometry to embed one wall within the other.	Walls : Basic Wall : Basic Wall:Yttervägg_parocelement 200 mm : id 247789 Walls : Basic Wall : Basic Wall:Brandcellsgräns EI30 - Smart build env : id 251327 Highlighted walls overlap. One of them may be ignored when Revit finds room boundaries. Use Cut Geometry to embed one wall within the other.	Walls : Basic Wall : Basic Wall:Vägg enl. K 197 : id 247840 Walls : Basic Wall : Basic Wall:Brandcellsgräns EI30 - Smart build env : id 251327 Highlighted walls overlap. One of them may be ignored when Revit finds room boundaries. Use Cut Geometry to embed one wall within the other.	Walls : Basic Wall : Basic Wall:V02a : id 247981 Walls : Basic Wall : Basic Wall:Brandcellsgräns EI30 - Smart build env : id 251318 Highlighted walls overlap. One of them may be ignored when Revit finds room boundaries. Use Cut Geometry to embed one wall within the other.	Walls : Basic Wall : Basic Wall:V06a : id 247996 Walls : Basic Wall : Basic Wall:Brandcellsgräns EI30 - Smart build env : id 251319 Highlighted walls overlap. One of them may be ignored when Revit finds room boundaries. Use Cut Geometry to embed one wall within the other.	Walls : Basic Wall : Basic Wall:V02a : id 248011 Walls : Basic Wall : Basic Wall:Brandcellsgräns EI30 - Smart build env : id 251320 Highlighted walls overlap. One of them may be ignored when Revit finds room boundaries. Use Cut Geometry to embed one wall within the other.	Walls : Basic Wall : Basic Wall:V02a : id 248026 Walls : Basic Wall : Basic Wall:Brandcellsgräns EI30 - Smart build env : id 251321 Highlighted walls overlap. One of them may be ignored when Revit finds room boundaries. Use Cut Geometry to embed one wall within the other.	Walls : Basic Wall : Basic Wall:V02a : id 248041 Walls : Basic Wall : Basic Wall:Brandcellsgräns EI30 - Smart build env : id 251317 Highlighted walls overlap. One of them may be ignored when Revit finds room boundaries. Use Cut Geometry to embed one wall within the other.	Walls : Basic Wall : Basic Wall:Yttervägg 240 mm : id 248116 Walls : Basic Wall : Basic Wall:Brandcellsgräns EI30 - Smart build env : id 251324 Highlighted walls overlap. One of them may be ignored when Revit finds room boundaries. Use Cut Geometry to embed one wall within the other.	Walls : Basic Wall : Basic Wall:Yttervägg 240 mm : id 248167 Walls : Basic Wall : Basic Wall:Brandcellsgräns EI30 - Smart build env : id 251323 Highlighted walls overlap. One of them may be ignored when Revit finds room boundaries. Use Cut Geometry to embed one wall within the other.	Walls : Basic Wall : Basic Wall:V02a : id 249194 Walls : Basic Wall : Basic Wall:Brandcellsgräns EI30 - Smart build env : id 251315 Highlighted walls overlap. One of them may be ignored when Revit finds room boundaries. Use Cut Geometry to embed one wall within the other.	Walls : Basic Wall : Basic Wall:Yttervägg 240 mm : id 249428 Walls : Basic Wall : Basic Wall:Brandcellsgräns EI30 - Smart build env : id 251324 Highlighted walls overlap. One of them may be ignored when Revit finds room boundaries. Use Cut Geometry to embed one wall within the other.	Walls : Basic Wall : Basic Wall:Innervägg enl. K 262 mm : id 249429 Walls : Basic Wall : Basic Wall:Brandcellsgräns EI30 - Smart build env : id 251323 Highlighted walls overlap. One of them may be ignored when Revit finds room boundaries. Use Cut Geometry to embed one wall within the other.	Walls : Basic Wall : Basic Wall:V02a : id 249633 Walls : Basic Wall : Basic Wall:Brandcellsgräns EI30 - Smart build env : id 251321 Highlighted walls overlap. One of them may be ignored when Revit finds room boundaries. Use Cut Geometry to embed one wall within the other.	Walls : Basic Wall : Basic Wall:V05a : id 250935 Walls : Basic Wall : Basic Wall:Brandcellsgräns EI30 - Smart build env : id 251318 Insert conflicts with joined Wall.	IfcOpeningElements : Opening 517401 : Opening 517401 : id 246982 Walls : Basic Wall : Basic Wall:Yttervägg 240 mm : id 247581 Insert conflicts with joined Wall.	Walls : Basic Wall : Basic Wall:V04 : id 247120 Windows : F15-02 : F15-02 - Mark 42 : id 250811 Insert conflicts with joined Wall.	IfcOpeningElements : Opening 515903 : Opening 515903 : id 247787 Walls : Basic Wall : Basic Wall:Brandcellsgräns EI30 - Smart build env : id 251318 Insert conflicts with joined Wall.	Walls : Basic Wall : Basic Wall:V02a : id 248026 Windows : F15-01 : F15-01 - Mark 18 : id 249566 Insert conflicts with joined Wall.	Walls : Basic Wall : Basic Wall:V08 : id 248057 IfcOpeningElements : Opening 827 : Opening 827 : id 248166</t>
  </si>
  <si>
    <t>76 errors, diverse errors regarding "Can't make cut out", "Can't keep elements joined.", ...</t>
  </si>
  <si>
    <t>no error</t>
  </si>
  <si>
    <t>I have set the log to debug level. Thus it is very verbose. There seem to be 3 types of error messages, that may pertain to similar causes, but in different places in the import process: Invalid base object,  invalid shape, ... has an invalid shape.</t>
  </si>
  <si>
    <t>Error 776: Boolean Operation - clipping plane generation for CdgisModel geometry failed; Geometry face - Invalid outer loop; Geometry polyline - Polyline contains colinear points, points removed; Geometry polylines - Double point removed</t>
  </si>
  <si>
    <t>Some walls intersect with the floors and do not join correctly, subtracting the volumes. Furthermore, the subtraction solids inside the families of doors and windows, which are used to pierce the walls, are mistakenly displayed.</t>
  </si>
  <si>
    <t>The model is not shown</t>
  </si>
  <si>
    <t>software</t>
  </si>
  <si>
    <t>ACCA usBIM.viewer</t>
  </si>
  <si>
    <t>Bentley MicroStation   TerraSolid</t>
  </si>
  <si>
    <t>swversion</t>
  </si>
  <si>
    <t>MS Connect Edition 10.04.00.46   TerraScan 19.004</t>
  </si>
  <si>
    <t>2019.2</t>
  </si>
  <si>
    <t>youremail</t>
  </si>
  <si>
    <t>2019-11-20 19:47:23</t>
  </si>
  <si>
    <t>2019-11-16 19:49:29</t>
  </si>
  <si>
    <t>2019-11-16 13:39:58</t>
  </si>
  <si>
    <t>2019-11-15 18:26:12</t>
  </si>
  <si>
    <t>2019-11-14 19:08:34</t>
  </si>
  <si>
    <t>2019-11-14 14:25:47</t>
  </si>
  <si>
    <t>2019-11-14 12:05:44</t>
  </si>
  <si>
    <t>2019-11-10 19:49:01</t>
  </si>
  <si>
    <t>2019-11-10 14:26:05</t>
  </si>
  <si>
    <t>2019-11-06 21:38:03</t>
  </si>
  <si>
    <t>2019-11-05 09:51:18</t>
  </si>
  <si>
    <t>2019-11-04 12:04:13</t>
  </si>
  <si>
    <t>2019-11-03 18:22:07</t>
  </si>
  <si>
    <t>2019-11-01 16:58:27</t>
  </si>
  <si>
    <t>2019-10-31 15:01:09</t>
  </si>
  <si>
    <t>2019-10-28 21:47:13</t>
  </si>
  <si>
    <t>2019-10-17 08:41:47</t>
  </si>
  <si>
    <t>2019-10-15 10:29:59</t>
  </si>
  <si>
    <t>2019-07-22 08:38:03</t>
  </si>
  <si>
    <t>2019-07-19 09:28:09</t>
  </si>
  <si>
    <t>2019-07-18 12:07:55</t>
  </si>
  <si>
    <t>2019-07-10 12:13:21</t>
  </si>
  <si>
    <t>2019-07-08 09:59:22</t>
  </si>
  <si>
    <t>2019-06-20 09:58:29</t>
  </si>
  <si>
    <t>2019-06-03 08:16:01</t>
  </si>
  <si>
    <t>2019-05-23 08:25:20</t>
  </si>
  <si>
    <t>2019-03-28 11:52:20</t>
  </si>
  <si>
    <t>2019-03-26 10:32:14</t>
  </si>
  <si>
    <t>2019-03-25 11:36:03</t>
  </si>
  <si>
    <t>2019-03-21 16:19:10</t>
  </si>
  <si>
    <t>2019-03-21 14:11:00</t>
  </si>
  <si>
    <t>2019-03-21 09:18:01</t>
  </si>
  <si>
    <t>2019-03-19 14:31:24</t>
  </si>
  <si>
    <t>2019-11-20 20:07:29</t>
  </si>
  <si>
    <t>2019-11-16 19:50:42</t>
  </si>
  <si>
    <t>2019-11-16 13:40:48</t>
  </si>
  <si>
    <t>2019-11-15 18:53:49</t>
  </si>
  <si>
    <t>2019-11-14 19:11:12</t>
  </si>
  <si>
    <t>2019-11-14 14:26:42</t>
  </si>
  <si>
    <t>2019-11-14 12:07:59</t>
  </si>
  <si>
    <t>2019-11-10 20:11:53</t>
  </si>
  <si>
    <t>2019-11-10 14:36:12</t>
  </si>
  <si>
    <t>2019-11-06 21:53:50</t>
  </si>
  <si>
    <t>2019-11-05 10:01:06</t>
  </si>
  <si>
    <t>2019-11-04 13:17:01</t>
  </si>
  <si>
    <t>2019-11-03 18:28:00</t>
  </si>
  <si>
    <t>2019-11-01 17:51:59</t>
  </si>
  <si>
    <t>2019-10-31 15:23:13</t>
  </si>
  <si>
    <t>2019-10-28 21:57:31</t>
  </si>
  <si>
    <t>2019-10-17 09:12:23</t>
  </si>
  <si>
    <t>2019-10-17 09:10:08</t>
  </si>
  <si>
    <t>2019-10-15 10:53:56</t>
  </si>
  <si>
    <t>2019-07-22 08:49:43</t>
  </si>
  <si>
    <t>2019-07-19 18:20:21</t>
  </si>
  <si>
    <t>2019-07-18 12:12:20</t>
  </si>
  <si>
    <t>2019-07-10 12:20:23</t>
  </si>
  <si>
    <t>2019-07-08 10:14:50</t>
  </si>
  <si>
    <t>2019-06-20 10:30:28</t>
  </si>
  <si>
    <t>2019-06-03 08:24:30</t>
  </si>
  <si>
    <t>2019-05-23 09:02:31</t>
  </si>
  <si>
    <t>2019-03-28 12:04:56</t>
  </si>
  <si>
    <t>2019-03-26 10:36:48</t>
  </si>
  <si>
    <t>2019-03-25 11:50:21</t>
  </si>
  <si>
    <t>2019-03-21 16:21:09</t>
  </si>
  <si>
    <t>2019-03-21 15:06:07</t>
  </si>
  <si>
    <t>2019-03-21 09:22:39</t>
  </si>
  <si>
    <t>2019-03-19 15:46:01</t>
  </si>
  <si>
    <t>9fc91f8a97</t>
  </si>
  <si>
    <t>c07be9c69f</t>
  </si>
  <si>
    <t>07jrr0fggkmn1szqhy07jrrv78t4d4wm</t>
  </si>
  <si>
    <t>xv1oh27kwr9k61sn7ihtsjwxv1ohoxc9</t>
  </si>
  <si>
    <t>f8jlcxkb2qmlq02nrk6xf8jlcx638klt</t>
  </si>
  <si>
    <t>2z8a5rouh7qghh29jukn2z8a5ggzxb4k</t>
  </si>
  <si>
    <t>or292p46v4ujejf6bcor292p44q4u7i0</t>
  </si>
  <si>
    <t>4mu8ni1zyc41k50k34mu8n6jyxjdpwj7</t>
  </si>
  <si>
    <t>w7daivh3kkttk0s8hw7daivekdi9kzis</t>
  </si>
  <si>
    <t>vu4meci7oosbc5rb0nsezovu4mecirhm</t>
  </si>
  <si>
    <t>q5aga8jtze18nl5beo5g1r5in6q5aga8</t>
  </si>
  <si>
    <t>51j1un2mnwoc5gri56bd671al2sqgri5</t>
  </si>
  <si>
    <t>me21iz8a7gxz47caq5jqngjme21iz8nm</t>
  </si>
  <si>
    <t>bnsmegwe2kz8dx7fwebnsmegqiijzydr</t>
  </si>
  <si>
    <t>48q9nk0kgyt6hb6e48q9n6jtf0nh6jl9</t>
  </si>
  <si>
    <t>rzb1dq4q652kp4xjuvarzb1dqisqf7ex</t>
  </si>
  <si>
    <t>xeqt33ficdjrwj84br9xeqt3v6mnqiu5</t>
  </si>
  <si>
    <t>4ykv9l6ra4tt6eb59jg49y4ykv9l6ri7</t>
  </si>
  <si>
    <t>rdkjsgthwdwrjnfah1rdkjyrcu3jdc48</t>
  </si>
  <si>
    <t>jysamslefp9glyjwvm3njysamsyplitb</t>
  </si>
  <si>
    <t>npm953y5kkenp3sayw9m4ax8zw4yw53s</t>
  </si>
  <si>
    <t>d87c070b2a4f4e1d640cb1642c8d5c47</t>
  </si>
  <si>
    <t>e8f86543c2375fcf42656297c0b949d6</t>
  </si>
  <si>
    <t>c30f96d4c19a4f38071faad9d6e18641</t>
  </si>
  <si>
    <t>ad1808a2784785ebd1d036e25fc1775b</t>
  </si>
  <si>
    <t>72e32f5357f70f53058e3e99382f02b9</t>
  </si>
  <si>
    <t>881d20a15875b93525de1e87858765ad</t>
  </si>
  <si>
    <t>6f0d0b7dfcc6bebd8e626906db9cd81d</t>
  </si>
  <si>
    <t>26891330b52265e18d84e60942cf39e5</t>
  </si>
  <si>
    <t>8af82f01bb0df1c8459eaef7e98482ac</t>
  </si>
  <si>
    <t>340180d57a642ee727ac5748880afb04</t>
  </si>
  <si>
    <t>50324f19667941292e4a4d942b016607</t>
  </si>
  <si>
    <t>e3c77e012790a9a003e306748be049f5</t>
  </si>
  <si>
    <t>8f837462980e10beb5b448cf2a109958</t>
  </si>
  <si>
    <t>ee27db6c4a41f2d8eb13533b019f9e1a</t>
  </si>
  <si>
    <t>c23170c33257dda3f30aeeb31a7a3333</t>
  </si>
  <si>
    <t>Were you able to import the model and begin the tests?</t>
  </si>
  <si>
    <t>1</t>
  </si>
  <si>
    <t>0</t>
  </si>
  <si>
    <t>2.1) Are the world (projected) coordinates taken into account when locating the model in the software's coordinate reference system?</t>
  </si>
  <si>
    <t>No</t>
  </si>
  <si>
    <t>Yes</t>
  </si>
  <si>
    <t>The software does not have the necessary tools to check this information</t>
  </si>
  <si>
    <t>FME uses the IfcSite RefLatitude (59.33199999972223) and RefLongitude (18.06499999972222) to geolocate the model.</t>
  </si>
  <si>
    <t>only elevation is correctly specified; Northern and Eastern values are 0.0 and 0.0</t>
  </si>
  <si>
    <t>2.1.1) Where is the origin of the model coordinate reference system as imported in the software?</t>
  </si>
  <si>
    <t>At the blue reference point</t>
  </si>
  <si>
    <t>Can't determine it properly because the software doesn't allow to pick coordinates outside the model footprint. It is however likely to be at the blue reference point.</t>
  </si>
  <si>
    <t>The origin is at the blue reference point.</t>
  </si>
  <si>
    <t>The origin is at the reference point.</t>
  </si>
  <si>
    <t>Blue point in almost 0,0,0</t>
  </si>
  <si>
    <t>( 0, 0 ) (at the reference point)</t>
  </si>
  <si>
    <t>(0, 0)</t>
  </si>
  <si>
    <t>0 / 0</t>
  </si>
  <si>
    <t>The IFC lost the coordinate reference system, so I can't get the origin. I can decide the new origin as I want.</t>
  </si>
  <si>
    <t>It is arbitrarily set by the software itself and remains fixed for the whole life of the project (unless you relocate it)</t>
  </si>
  <si>
    <t>2.1.2) Attach screenshots</t>
  </si>
  <si>
    <t>2.1.3) What is the coordinate reference system and projection and what unit of measure is used for the representation?</t>
  </si>
  <si>
    <t>Local right-handed coordinate system with milimetres as unit of measure</t>
  </si>
  <si>
    <t>Local right-handed coordinate system with metres as unit of measurement</t>
  </si>
  <si>
    <t>It is a local right-handed coordinate system, with millimetres as unit of measure</t>
  </si>
  <si>
    <t>It is a local coordinate system, using millimetres as unit of measure.</t>
  </si>
  <si>
    <t>EPSG:3152, meters</t>
  </si>
  <si>
    <t>It is a right-handed local coordinate system, and it uses milimetres as unit of measure.</t>
  </si>
  <si>
    <t>It is a right-handed local coordinate system, with x and y representing metres.</t>
  </si>
  <si>
    <t>no crs specified, unit: mm</t>
  </si>
  <si>
    <t>CRS: geographic, UoM: meters</t>
  </si>
  <si>
    <t>Cartesian coordinate reference system. The measurement unit can be customised, it is now in meters.</t>
  </si>
  <si>
    <t>2.1.4) Attach screenshots</t>
  </si>
  <si>
    <t>2.2) short comments to the previous question (optional)</t>
  </si>
  <si>
    <t>By default, it would load the model with a local coordinate system. You can however change the settings to have it use the model's coordinate system.</t>
  </si>
  <si>
    <t>FME uses the IfcSite RefLatitude (59.33199999972223) and RefLongitude (18.06499999972222) to geolocate the model. In this dataset these values seem to be not very accurate. FME can use northing and easting values as offsets to correct the georeferencing. The model is stored in millimeters, so we use a Scaler to scale to meters which is the default unit of EPSG 3013</t>
  </si>
  <si>
    <t>FME uses the IfcSite RefLatitude (59.33199999972223) and RefLongitude (18.06499999972222) to geolocate the model. In this dataset these values seem to be not very accurate. FME can use northing and easting values as offsets to correct the georeferencing. We also used a Scaler to scale to meters which is the default unit of EPSG 3013</t>
  </si>
  <si>
    <t>In eveBIM you can choose how you geolocalise your files. eveBIM can load multi-files (ifc, cityGML, shape) with different coordinate system. In france BIM manager don't use the latitude and longitude information to geolocalise their files but use the local placement as base point. So in eveBIM we let the possibility to manage the geolocalisation as you want: 1) either using latitude, longitude and elevation given in the ifcSite, 2) either using the localPlacement of the IfcSite as base point (in this case you have to set the default coordinate system, 3) either in advance parameters configure for each loaded file exactly what you want  (which coordinate system, use latitude/longitude or not, use true north,...)</t>
  </si>
  <si>
    <t>no comments</t>
  </si>
  <si>
    <t>Checked min and max X and Y values for the terrain and part of the building compared to website image. Looks reasonable with reference point at 0,0 (not the whole model). For example, terrain.X ranges from 22320 to 119491.</t>
  </si>
  <si>
    <t>It is not directly visible, but a query on IfcSite object gives the same coordinates as in the IFC file (59°19'55", 18°3'53", 148.2)</t>
  </si>
  <si>
    <t>Georeferencing tool preserves the origin and orientation of the georeferenced data to match document coordinates</t>
  </si>
  <si>
    <t>The software adjusts origin and orientation of georeferenced data to match document coordinates by default. We don't know the actual origin coordinates, therefore we cannot check if they are correct</t>
  </si>
  <si>
    <t>It just imports it without any further options. There is a coordinate tool, but this is linked to a local Cartesian reference system. We can see the project location in LON/LAT, but in the model view itself there seems to be no reference to this.</t>
  </si>
  <si>
    <t>3.1) Are the "real-world" elevation values (heights)  considered when locating the model in the software (z)?</t>
  </si>
  <si>
    <t>The software does not have the necessary tools for checking it</t>
  </si>
  <si>
    <t>Other_ FME uses IfcSite RefElevation (148200 mm or 148.2m) when geolocating.</t>
  </si>
  <si>
    <t>FME uses IfcSite RefElevation (148200 mm or 148.2m) when geolocating.</t>
  </si>
  <si>
    <t>Height value is equal to zero, however information about the real-world reference system is not given. Relative elevations are provided for the stories of the building.</t>
  </si>
  <si>
    <t>3.1.1) What is the elevation value of the origin of the model coordinate reference system as imported in the software?</t>
  </si>
  <si>
    <t>Can't check information on the origin</t>
  </si>
  <si>
    <t>blue point in 0.000m</t>
  </si>
  <si>
    <t>0 metre. The bottom elements of the model are moved to 0m.</t>
  </si>
  <si>
    <t>3.1.2) Attach screenshots</t>
  </si>
  <si>
    <t>3.1.3) What is the height reference system?</t>
  </si>
  <si>
    <t>Local in mm</t>
  </si>
  <si>
    <t>Local in metres</t>
  </si>
  <si>
    <t>It's just local, in millimetres</t>
  </si>
  <si>
    <t>Local in millimetres</t>
  </si>
  <si>
    <t>EPSG:6619</t>
  </si>
  <si>
    <t>Local, starting at 0</t>
  </si>
  <si>
    <t>Local</t>
  </si>
  <si>
    <t>Local per level/floor, in meters</t>
  </si>
  <si>
    <t>There isn't one. Altitude of sea level is given in project location information (148,2m).</t>
  </si>
  <si>
    <t>3.1.4) Attach screenshots</t>
  </si>
  <si>
    <t>3.2) short comments to the previous question (optional)</t>
  </si>
  <si>
    <t>The height of the reference point itself is 3500mm, but everything around it has a height of 0.</t>
  </si>
  <si>
    <t>In this dataset the IFC Site RefElevation value seems to not be very accurate. FME can use a z offset value in the Offsetter transformer in an FME Workspace to correct the georeferencing (340.5 m).</t>
  </si>
  <si>
    <t>In this dataset the IFC Site RefElevation value seems to not be very accurate. FME can use a z offset value in the Offsetter transformer in an FME Workspace to correct the georeferencing.</t>
  </si>
  <si>
    <t>When imported XYZ reference coordinates are taken into account with the models location.</t>
  </si>
  <si>
    <t>If we pick a point on the terrain, the elevation of the ground is around ~148 mm</t>
  </si>
  <si>
    <t>elevation correct</t>
  </si>
  <si>
    <t>no comments.</t>
  </si>
  <si>
    <t>Checked min and max z values of terrain and roof. Terrain goes from -1200 to 200, roof up to 6860. There is no information about the vertical location of the reference point on the website. But apparently the model is not moved to zero, but the reference point is at z=0.</t>
  </si>
  <si>
    <t>The precision of the height is in mm.</t>
  </si>
  <si>
    <t>Every layer has its own elevation value</t>
  </si>
  <si>
    <t>None of the provided information seems to match reality.</t>
  </si>
  <si>
    <t>4.1) Is the model oriented correctly with respect to the true North?</t>
  </si>
  <si>
    <t>The software does not have the necessary tools to determine this information</t>
  </si>
  <si>
    <t>The model is oriented correctly with respect to the reference system.</t>
  </si>
  <si>
    <t>4.1.1) How is the model oriented, with respect to the reference direction?</t>
  </si>
  <si>
    <t>Angle to True North 0.0°</t>
  </si>
  <si>
    <t>0.00°</t>
  </si>
  <si>
    <t>The model is oriented.</t>
  </si>
  <si>
    <t>41deg</t>
  </si>
  <si>
    <t>4.1.2) Attach screenshots</t>
  </si>
  <si>
    <t>4.2) short comments to the previous question (optional)</t>
  </si>
  <si>
    <t>The angle is 48 degrees, similarly to to example on the data page.</t>
  </si>
  <si>
    <t>Can't check properly, but it seems like it is oriented correctly</t>
  </si>
  <si>
    <t>Orientation looks the same in FME as in the GeoBIM website sample screenshots</t>
  </si>
  <si>
    <t>It is oriented with the north pointing upwards. When rotating the model, the north arrow moves as well.</t>
  </si>
  <si>
    <t>Orientation looks the same</t>
  </si>
  <si>
    <t>Initially not but fixed</t>
  </si>
  <si>
    <t>eveBIM use the information of the true north given in the IfcProject. As I said before, in advance configuration, we can choose to ignore this information. In the 3D view, there is  a compass that show you the north</t>
  </si>
  <si>
    <t>True north (somewhere in NNE in the ref system) is not relevant at all for this. There is a (brand new) function in FreeCAD (and most other CAD systems) to rotate the view such that true north points to display top, but usually architecture plans are not displayed nor printed like this. Also, this would not change the model orientation.</t>
  </si>
  <si>
    <t>It is not directly visible, but a query on IfcRepresentationContext object gives the same TrueNorth direction as in the IFC file (-0.534352349, 0.845261833)</t>
  </si>
  <si>
    <t>Alignment can be changed</t>
  </si>
  <si>
    <t>if the ifc geometric representation context has been defined, then the model orientation can be changed.</t>
  </si>
  <si>
    <t>The entity that describes the model orientation is the IfcGeometricRepresentationContext. It might be missing in our file, therefore no orientation entity was created</t>
  </si>
  <si>
    <t>5.1) Does the model maintain its correct dimensions and proportions?</t>
  </si>
  <si>
    <t>Dimensions and proportions are correct in 2D. Data Inspector does not allow the measurement of dimensions in 3D. These measurements could be made in an FME Workspace using transformers (Zmax - Zmin etc), but there is no gui tool for doing this interactively in Data Inspector.</t>
  </si>
  <si>
    <t>the geometry is not visualised, therefore it is not possible to make the measurements</t>
  </si>
  <si>
    <t>5.1.1) How do the dimensions change / how is the model distorted?</t>
  </si>
  <si>
    <t>A scale of 1:20 is applied by default</t>
  </si>
  <si>
    <t>5.1.2) Attach screenshots</t>
  </si>
  <si>
    <t>5.2) short comments to the previous question (optional)</t>
  </si>
  <si>
    <t>Dimensions and proportions are correct in 2D. Data Inspector does not allow the measurement of dimensions in 3D. These measurements could be made in an FME Workspace using transformers (Zmax - Zmin etc), but there is no interface tool for doing this interactively in Data Inspector. Proportions appear correct in 3D. The spatial extents of an object appear in the bbox range shown for the selected object. This could be used to estimate 3D dimension.</t>
  </si>
  <si>
    <t>Dimensions and proportions are correct in 2D. Data Inspector does not allow the measurement of dimensions in 3D. These measurements could be made in an FME Workspace using transformers (Zmax - Zmin etc), but there is no gui tool for doing this interactively in Data Inspector. Proportions appear correct in 3D. The spatial extents of an object appear in the bbox range shown for the selected object. This could be used to estimate 3D dimension.</t>
  </si>
  <si>
    <t>All dimensions were maintained</t>
  </si>
  <si>
    <t>There is no distorsion or scale. eveBIM preserve unit (in mm). we see this when we do measures or calculate surfaces.</t>
  </si>
  <si>
    <t>Height of Section B can not be measured unambiguously due to the sloped roof</t>
  </si>
  <si>
    <t>Section B is not clearly measurable because the roof is sloped.</t>
  </si>
  <si>
    <t>It is hard to compare with the suggestions, because it is not clear where exactly measurements where taken. E.g. the diagonal measure could be different on different heights and the vertical measurement in section B is trough a sloped roof, again depending on exact position of measurement..</t>
  </si>
  <si>
    <t>There is nothing native in bimserver to check this, but there is no visible problem in BimView or iTowns.</t>
  </si>
  <si>
    <t>A measured distance is still correct, 22840.8 mm in the description and 22851.5 mm when I measure.</t>
  </si>
  <si>
    <t>Units are also in mm</t>
  </si>
  <si>
    <t>_____</t>
  </si>
  <si>
    <t>2019-11-20 20:07:37</t>
  </si>
  <si>
    <t>2019-11-16 19:50:48</t>
  </si>
  <si>
    <t>2019-11-16 13:46:13</t>
  </si>
  <si>
    <t>2019-11-15 18:54:39</t>
  </si>
  <si>
    <t>2019-11-14 19:11:20</t>
  </si>
  <si>
    <t>2019-11-14 14:26:49</t>
  </si>
  <si>
    <t>2019-11-14 12:08:06</t>
  </si>
  <si>
    <t>2019-11-10 20:15:14</t>
  </si>
  <si>
    <t>2019-11-10 14:36:36</t>
  </si>
  <si>
    <t>2019-11-06 23:17:10</t>
  </si>
  <si>
    <t>2019-11-05 10:01:14</t>
  </si>
  <si>
    <t>2019-11-04 13:19:35</t>
  </si>
  <si>
    <t>2019-11-03 18:28:07</t>
  </si>
  <si>
    <t>2019-11-01 17:52:18</t>
  </si>
  <si>
    <t>2019-10-31 15:23:29</t>
  </si>
  <si>
    <t>2019-10-28 21:57:42</t>
  </si>
  <si>
    <t>2019-10-17 09:13:18</t>
  </si>
  <si>
    <t>2019-10-17 09:12:41</t>
  </si>
  <si>
    <t>2019-10-15 10:54:07</t>
  </si>
  <si>
    <t>2019-07-23 15:46:00</t>
  </si>
  <si>
    <t>2019-07-22 08:52:18</t>
  </si>
  <si>
    <t>2019-07-18 12:24:10</t>
  </si>
  <si>
    <t>2019-07-11 11:43:22</t>
  </si>
  <si>
    <t>2019-07-08 10:15:11</t>
  </si>
  <si>
    <t>2019-06-20 10:31:11</t>
  </si>
  <si>
    <t>2019-06-03 08:24:49</t>
  </si>
  <si>
    <t>2019-05-23 09:04:51</t>
  </si>
  <si>
    <t>2019-03-28 12:05:00</t>
  </si>
  <si>
    <t>2019-03-26 10:36:52</t>
  </si>
  <si>
    <t>2019-03-25 11:50:30</t>
  </si>
  <si>
    <t>2019-03-21 16:21:16</t>
  </si>
  <si>
    <t>2019-03-21 15:06:17</t>
  </si>
  <si>
    <t>2019-03-21 09:22:43</t>
  </si>
  <si>
    <t>2019-03-20 07:51:32</t>
  </si>
  <si>
    <t>2019-11-20 20:24:09</t>
  </si>
  <si>
    <t>2019-11-16 20:06:15</t>
  </si>
  <si>
    <t>2019-11-16 14:22:33</t>
  </si>
  <si>
    <t>2019-11-15 19:22:10</t>
  </si>
  <si>
    <t>2019-11-14 19:32:40</t>
  </si>
  <si>
    <t>2019-11-14 14:29:43</t>
  </si>
  <si>
    <t>2019-11-14 12:10:20</t>
  </si>
  <si>
    <t>2019-11-10 20:32:02</t>
  </si>
  <si>
    <t>2019-11-10 14:54:16</t>
  </si>
  <si>
    <t>2019-11-06 23:33:29</t>
  </si>
  <si>
    <t>2019-11-05 10:33:40</t>
  </si>
  <si>
    <t>2019-11-04 14:11:43</t>
  </si>
  <si>
    <t>2019-11-03 18:33:15</t>
  </si>
  <si>
    <t>2019-11-01 20:59:55</t>
  </si>
  <si>
    <t>2019-10-31 15:38:09</t>
  </si>
  <si>
    <t>2019-10-29 06:54:40</t>
  </si>
  <si>
    <t>2019-10-17 09:45:42</t>
  </si>
  <si>
    <t>2019-10-17 09:45:38</t>
  </si>
  <si>
    <t>2019-10-15 12:31:45</t>
  </si>
  <si>
    <t>2019-07-23 18:44:54</t>
  </si>
  <si>
    <t>2019-07-22 10:35:33</t>
  </si>
  <si>
    <t>2019-07-18 12:29:17</t>
  </si>
  <si>
    <t>2019-07-11 11:49:37</t>
  </si>
  <si>
    <t>2019-07-08 10:15:14</t>
  </si>
  <si>
    <t>2019-06-20 10:40:51</t>
  </si>
  <si>
    <t>2019-06-03 08:25:02</t>
  </si>
  <si>
    <t>2019-05-23 09:11:32</t>
  </si>
  <si>
    <t>2019-03-28 12:13:18</t>
  </si>
  <si>
    <t>2019-03-26 10:38:25</t>
  </si>
  <si>
    <t>2019-03-25 12:02:03</t>
  </si>
  <si>
    <t>2019-03-21 17:00:05</t>
  </si>
  <si>
    <t>2019-03-21 16:25:56</t>
  </si>
  <si>
    <t>2019-03-21 09:54:39</t>
  </si>
  <si>
    <t>2019-03-20 09:03:29</t>
  </si>
  <si>
    <t>45eb0ada3c</t>
  </si>
  <si>
    <t>Were you able to import the model and begin the test?</t>
  </si>
  <si>
    <t>6.1) Is the eventual translation consistent with the IFC definitions?</t>
  </si>
  <si>
    <t>6.1.1) What changes / inconsistencies / errors / other issues were noted?</t>
  </si>
  <si>
    <t>6.1.2) Attach screenshots</t>
  </si>
  <si>
    <t>6.2) short comments to the previous question (optional)</t>
  </si>
  <si>
    <t>7.1) Are the hierarchical relationships consistent with the IFC hierarchy?</t>
  </si>
  <si>
    <t>7.1.1) What changes / inconsistencies / errors / other issues were noted?</t>
  </si>
  <si>
    <t>7.1.2) Attach screenshots</t>
  </si>
  <si>
    <t>7.2) short comments to the previous question (optional)</t>
  </si>
  <si>
    <t>8.1) Are the attributes present in the IFC entities retained and consistent?</t>
  </si>
  <si>
    <t>8.1.1) What changes / inconsistencies / errors / other issues were noted?</t>
  </si>
  <si>
    <t>8.1.2) Attach screenshots</t>
  </si>
  <si>
    <t>8.2) short comments to the previous question (optional)</t>
  </si>
  <si>
    <t>9.1) Are the relationships between the objects retained?</t>
  </si>
  <si>
    <t>9.1.1) What changes / inconsistencies / errors / other issues were noted?</t>
  </si>
  <si>
    <t>9.1.2) Attach screenshots</t>
  </si>
  <si>
    <t>9.2) short comments to the previous question (optional)</t>
  </si>
  <si>
    <t>smu6sa1mqyycm01vlxtzysmu6sa1ot8k</t>
  </si>
  <si>
    <t>2019-11-20 20:24:17</t>
  </si>
  <si>
    <t>2019-11-20 21:10:52</t>
  </si>
  <si>
    <t>y054ohdgzc09ty0545dplkxy2nhobq6w</t>
  </si>
  <si>
    <t>IfcRelContainedInSpatialStructure is there at least</t>
  </si>
  <si>
    <t>2019-11-16 20:07:14</t>
  </si>
  <si>
    <t>2019-11-16 20:23:11</t>
  </si>
  <si>
    <t>61gpt5fyw3i2wv4uhvu61gpt5fyrpbl1</t>
  </si>
  <si>
    <t>2019-11-16 14:22:39</t>
  </si>
  <si>
    <t>2019-11-16 14:26:51</t>
  </si>
  <si>
    <t>bqkljovk2io23gn9bqkxm8yfrak59gxv</t>
  </si>
  <si>
    <t>The properties shown in the data description are not there.</t>
  </si>
  <si>
    <t>2019-11-15 19:24:09</t>
  </si>
  <si>
    <t>2019-11-15 19:31:12</t>
  </si>
  <si>
    <t>i9ri3ucdy916i4orimdoi9rikfp0n46b</t>
  </si>
  <si>
    <t>2019-11-14 14:29:54</t>
  </si>
  <si>
    <t>2019-11-14 14:30:59</t>
  </si>
  <si>
    <t>qi1lv9hlzfm2ygon7wwqi1lv92nn62w4</t>
  </si>
  <si>
    <t>2019-11-14 12:10:32</t>
  </si>
  <si>
    <t>2019-11-14 12:22:37</t>
  </si>
  <si>
    <t>6woe83h0sshb977n6s6woe83zcn9sd4t</t>
  </si>
  <si>
    <t>2019-11-10 20:32:08</t>
  </si>
  <si>
    <t>2019-11-10 20:41:03</t>
  </si>
  <si>
    <t>xeca4xbuem6z1q815kzxhxeca47jk5a4</t>
  </si>
  <si>
    <t>only IfcWall and IfcWallStandardCase were translated</t>
  </si>
  <si>
    <t>there is no hierarchy in MS</t>
  </si>
  <si>
    <t>there are no properties like IsExternal and so on, only Reference is assigned</t>
  </si>
  <si>
    <t>2019-11-10 14:54:28</t>
  </si>
  <si>
    <t>2019-11-10 15:18:00</t>
  </si>
  <si>
    <t>9e4a0cfsszwihk29e44vp87kgta3uat5</t>
  </si>
  <si>
    <t>The properties and ids are read correctly except for internal file reference properties described in 7.1 above</t>
  </si>
  <si>
    <t>Basic visual inspection for previous question. Screen shots show how parent objects such as containing walls can be found by following the parent id references.</t>
  </si>
  <si>
    <t>2019-11-06 23:34:31</t>
  </si>
  <si>
    <t>2019-11-06 23:52:27</t>
  </si>
  <si>
    <t>tuq84w1oa703owmtuq84k754s5mwzgya</t>
  </si>
  <si>
    <t>Partially</t>
  </si>
  <si>
    <t>For some elements yes (for example element 2, the IfcRailing), others are "user defined architecture elements"</t>
  </si>
  <si>
    <t>2019-11-05 10:33:48</t>
  </si>
  <si>
    <t>2019-11-05 11:19:11</t>
  </si>
  <si>
    <t>b20as2m0ivq0rpqnnharxbhb20as2m0i</t>
  </si>
  <si>
    <t>Despite there not being any errors during the import, not all elements shown on the data page are present.</t>
  </si>
  <si>
    <t>The attributes are included in "Extended Data" in the object popup.</t>
  </si>
  <si>
    <t>2019-11-04 14:11:51</t>
  </si>
  <si>
    <t>2019-11-04 14:54:04</t>
  </si>
  <si>
    <t>18ete4n6g8t719fm50h18ete7s00tp9c</t>
  </si>
  <si>
    <t>For example opening, door, and curtain wall are detected by the software. IFCBeam and IFCCovering are loaded as an IFC Proxy Object. It also has vertical/horizontal envelopes which are actually not IFC classifications.</t>
  </si>
  <si>
    <t>The hierarchical relationships are not shown at all.</t>
  </si>
  <si>
    <t>There is a box in the properties which should show the IFC attributes, but it is empty.</t>
  </si>
  <si>
    <t>It is not possible to see the relationships between the objects.</t>
  </si>
  <si>
    <t>2019-11-03 18:33:24</t>
  </si>
  <si>
    <t>2019-11-03 18:44:20</t>
  </si>
  <si>
    <t>v76f2g0elislwbovq04pv76f2a6cfsrz</t>
  </si>
  <si>
    <t>Most of the properties and ids are read correctly. However, there appear to be some properties that I had trouble locating, namely OwnerHistory, ObjectPlacement, Representation. Its possible these values might be burried within the FME geometry model as traits.</t>
  </si>
  <si>
    <t>I believe the relationships are maintained, both in terms of feature type and ifc_parent_id relationships,  but we would probably need to examine the grandparent relationships to be sure, since what is shown as parent id on the web site might actually be the parent_id of the parent_id in the FME features.</t>
  </si>
  <si>
    <t>Attributes that are found agree:  GlobalId, Name, ObjectType, Tag.   Missing: OwnerHistory ObjectPlacement Representation</t>
  </si>
  <si>
    <t>Most of the properties and ids are read correctly. However, there appear to be some properties that I had trouble locating, namely OwnerHistory, ObjectPlacement, Representation. Also I could not locate most of the associations such as HasAssociations, Decomposes. Its possible these values might be buried within the FME geometry model as traits.</t>
  </si>
  <si>
    <t>Basic visual inspection for previous question. Screen shots available as needed.</t>
  </si>
  <si>
    <t>2019-11-01 21:02:15</t>
  </si>
  <si>
    <t>2019-11-01 22:05:17</t>
  </si>
  <si>
    <t>q9s5jrn7w9vsjhoj7q9s5jrgjfjlk0wb</t>
  </si>
  <si>
    <t>All transferred over</t>
  </si>
  <si>
    <t>2019-10-31 15:38:22</t>
  </si>
  <si>
    <t>2019-10-31 15:40:37</t>
  </si>
  <si>
    <t>vul7o71z1sa5fobwdvu9r2kuqyzpzjz0</t>
  </si>
  <si>
    <t>I'm not sure to understand the question. In the properties view, we have a mode without traduction, and an other whith translation (thus IfcWall is indicated as Wall or 'Mur' in france). eveBIM is multi langage (english and french)</t>
  </si>
  <si>
    <t>In eveBIM, the 'Model view' window, show you the spatial hierarchy (IfcProject &gt; IfcSite &gt; IfcBuidling &gt; IfcBuildingStorey &gt; ...).  eveBIM can also present groupe hierarchy (objects classified under the IfcGroup)</t>
  </si>
  <si>
    <t>When we click on an element, the properties are displayed.  it's quite similar to the way the properties are presented in the file description on GeoBIM / data / Myran Ifc Model.</t>
  </si>
  <si>
    <t>The different relationsships are displayed in the proprety view. We can see IfcRelAssociatesMaterial, IfcRelFillsElement, IfcRelContainedInSpatialStructure, IfcRelAggregates depending on the objetcs we select</t>
  </si>
  <si>
    <t>2019-10-29 06:54:50</t>
  </si>
  <si>
    <t>2019-10-29 07:44:39</t>
  </si>
  <si>
    <t>8th0dbee7o9wjaksylnmv488th0dbees</t>
  </si>
  <si>
    <t>No Plate specified, only the complete glass wall</t>
  </si>
  <si>
    <t>I think ye, but it is hard to figure out</t>
  </si>
  <si>
    <t>2019-10-17 09:45:52</t>
  </si>
  <si>
    <t>2019-10-17 10:05:02</t>
  </si>
  <si>
    <t>dq9jgd2yyvovfef7n8yzd1dq9jgd2y9z</t>
  </si>
  <si>
    <t>no plate specified, only the complete glass front</t>
  </si>
  <si>
    <t>Don't really understand what to do</t>
  </si>
  <si>
    <t>2019-10-17 09:45:57</t>
  </si>
  <si>
    <t>2019-10-17 10:04:49</t>
  </si>
  <si>
    <t>spyceea1l9bcla98cspy8egf2y4se5i0</t>
  </si>
  <si>
    <t>Not all the features of the IFC file could be selectionable</t>
  </si>
  <si>
    <t>Not all the features of the IFC file could be selectionable.</t>
  </si>
  <si>
    <t>All roofs, some walls and some stairs floors are selectionable.</t>
  </si>
  <si>
    <t>They are not all be readen.</t>
  </si>
  <si>
    <t>no other comments.</t>
  </si>
  <si>
    <t>Not for all objects.</t>
  </si>
  <si>
    <t>2019-10-15 12:32:02</t>
  </si>
  <si>
    <t>2019-10-15 13:08:00</t>
  </si>
  <si>
    <t>wcofg6drble6nd6wcofgi86p4jzz86ol</t>
  </si>
  <si>
    <t>Checked all mappings through FreeCAD's Python console. IfcOpeningElement was not imported due to default import settings.</t>
  </si>
  <si>
    <t>I am not sure about the question and the meaning of "hierarchical relationships". From the pictures and the  mentioning of subclasses it looks like you are talking about the inheritance tree defined for the IFC? Usually, native BIM applications do not need to implement the IFC type tree including all abstract types. Also, implementation details are usually not visible to the user (unless we have an Open Source application). So a more reasonable question would relate to the spatial hierarchy, that is Project/Site/Building/Storey (but then the "hierarchy" part of the data section would need to be updated). With regard to this, FreeCAD behaves properly. I also checked that all inherited attributes are considered and preserved during import.</t>
  </si>
  <si>
    <t>All properties from properties (under "attributes" in detailled data screenshots) are retained. With regard to attributes defined directly for the entity type (including inherited attributes) - these can be configured. From default configuration, most are retained, but ObjectType is missing from the configuration file for example.</t>
  </si>
  <si>
    <t>Spatial aggregation and containment is properly retained (although in debug mode, aggregations with more than 10 objects are skipped). Type objects (IfcRelDefinedByType) seem not to be considered. IfcRelConnectsPathElements (connection between walls) is ignored. IfcRelVoidsElement/IfcRelFillsElement could not be checked because due to import settings, openings where not imported as objects in their own right.</t>
  </si>
  <si>
    <t>2019-08-14 09:35:12</t>
  </si>
  <si>
    <t>2019-08-14 12:08:06</t>
  </si>
  <si>
    <t>8bbcfe7b0dd3834bab426c23f3cbd66b</t>
  </si>
  <si>
    <t>No Translation</t>
  </si>
  <si>
    <t>2019-07-22 11:39:23</t>
  </si>
  <si>
    <t>2019-07-22 11:40:20</t>
  </si>
  <si>
    <t>7295779ecc</t>
  </si>
  <si>
    <t>d8334ad3e50eb0fc3c28846171f2c675</t>
  </si>
  <si>
    <t>Some relations might be missing</t>
  </si>
  <si>
    <t>2019-07-18 12:29:53</t>
  </si>
  <si>
    <t>2019-07-18 12:37:48</t>
  </si>
  <si>
    <t>ad661e5a74df90048d5e861690eb4e65</t>
  </si>
  <si>
    <t>The geometrical representation looks a bit distorted when viewing the model, but seem to be correctly translated (examples in the Word document provided)</t>
  </si>
  <si>
    <t>Examples are given in the Word document</t>
  </si>
  <si>
    <t>Example is provided in the Word document</t>
  </si>
  <si>
    <t>2019-07-12 06:57:27</t>
  </si>
  <si>
    <t>2019-07-12 07:12:54</t>
  </si>
  <si>
    <t>85522c85dd85f6bd73be8b0c443fa312</t>
  </si>
  <si>
    <t>2019-07-08 10:15:34</t>
  </si>
  <si>
    <t>2019-07-08 10:15:36</t>
  </si>
  <si>
    <t>b5ac35635998dfaa015718c37af63cd5</t>
  </si>
  <si>
    <t>The subcategories of families are not recognized by the ifc file. If I try, for example, to turn off the display on a view of a subcategory, I can't do it. However, I can turn off the display of all categories of families.</t>
  </si>
  <si>
    <t>The display of the subcategories of the doors families are turned off, but all the elements of the door are still visible.</t>
  </si>
  <si>
    <t>2019-06-20 10:41:42</t>
  </si>
  <si>
    <t>2019-06-20 11:26:18</t>
  </si>
  <si>
    <t>c8ccc593c126eacbde07717e01d21cf2</t>
  </si>
  <si>
    <t>2019-06-03 08:26:50</t>
  </si>
  <si>
    <t>2019-06-03 08:26:52</t>
  </si>
  <si>
    <t>21e0a3d31577ac87ca1ad66f14960347</t>
  </si>
  <si>
    <t>Sometimes hierarchical relationships and aggregation relationships are visualised in the same way</t>
  </si>
  <si>
    <t>Sometimes they are different from the ones in the descriptions</t>
  </si>
  <si>
    <t>2019-05-23 09:11:44</t>
  </si>
  <si>
    <t>2019-05-23 10:08:29</t>
  </si>
  <si>
    <t>cbcffe8819ae4a8723b94b12ca6fbaf9</t>
  </si>
  <si>
    <t>2019-03-28 12:13:22</t>
  </si>
  <si>
    <t>2019-03-28 12:32:26</t>
  </si>
  <si>
    <t>144caca70d5a96cd9dfd1a1610e9e5c5</t>
  </si>
  <si>
    <t>During import many elements had to be unjoined and deleted in order for the model to load. As a result many of the relationships could not be maintained. Though some hierarchy was found, ie some elements could be selected that belonged to a group but not a family of objects.</t>
  </si>
  <si>
    <t>Some of the attribute found are consistent with the IFC entities' attributes but most of them are missing.</t>
  </si>
  <si>
    <t>Many relationships were unjoined during import.</t>
  </si>
  <si>
    <t>2019-03-26 10:33:54</t>
  </si>
  <si>
    <t>2019-03-26 11:13:17</t>
  </si>
  <si>
    <t>9a288574c0</t>
  </si>
  <si>
    <t>93e0192ecd84db9820ee81787b9bd638</t>
  </si>
  <si>
    <t>Some classes that are different in IFC are the same in Revit</t>
  </si>
  <si>
    <t>These are the standard settings. It is possible to set own Revit Categories (therefore set them to the correct IFC Class name)</t>
  </si>
  <si>
    <t>The elements are ordered in the Revit Families that are different from the IFC-hierarchy</t>
  </si>
  <si>
    <t>Pitch Angle is given in degrees not in radian</t>
  </si>
  <si>
    <t>Not possible to find out</t>
  </si>
  <si>
    <t>2019-03-26 10:38:44</t>
  </si>
  <si>
    <t>2019-03-26 10:59:47</t>
  </si>
  <si>
    <t>8fb82e837078d07c86af3bc7eddf7e98</t>
  </si>
  <si>
    <t>2019-03-21 17:00:10</t>
  </si>
  <si>
    <t>2019-03-21 17:05:26</t>
  </si>
  <si>
    <t>c0f0faa29c1373044bb947de6ea4b5a4</t>
  </si>
  <si>
    <t>2019-03-21 16:26:21</t>
  </si>
  <si>
    <t>2019-03-21 16:43:27</t>
  </si>
  <si>
    <t>d7708877e2435f936938bca672f15c70</t>
  </si>
  <si>
    <t>It is difficult to find out, however IFC classes are present from which the information can be extracted</t>
  </si>
  <si>
    <t>This is very difficult to check as it is very difficult to define relationships objects have documented before loading them into the software</t>
  </si>
  <si>
    <t>2019-03-21 09:54:50</t>
  </si>
  <si>
    <t>2019-03-21 10:18:25</t>
  </si>
  <si>
    <t>592969a62bf98c6507bcc3c92e20bd09</t>
  </si>
  <si>
    <t>We manually checked a few elements by using the available IFC project manager in ARCHICAD.</t>
  </si>
  <si>
    <t>Difficult to check in the software.</t>
  </si>
  <si>
    <t>When looking at an element, a door or window says that it is part of a wall.</t>
  </si>
  <si>
    <t>2019-03-21 07:35:33</t>
  </si>
  <si>
    <t>2019-03-21 08:09:25</t>
  </si>
  <si>
    <t>8eb41b26f0</t>
  </si>
  <si>
    <t>a8wxk023rk3y0551ia8wxksb053vg7de</t>
  </si>
  <si>
    <t>vkz9m5p3a2qyyquvkz9m5hkjdix5eyjl</t>
  </si>
  <si>
    <t>fokz14mxh4trl5u0fokzzwfk9c2g2jrv</t>
  </si>
  <si>
    <t>5adxr5qanytyf8i5ad1cs0lgiatvfpmp</t>
  </si>
  <si>
    <t>iyw7o3qa76w6635enc4n51zsiyw7o3qa</t>
  </si>
  <si>
    <t>nwa5wnfeaunbx4a82xnwa5wgpkxegru4</t>
  </si>
  <si>
    <t>ylo3305hl6x1ojeylo33055sa9t87wha</t>
  </si>
  <si>
    <t>ior9gaybu04wy6ior9aao66ulz5a5g4l</t>
  </si>
  <si>
    <t>rpnv4w4njac1bi41lrpnv4hdybti1ivg</t>
  </si>
  <si>
    <t>rtx9pq6o7e18hzwekayrtx9pqfez7qln</t>
  </si>
  <si>
    <t>y4h6u4lna4h2bdl82xq3y4h6u6m8maec</t>
  </si>
  <si>
    <t>yc6idmrnjnou9nw3myc6uvvoupjuhpbp</t>
  </si>
  <si>
    <t>5cp9su9d3oenbgu05cp9soduxo0g35oz</t>
  </si>
  <si>
    <t>admzauv6br2ujg8wj4aadmzauvll2py6</t>
  </si>
  <si>
    <t>ewb6k7m8oz3bw6cbfewb6k7xxyfx40us</t>
  </si>
  <si>
    <t>od5t83bmskfs6s98685sbjhod5t83fyh</t>
  </si>
  <si>
    <t>vv38losw4berf783phcvv38lvw947my4</t>
  </si>
  <si>
    <t>bdwahoedj8oedpmwqrubdwah0qm7lkm6</t>
  </si>
  <si>
    <t>de6dfb75c8c783ad3dc31190c5dcfbf2</t>
  </si>
  <si>
    <t>4e5bb6023d30a1c8664bcbe6c1decae4</t>
  </si>
  <si>
    <t>6baade2900d4a6544c04473519ad92b3</t>
  </si>
  <si>
    <t>723fccee0402ef8f5b9ce7476da2b527</t>
  </si>
  <si>
    <t>52f3bd2bca92db46cc2e84e560f8139e</t>
  </si>
  <si>
    <t>d41a95c34db974352868f0796346a2a5</t>
  </si>
  <si>
    <t>ab0b84c68987d0b6e05cd6f7cd555548</t>
  </si>
  <si>
    <t>d16ae7785abe4dcba8a9ccefad8e0874</t>
  </si>
  <si>
    <t>5bed4d72462f24ac17af4cbcb669c4c5</t>
  </si>
  <si>
    <t>e70f37530624728afecebab3c1256df6</t>
  </si>
  <si>
    <t>cd4cfa0b425eab354e519cee97766cf6</t>
  </si>
  <si>
    <t>bdffb7de3462679916ec1e44b712e789</t>
  </si>
  <si>
    <t>8891b092a787bb76386f045118d3c523</t>
  </si>
  <si>
    <t>4b130e7f3009d7a7ec06989aca97438f</t>
  </si>
  <si>
    <t>10.1) Is geometry read correctly?</t>
  </si>
  <si>
    <t>In general yes, but reported errors lead to broken objects etc.</t>
  </si>
  <si>
    <t>Many errors are given during the import phase, and no geometry can be visualised</t>
  </si>
  <si>
    <t>10.1.1) What changes / inconsistencies / errors / other issues were noted?</t>
  </si>
  <si>
    <t>The dimensions of the building seem to be ok, but visually more or less all objects look distorted</t>
  </si>
  <si>
    <t>Some walls intersect with the floors and the beams but do not join correctly, subtracting the volumes. Often the stratigraphy of the walls is not correct in the corners and intersections.</t>
  </si>
  <si>
    <t>No geometry information were found.</t>
  </si>
  <si>
    <t>10.1.2) Attach screenshots</t>
  </si>
  <si>
    <t>10.2) short comments to the previous question (optional)</t>
  </si>
  <si>
    <t>There are several different read modes in FME which can affect how geometries are grouped. The default mode for the FME IFC reader is relational mode. In this mode FME reads primary object properties as attributes. Object geometries and their properties are read as nested, named FME geometries and geometry traits. So for IFCDoor, the attributes store properties such as GlobalID, ifc_unique_id, Name, etc, and the geometry contains a combination of null and Body geometries. The null geometries store traits such as property sets, appearances and materials. Body geometries store multi-surfaces and solids as appropriate. In the case of IFCDoor, the combination of materials, appearances, properties and property sets are stored as an aggregate of null and body geometries with the geometry name = IfcDoor. For more info see: https://docs.safe.com/fme/html/FME_Desktop_Documentation/FME_ReadersWriters/ifc/IFC_reader.htm</t>
  </si>
  <si>
    <t>The geometry types can't be seen, but objects are not grouped nor broken.</t>
  </si>
  <si>
    <t>Objects are not grouped nor broken, but the geometry types can't be viewed.</t>
  </si>
  <si>
    <t>It is not possible to see the types of geometry. However, objects are not grouped nor broken.</t>
  </si>
  <si>
    <t>geometry imported correctly into Revit and structure defined by FME into ArcGIS fGDB</t>
  </si>
  <si>
    <t>The model is displayed in the same way than the images displayed in geoBIM/data. The geometry of the IfcSite is a surface.</t>
  </si>
  <si>
    <t>Not always</t>
  </si>
  <si>
    <t>It is difficult to deliver a precise evaluation without concrete examples of geometry types that should result in s olids and others that should result in surfaces. Wether a solid is a proper solid can be determined from the IFC geometry type in many cases, but not in all. For instance in this model the site geometry is an IfcFaceBasedSurfaceModel with IfcConnectedFaceSet. This can be either a closed or open shell. A different way to distinguish solids from surfaces may be the actual geometry but this may be contrary to the geometry representation type (which would mean that the file does not conform to the standard). It seem that these cases do exist in the IFC file at hand.</t>
  </si>
  <si>
    <t>BimServer use IfcOpenShell (http://ifcopenshell.org/) to generate the geometries</t>
  </si>
  <si>
    <t>The stratigraphy of the walls is not correct in the corners and intersections.</t>
  </si>
  <si>
    <t>The software doesn't explicitly show this information. However, with visual inspection and adding and removing elements, I didn't find any reason to expect that the geometry was not read correctly.</t>
  </si>
  <si>
    <t>11.1) Did the normals change?</t>
  </si>
  <si>
    <t>The software could map the normals through colours, but it is impossible to check, since the geometry is not visualised</t>
  </si>
  <si>
    <t>Unclear question. Same colour for different faces directions</t>
  </si>
  <si>
    <t>11.1.1) What changes / inconsistencies / errors / other issues were noted?</t>
  </si>
  <si>
    <t>They didn't change (visually)</t>
  </si>
  <si>
    <t>no changes</t>
  </si>
  <si>
    <t>No obvious differences were found between the way FME displayed the Myran dataset vs the GeoBIM website screenshots or Solibri viewer</t>
  </si>
  <si>
    <t>No changes. Is the typeform flow correct? Should I really answer this question if the normals did *not* change?</t>
  </si>
  <si>
    <t>Under the roof the beams changes color.</t>
  </si>
  <si>
    <t>11.1.2) Attach screenshots</t>
  </si>
  <si>
    <t>11.2) short comments to the previous question (optional)</t>
  </si>
  <si>
    <t>Visually, yes</t>
  </si>
  <si>
    <t>Can only see 3D wireframe, so no face colours to visually check.</t>
  </si>
  <si>
    <t>some</t>
  </si>
  <si>
    <t>Yes for the windows. I think in the model, there is a problem of normal for some element (geometry of the site, under the building). In eveBIM, we have an option name 'backface culling (by press 'b' touch) which allows to control the reversed normals</t>
  </si>
  <si>
    <t>Visual check by setting all rendering materials to one-sided via Python script. No changes observed.</t>
  </si>
  <si>
    <t>The same face in different directions has different colours.</t>
  </si>
  <si>
    <t>12.1) Is it possible to view the model in 3D?</t>
  </si>
  <si>
    <t>12.2) short comments to the previous question (optional)</t>
  </si>
  <si>
    <t>FME has 2 main desktop applications, FME Data Inspector and FME Workbench. FME Data Inspector allows you to view the model in 2D or 3D. FME Workbench is a tool for define translation and transformation workflows. One advantage of not rendering the model in FME Workbench is that it allows FME to process large models object by object without having to render the whole model at once. This allows FME to process larger models than it might be able to render. You can also use an FME workspace to query a large model so that you only display a small part of it at any one time. Finally, 2D and 3D modes have different functionality. 2D mode is georeferenced, allows the measurement of distance, and can display a background map. 3D mode is a richer viewing experience but doesnt support background maps or distance measurement.</t>
  </si>
  <si>
    <t>However, only a 3D wireframe.</t>
  </si>
  <si>
    <t>View -&gt; under Appearance, click SW Isometric -&gt; under Visual Styles, click for example Realistic</t>
  </si>
  <si>
    <t>Yes, it’s possible. You can also select to show only specific floors or object types.</t>
  </si>
  <si>
    <t>ArcGIS Pro visualises in 3D either in local coordinates or Global. Revit permits 3D views, FME Data Inspector allows for 3D Views.</t>
  </si>
  <si>
    <t>3D view is very nice and responsive. Only changes of visibility for all objects at once take a bit longer.</t>
  </si>
  <si>
    <t>BimServer included a 3D visu in BimViews and BimSurfer</t>
  </si>
  <si>
    <t>the 3D view is possible, and many pre-set views can be chosen (axonometries, sides/top/bottom, isometric views, user defined views...). However, since the geometry is not here visualised, it is not possible to check them.</t>
  </si>
  <si>
    <t>Easily accessible through a tab at the top.</t>
  </si>
  <si>
    <t>13.1) Is it possible to view the model in 2D?</t>
  </si>
  <si>
    <t>13.2) short comments to the previous question (optional)</t>
  </si>
  <si>
    <t>Yes, but as wireframe</t>
  </si>
  <si>
    <t>2D mode allows for the model georeferencing to be viewed, along with distances, dimensions and background maps. see 12.2 above</t>
  </si>
  <si>
    <t>Yes, it’s possible, you can view the different levels/floors separately.</t>
  </si>
  <si>
    <t>ArcGIS Pro, Revit and FME permit 2D viewing of models</t>
  </si>
  <si>
    <t>Projection works just fine.  There are also several ways create 2D technical drawings, but I did not extensively evaluate these.</t>
  </si>
  <si>
    <t>Same as for 3D.</t>
  </si>
  <si>
    <t>14.1) Is it possible to edit the model (attributes, geometry, other)?</t>
  </si>
  <si>
    <t>partialy</t>
  </si>
  <si>
    <t>Data Inspector does not allow for any editing. FME Workbench can be used to define a transformation model that can be used to modify model attributes, geometries or appearances.</t>
  </si>
  <si>
    <t>14.1.1) What editing is possible (attributes, geometry, georeferencing, please add details)?</t>
  </si>
  <si>
    <t>The attributes and the geometry (move, rotate, scale, trim, mirror, stretch).</t>
  </si>
  <si>
    <t>You can edit some attributes (name, description, tag, CompositionType, reference, visibility). You can change the coordinate system (to local or user defined).  The geometry can't be edited.</t>
  </si>
  <si>
    <t>Moving/rotating geometries, editing properties and classifications</t>
  </si>
  <si>
    <t>You can modify the attributes and appearance. Changing the geometry seems not to be possible.</t>
  </si>
  <si>
    <t>The attributes can be edited, and the geometry can be modified as well (with the mouse - rotating, moving, resizing).</t>
  </si>
  <si>
    <t>The attributes, geometry (both change dimensions and move), style (e.g. material). Georeferencing can NOT be changed.</t>
  </si>
  <si>
    <t>You can edit the geometry - by changing the (local) coordinates of nodes of objects or by changing the height/width. In the first case, you could also move a geometry. This is inconsistent for different objects, even if they are of the same type.
The height can also be changed. Attributes can be altered freely as well. The colours can be changed in the 2D view. It is not possible to change the object type however.</t>
  </si>
  <si>
    <t>Geometry editing as well as transformation and georeferencing are possible along with changing attributes.</t>
  </si>
  <si>
    <t>Revit attributes, also IFC parameters if applicable (also IfcGUID), Geometry is full editable</t>
  </si>
  <si>
    <t>Revit internal attributes + IFC Attributes except the IfcGUID</t>
  </si>
  <si>
    <t>Full CAD functionality available, including attributes, both through GUI and scripting interface. With regard to IFC, also validity of enumeratin values is checked.</t>
  </si>
  <si>
    <t>It is possible to add and remove and recover elements</t>
  </si>
  <si>
    <t>There are lots of ways to manipulate attributes, geometries, modify semantics etc</t>
  </si>
  <si>
    <t>attributes, georeferencing, for sure geometries (but geometries at all couldn't assessed because not found)</t>
  </si>
  <si>
    <t>Attributes, geometry, scale, units and geo referencing</t>
  </si>
  <si>
    <t>Attributes, geometry, reference system, scale, measuring units can be modified. Possibly, other attributes can also be modified (http://app-help.vectorworks.net/2019/eng/VW2019_Guide/IFC/Viewing_and_Editing_IFC_Data.htm)</t>
  </si>
  <si>
    <t>You can alter attribute values, but not geometries</t>
  </si>
  <si>
    <t>Attributes, georeferencing, morphing tool to perform operations on geometries.</t>
  </si>
  <si>
    <t>14.1.2) Attach screenshots</t>
  </si>
  <si>
    <t>14.2) short comments to the previous question (optional)</t>
  </si>
  <si>
    <t>moving, deleting and changing attributes in IfcClass are available, editing geometry not</t>
  </si>
  <si>
    <t>We can edit some attributes (change name, description, tag, predefined type and pset). We can modify or add property set.</t>
  </si>
  <si>
    <t>The software doesn't allow me to edit the features.</t>
  </si>
  <si>
    <t>At least, I cannot find such possibilities</t>
  </si>
  <si>
    <t>The software crashes when I try to add an element</t>
  </si>
  <si>
    <t>It is possible to query some data of the model, but it is not possible to modify geometries or parameters.</t>
  </si>
  <si>
    <t>15.1) Is it possible to query the model and the attributes?</t>
  </si>
  <si>
    <t>Find and Select tool</t>
  </si>
  <si>
    <t>15.1.1) What kinds of query are possible?</t>
  </si>
  <si>
    <t>You can do selection on properties that are native to the software (such as material, layer, lineweight), but not specific IFC attributes. Selecting on object type is possible.</t>
  </si>
  <si>
    <t>You can select objects based on some attributes</t>
  </si>
  <si>
    <t>You can perform queries on object types and any attribute. This works well and fast.</t>
  </si>
  <si>
    <t>You can filter by any attribute value, such as GlobalID, or by category, such as ObjectType = Glas i 4150 (offset 51)</t>
  </si>
  <si>
    <t>You can filter on (native) attributes/properties. Not on geometry or Ifc attributes however.</t>
  </si>
  <si>
    <t>You can do selection on properties that are native to the software (such as material, layer, style), but not specific IFC attributes. You can also query objects on geometries and locations.</t>
  </si>
  <si>
    <t>Yes, it is possible the query by object type. Additionally, you can then choose to query the specified object(s) based on their (IFC) attributes, geometry, material, and BOQ (bill of quantities).
You can also specify that only objects of the current level (floor) should be selected.</t>
  </si>
  <si>
    <t>Select by attribute and direct query</t>
  </si>
  <si>
    <t>Selection by attributes: From a type of element (IfcWall, IfcBuildingStorey, IfcSpace, ...)  select the elements that have a certain value of attribute (examples of rule: select all the IfcWall with the surface &gt; 20 m² or select all the external walls). The operators for rules are =, !=, &lt;, &gt;, &lt;=, &gt;=, contains, not contains.</t>
  </si>
  <si>
    <t>Category filter for elements, no direct query (select....)</t>
  </si>
  <si>
    <t>filtering objects by category</t>
  </si>
  <si>
    <t>* simple search by (partial) name (screenshot A)
* search via Python console - arbitrary complex conditions (screenshot  B)
* select with pointing device in model tree or 3D view
* transfer pointing device selection to console (screenshot C)</t>
  </si>
  <si>
    <t>BimServer expose an API with query capabilities
It's based on JSON syntax and could test Object Id, Object type or properties
It's possible to build and check queries directly in BimViews</t>
  </si>
  <si>
    <t>There are general pre-defined ways to view the information, listed by structure, by types, by groups (system, zones or other) and by layers. For all these properties, location, classification and relations can be shown at the object level</t>
  </si>
  <si>
    <t>Many different predefined queries ara avaliable, e.g. IFC PropertySets, Door Information, Entity Type information, Geometry Type information</t>
  </si>
  <si>
    <t>Selecting the elements it is possible to display the properties and some parameters.</t>
  </si>
  <si>
    <t>\- Direct query of an element (from the 3D view, from the properties and relations tables, from the hierarchical view);
- Browse of model information (header, used MVD, measure units, owner history, used property sets, used materials);
- Browse of Entity information tables of: entities, entities colours, entities common properties, space information (no info for this file), space boundaries (no info for this file), specific entities like standard wall, for, window, text, provision for voids, port information;
- Browse of element type information;
- Quantities (calculation of quantities and space quantities (volumes, surfaces...)(however, no information is present here for this file);
- Statistics: file statistics (with included entities, relations and entity types), geometry statistics, (with n. of points, polygons, triangles, faces and bounding box), SRS, space boundaries.</t>
  </si>
  <si>
    <t>\- selecting all walls (and then hiding them or show them collectively). this can also be done to all other elements (slabs, stairs, windows and so on). 
- querying for an element based on its IFC id. then the attributes of the elements can be viewed.</t>
  </si>
  <si>
    <t>Selecting elements, attributes of elements, instances of the same family of objects.</t>
  </si>
  <si>
    <t>select by the Object type, select by id</t>
  </si>
  <si>
    <t>Attributes, geometry and entities can be queried.</t>
  </si>
  <si>
    <t>You can query entities, geometries and attributes</t>
  </si>
  <si>
    <t>Attribute and spatial queries (clicking on elements)</t>
  </si>
  <si>
    <t>15.1.2) Attach screenshots</t>
  </si>
  <si>
    <t>15.2) short comments to the previous question (optional)</t>
  </si>
  <si>
    <t>FME workbench allows users to create ETL or transformation workflows called FME workspaces. Workspaces can be used to automate changes or updates to individual model components or to the model as a whole. Transformations can also be used to convert the model to an alternate representation suitable for another format such as CityGML or 3DPDF</t>
  </si>
  <si>
    <t>It would be nice to be able to add more than one file as screenshot.</t>
  </si>
  <si>
    <t>The properties show the parameters of the selected element (for example the creation phase, the name of the wall, the materials of the stratigraphy, etc.).</t>
  </si>
  <si>
    <t>Note; Archicad is software used mostly by designers. Hence querying is not the main priority (unlike navigating for example). therefore there is no specific querying tool in ArchiCAD. instead, there are multiple ways to query and these ways are integrated within the different tools, and I don't believe I checked all of them.</t>
  </si>
  <si>
    <t>Query tools are present, however query is possible if the project is connected to a database. Object selection and information retrieval is possible.</t>
  </si>
  <si>
    <t>16.1) Is it possible to analyse the objects and the model?</t>
  </si>
  <si>
    <t>Yes, analysis about the modelled building performances (energy, noise, shadows...) are possible (type 2)</t>
  </si>
  <si>
    <t>Yes, analysis about the model validity and features (geometry, semantics, schema validity...) are possible (type 1)</t>
  </si>
  <si>
    <t>Yes, both analysis about the model and its performances are possible (type 1 and 2)</t>
  </si>
  <si>
    <t>Only semantics validity</t>
  </si>
  <si>
    <t>Maybe possible; too unexperienced with software to perform such tasks</t>
  </si>
  <si>
    <t>Analysis is possible only for NURBS.(Non Uniform Rational Basis Splines).</t>
  </si>
  <si>
    <t>16.1.1) What analysis are possible? Do you know if the results are reliable?</t>
  </si>
  <si>
    <t>Visibility check (for example sight distance) and volume report, amongst others. See the screenshot for all options. I didn't really know how to perform these analyses, as they are not so straightforward.</t>
  </si>
  <si>
    <t>You can check the validity of the model on specific criteria. See the screenshot for an idea about the options. There are different rulesets that can be chosen, and you can also use custom rulesets.</t>
  </si>
  <si>
    <t>You can do a cost performance analysis (Bill of Quantities). The reliability of the results depends on the input, as you have to associate each object with a rate item to determine the cost of every object. You can do this with an Excel sheet.</t>
  </si>
  <si>
    <t>No analysis possible, unless some functionalities in the screenshot would count as type 1 analysis. In that case, it seems to work well.</t>
  </si>
  <si>
    <t>none</t>
  </si>
  <si>
    <t>It's possible to do an analysis on thermal insulation. It however does not work on the dataset, nor are there clear instructions on how to do it.</t>
  </si>
  <si>
    <t>You should be able to do a Room Quantities analysis, however it can't be performed because there are no spaces/zones to be selected.</t>
  </si>
  <si>
    <t>(no analysis possible)</t>
  </si>
  <si>
    <t>eveBIm can check that an IFC model has required attributes and properties (and check that values of the properties are inferior, superior, different, equal to, or that the property exists, ...)</t>
  </si>
  <si>
    <t>Geometry / topology check at import, no semantic check</t>
  </si>
  <si>
    <t>Revit Educational 2020 allows energetic, structural analyses but they don't work with Myran IFC file.</t>
  </si>
  <si>
    <t>Just a few possibilities (not exhaustive):
* Validity of geometry (not closed solids etc.)
* IFC preflight (standard conformance)
* FEM analysis
* Solar diagram
* CFD simulation
* ... more possible due to extensibility with workbenches and open source code
I trust the geometry validation quite well since it is based on a mature and open source CAD kernel (OpenCascade). Maturity means it is used, tested, improved for a long time, open source code means people can verify and check what it really does under the hood. Most analysis tools integrate other external (open source) tools, e.g. pysolar for solar analysis or OpenFoam for CFD  and are as reliably as these.</t>
  </si>
  <si>
    <t>Volume, area, edge, weight, counting and coordinates can be measured. 
Do not know it they are reliable</t>
  </si>
  <si>
    <t>Type 1 - IfcSchemaValidation. Do not know if it is reliable.</t>
  </si>
  <si>
    <t>It is possible to perform the energy analysis. However Revit is not a specialized software for this function, so the results are not reliable. It is also possible to perform the solar study. In this case the result is more reliable.</t>
  </si>
  <si>
    <t>It is possible to analyse the model to validate the IFC Schema (I do not know if the results are reliable);
It is possible to represent the model based on:
- type of elements
- entities
- face normals
- customisable property values
- owner history
- internal/external
- U-value
- spaces by temperature
- spaces by internal/external
- spaces by usage type
- spaces by space type
- spaces by occupant number
- spaces boundaries by internal/external
- spaces boundaries by virtual/physical
- spaces boundary by type
- walls by width
- walls by layers</t>
  </si>
  <si>
    <t>I couldn't perform any of the analysis that I am aware of.</t>
  </si>
  <si>
    <t>Reliability of results depends on the framework that is examined (geometry, semantics). Considering that attributes were unjoined and we could not access and evaluate geometry information of the model, there is no certainty on the accuracy of the results.</t>
  </si>
  <si>
    <t>possible analysis in screenshot. Results are currently not reliable due to the model (no masses available)</t>
  </si>
  <si>
    <t>Distance and intersection analysis are possible. The model couldn't be converted to NURBS, thus the analysis wasn't performed.</t>
  </si>
  <si>
    <t>Options to do models intersections, subtractions etc. are available. We are not sure if they are considered as analysis tools.</t>
  </si>
  <si>
    <t>We found information about sunstudies and energy analysis possibilities for the software online. However, we were not able to perform these analysis ourselves.</t>
  </si>
  <si>
    <t>It is possible to create a sun study, an energy evaluation (climate data, environment costs) is also possible.</t>
  </si>
  <si>
    <t>16.1.2) Attach screenshots</t>
  </si>
  <si>
    <t>16.1.3) Time required to perform the analysis about the model itself (type 1)</t>
  </si>
  <si>
    <t>No analysis of type 1 are possible</t>
  </si>
  <si>
    <t>16.1.3) Time required to perform the analysis about the model performances (type2)</t>
  </si>
  <si>
    <t>No analysis of type 2 are possible</t>
  </si>
  <si>
    <t>16.2) short comments to the previous question (optional)</t>
  </si>
  <si>
    <t>I couldn't really perform the analyses as they require specific input.</t>
  </si>
  <si>
    <t>The analysis time is based on checking all the validity criteria</t>
  </si>
  <si>
    <t>I can't assess this, because I don't have any suitable input data.</t>
  </si>
  <si>
    <t>The time required depends on the size of the model and the type of analysis being performed.</t>
  </si>
  <si>
    <t>Type 1: only implicit at import / Type 2: no experience</t>
  </si>
  <si>
    <t>Type 2 analysis: I did not install additional libraries and workbenches due to a matter of time, so could not try these.</t>
  </si>
  <si>
    <t>In order to perform the energy analysis it is first necessary to carry out a series of operations on the model: activate the room bounding, compute the spaces, attribute thermophysical properties and then launch the calculation.</t>
  </si>
  <si>
    <t>It would be helpful if you give some examples of the expected analysis. then I can try to perform these analyses</t>
  </si>
  <si>
    <t>not every possible analysis could be assessed (because not possible)</t>
  </si>
  <si>
    <t>Answer 16.1.3 is not accurate, as analysis couldn't be performed.</t>
  </si>
  <si>
    <t>We didn't manage to use the analysis tools.</t>
  </si>
  <si>
    <t>As described before, we did not succeed in doing the analysis.</t>
  </si>
  <si>
    <t>You can immediately show the results or save them as a video. Experiment conducted at default settings for the sunstudy.</t>
  </si>
  <si>
    <t>2019-11-20 21:11:02</t>
  </si>
  <si>
    <t>2019-11-16 20:23:18</t>
  </si>
  <si>
    <t>2019-11-16 14:28:04</t>
  </si>
  <si>
    <t>2019-11-15 19:31:18</t>
  </si>
  <si>
    <t>2019-11-14 14:31:05</t>
  </si>
  <si>
    <t>2019-11-14 12:22:49</t>
  </si>
  <si>
    <t>2019-11-13 11:19:16</t>
  </si>
  <si>
    <t>2019-11-10 15:18:14</t>
  </si>
  <si>
    <t>2019-11-06 23:52:56</t>
  </si>
  <si>
    <t>2019-11-05 11:19:19</t>
  </si>
  <si>
    <t>2019-11-04 14:54:16</t>
  </si>
  <si>
    <t>2019-11-03 18:44:33</t>
  </si>
  <si>
    <t>2019-10-31 15:40:46</t>
  </si>
  <si>
    <t>2019-10-29 07:44:52</t>
  </si>
  <si>
    <t>2019-10-17 10:58:02</t>
  </si>
  <si>
    <t>2019-10-17 10:57:53</t>
  </si>
  <si>
    <t>2019-10-15 13:09:01</t>
  </si>
  <si>
    <t>2019-08-14 16:32:11</t>
  </si>
  <si>
    <t>2019-07-22 11:41:43</t>
  </si>
  <si>
    <t>2019-07-18 12:41:47</t>
  </si>
  <si>
    <t>2019-07-12 07:13:20</t>
  </si>
  <si>
    <t>2019-07-08 10:15:46</t>
  </si>
  <si>
    <t>2019-06-20 11:26:32</t>
  </si>
  <si>
    <t>2019-06-03 08:27:05</t>
  </si>
  <si>
    <t>2019-05-23 10:08:51</t>
  </si>
  <si>
    <t>2019-03-28 12:32:32</t>
  </si>
  <si>
    <t>2019-03-26 11:13:23</t>
  </si>
  <si>
    <t>2019-03-26 10:59:51</t>
  </si>
  <si>
    <t>2019-03-21 17:05:31</t>
  </si>
  <si>
    <t>2019-03-21 16:43:44</t>
  </si>
  <si>
    <t>2019-03-21 10:18:34</t>
  </si>
  <si>
    <t>2019-03-21 08:09:47</t>
  </si>
  <si>
    <t>2019-11-20 21:42:18</t>
  </si>
  <si>
    <t>2019-11-16 20:50:29</t>
  </si>
  <si>
    <t>2019-11-16 14:40:09</t>
  </si>
  <si>
    <t>2019-11-15 19:43:45</t>
  </si>
  <si>
    <t>2019-11-14 14:39:24</t>
  </si>
  <si>
    <t>2019-11-14 12:36:28</t>
  </si>
  <si>
    <t>2019-11-13 11:42:43</t>
  </si>
  <si>
    <t>2019-11-10 15:33:05</t>
  </si>
  <si>
    <t>2019-11-07 01:55:20</t>
  </si>
  <si>
    <t>2019-11-05 12:13:57</t>
  </si>
  <si>
    <t>2019-11-04 15:53:50</t>
  </si>
  <si>
    <t>2019-11-03 18:59:22</t>
  </si>
  <si>
    <t>2019-10-31 21:43:30</t>
  </si>
  <si>
    <t>2019-10-29 10:12:32</t>
  </si>
  <si>
    <t>2019-10-17 11:20:24</t>
  </si>
  <si>
    <t>2019-10-17 11:20:08</t>
  </si>
  <si>
    <t>2019-10-15 13:24:07</t>
  </si>
  <si>
    <t>2019-08-14 19:06:34</t>
  </si>
  <si>
    <t>2019-07-22 12:08:38</t>
  </si>
  <si>
    <t>2019-07-18 13:03:01</t>
  </si>
  <si>
    <t>2019-07-12 07:41:49</t>
  </si>
  <si>
    <t>2019-07-08 10:15:49</t>
  </si>
  <si>
    <t>2019-06-20 14:18:21</t>
  </si>
  <si>
    <t>2019-06-03 08:27:07</t>
  </si>
  <si>
    <t>2019-05-23 11:29:20</t>
  </si>
  <si>
    <t>2019-03-28 13:44:04</t>
  </si>
  <si>
    <t>2019-03-26 11:39:19</t>
  </si>
  <si>
    <t>2019-03-26 11:09:07</t>
  </si>
  <si>
    <t>2019-03-21 17:33:58</t>
  </si>
  <si>
    <t>2019-03-21 17:32:06</t>
  </si>
  <si>
    <t>2019-03-21 10:58:28</t>
  </si>
  <si>
    <t>2019-03-21 09:26:36</t>
  </si>
  <si>
    <t>71772dd339</t>
  </si>
  <si>
    <t>You arrived at the end of the phase 1: "Import and manage the file in the software".Now choose:</t>
  </si>
  <si>
    <t>17.1) Are any pre-processing or setting changes needed in the software to enable a consistent export?</t>
  </si>
  <si>
    <t>17.1.1) Can you add a short description of the steps involved in the pre-processing?</t>
  </si>
  <si>
    <t>17.1.2) Attach screenshots and files</t>
  </si>
  <si>
    <t>17.2) short comments to the previous question (optional)</t>
  </si>
  <si>
    <t>18.1) Is it possible to choose the IFC model view definition (MVD) to be used when exporting the data?</t>
  </si>
  <si>
    <t>18.1.1) Which ones are available?</t>
  </si>
  <si>
    <t>18.1.2) Is it possible to add a customised MVD to be used for exporting IFC?</t>
  </si>
  <si>
    <t>18.1.2.1) What kind of customisation is possible?</t>
  </si>
  <si>
    <t>18.1.2.2) Attach screenshots and files</t>
  </si>
  <si>
    <t>18.2) short comments to the previous question (optional)</t>
  </si>
  <si>
    <t>19) How long does it take for the data to be exported to IFC?</t>
  </si>
  <si>
    <t>o9mjzpefr2iyof3uo9mjh1aqf9e1sjj3</t>
  </si>
  <si>
    <t>The software has also export abilities to IFC</t>
  </si>
  <si>
    <t>You can choose whether to includ "Quantity Add On" and "Space Boundary Add On" (Level 1 or level 2) or not.</t>
  </si>
  <si>
    <t>It will automatically use the CoordinationView_V2.0 view definition.</t>
  </si>
  <si>
    <t>2019-11-20 21:42:28</t>
  </si>
  <si>
    <t>2019-11-20 21:49:38</t>
  </si>
  <si>
    <t>seayn931t4fafmpd1y6seayncbam89a5</t>
  </si>
  <si>
    <t>2019-11-16 20:50:40</t>
  </si>
  <si>
    <t>2019-11-16 20:50:59</t>
  </si>
  <si>
    <t>wicjlc3r5klu8llx9uwicjla4w5splfq</t>
  </si>
  <si>
    <t>2019-11-16 14:40:22</t>
  </si>
  <si>
    <t>2019-11-16 14:41:38</t>
  </si>
  <si>
    <t>fycggnswiciluzfz1ufycggq68jec4u8</t>
  </si>
  <si>
    <t>The software cannot export to IFC, therefore skip the phase 2</t>
  </si>
  <si>
    <t>2019-11-15 19:43:52</t>
  </si>
  <si>
    <t>2019-11-15 19:45:12</t>
  </si>
  <si>
    <t>q7ycmky6m2fax1tptq6t9q7ycmkokrfs</t>
  </si>
  <si>
    <t>2019-11-14 14:40:19</t>
  </si>
  <si>
    <t>2019-11-14 14:41:24</t>
  </si>
  <si>
    <t>02z725cmbng902o69qg8eoya2g1xzo69</t>
  </si>
  <si>
    <t>You have to choose between adding additional properties or not</t>
  </si>
  <si>
    <t>2019-11-14 12:36:53</t>
  </si>
  <si>
    <t>2019-11-14 12:40:32</t>
  </si>
  <si>
    <t>10l4236e4cd867xzlx10l4236xshfnq1</t>
  </si>
  <si>
    <t>2019-11-13 11:43:04</t>
  </si>
  <si>
    <t>2019-11-13 11:47:08</t>
  </si>
  <si>
    <t>nchdnuq7xj9zvnchdddfzeeiby541e27</t>
  </si>
  <si>
    <t>export not available</t>
  </si>
  <si>
    <t>2019-11-10 15:34:05</t>
  </si>
  <si>
    <t>2019-11-10 15:38:58</t>
  </si>
  <si>
    <t>0bo4g0ck2wynn0o2kpaxb00bo4g08xp1</t>
  </si>
  <si>
    <t>No setting or pre-processing required. However, since the default IFC version is 4 on the writer, you need to set it to 2x3 if you want to keep it the same as the source for Myran_fixed.ifc</t>
  </si>
  <si>
    <t>FME does not support MVD out of the box. However, users can define their own model view definitions using FME's data model filtering and transformation tools. For an example of this see: https://knowledge.safe.com/questions/86339/using-xml-to-filter-ifc.html</t>
  </si>
  <si>
    <t>2019-11-07 20:56:37</t>
  </si>
  <si>
    <t>2019-11-07 21:19:19</t>
  </si>
  <si>
    <t>jjmspyzs0rpc66jabjjms2brrd4op2bu</t>
  </si>
  <si>
    <t>2019-11-05 12:19:20</t>
  </si>
  <si>
    <t>2019-11-05 12:26:04</t>
  </si>
  <si>
    <t>kbg9u9i1rwb3qas85ikbg9u95b9mckbf</t>
  </si>
  <si>
    <t>2019-11-04 15:53:59</t>
  </si>
  <si>
    <t>2019-11-04 15:55:55</t>
  </si>
  <si>
    <t>2mdzdjwrr1d5wq08jus2mdzdjdusdylj</t>
  </si>
  <si>
    <t>It can only export IFC2x3.</t>
  </si>
  <si>
    <t>You can choose Coordination View 2.0 or Surface Geometry View.</t>
  </si>
  <si>
    <t>For example, you can choose whether or not the axis geometry, footprint geometry, profile geometry, parametrical profiles, or bounding box are exported to the output file.</t>
  </si>
  <si>
    <t>2019-11-03 19:03:28</t>
  </si>
  <si>
    <t>2019-11-03 19:12:36</t>
  </si>
  <si>
    <t>s06vedww6es0jjrd77b3cxzylkuxvuiy</t>
  </si>
  <si>
    <t>The default settings yielded an error regarding colors (to be checked in later versions and reported for fixing if necessary). By changing the settings to use the IFCOpenShell serializer, the error did not appear. No checks for further consistency have been conducted, because it is not clear what "consistency" would mean in this context.</t>
  </si>
  <si>
    <t>Some of the export options are related to MVD choices, e.g. to use BREP over CSG.</t>
  </si>
  <si>
    <t>2019-11-01 12:49:09</t>
  </si>
  <si>
    <t>2019-11-01 14:38:16</t>
  </si>
  <si>
    <t>c9fvthh3l9t3ddtc9fvh91unq384sztm</t>
  </si>
  <si>
    <t>2019-10-29 10:29:10</t>
  </si>
  <si>
    <t>2019-10-29 10:31:50</t>
  </si>
  <si>
    <t>aa63899643</t>
  </si>
  <si>
    <t>thmoslx2pmkjp5aardthmoslxnmc8mkv</t>
  </si>
  <si>
    <t>IFC2x3 Coordination View 2.0
IFC2x3 Coordination View
IFC2x3 GSA Concept Design BIM 2010
IFC2x3 Basic FM Handover View
IFC2x2 Coordination View
IFC2x2 Singapore BCA e-Plan Check
IFC2x3 Extended FM Handover View
IFC4 Reference View
IFC4 Design Transfer View</t>
  </si>
  <si>
    <t>I don't know; not experienced enough</t>
  </si>
  <si>
    <t>2019-10-17 11:25:15</t>
  </si>
  <si>
    <t>2019-10-17 11:43:51</t>
  </si>
  <si>
    <t>6v3fo3o95s1q7yvwx6v3fwzhi70i6yvv</t>
  </si>
  <si>
    <t>IFC2x3 Coordination View 2.0
IFC4 Reference View
IFC4 Design Transfer View
IFC2x3 Coordination View
IFC2x3 GSA Concept Design BIM 2010
IFC2x3 Basic FM Handover View
IFC2x2 Coordination View
IFC2x2 Singapore BCA e-Plan View
IFC2x3 COBie 2.4 Design Deliverable</t>
  </si>
  <si>
    <t>Only IFC configuration json (regarding IFC Export for Revit)</t>
  </si>
  <si>
    <t>2019-10-17 11:25:08</t>
  </si>
  <si>
    <t>2019-10-17 11:43:34</t>
  </si>
  <si>
    <t>1vuhwv976gwcrgigmhq1vuhwi2difbrg</t>
  </si>
  <si>
    <t>It doesn't appear in the scrooll list.</t>
  </si>
  <si>
    <t>2019-10-15 13:24:22</t>
  </si>
  <si>
    <t>2019-10-15 13:31:38</t>
  </si>
  <si>
    <t>536369f449e0a347a55b8c2e21026590</t>
  </si>
  <si>
    <t>The software has also export abilities</t>
  </si>
  <si>
    <t>2019-07-22 12:09:22</t>
  </si>
  <si>
    <t>2019-07-22 13:09:17</t>
  </si>
  <si>
    <t>8c9fdd351d402ca0a2890a6cd5db1a0c</t>
  </si>
  <si>
    <t>The software cannot export, therefore skip the phase 2</t>
  </si>
  <si>
    <t>2019-07-18 13:03:49</t>
  </si>
  <si>
    <t>2019-07-18 13:05:06</t>
  </si>
  <si>
    <t>f51017dfc03ab1fa10792176cc887925</t>
  </si>
  <si>
    <t>2019-07-12 07:45:02</t>
  </si>
  <si>
    <t>2019-07-12 07:48:39</t>
  </si>
  <si>
    <t>90b80f782cdaa84254beb28db1c41fff</t>
  </si>
  <si>
    <t>2019-07-08 10:16:03</t>
  </si>
  <si>
    <t>2019-07-08 10:16:05</t>
  </si>
  <si>
    <t>65696d7b1d7b381f7b184cae334747a9</t>
  </si>
  <si>
    <t>During export it’s possible choose to change the detail level for some element geometries, but only creating a new export preset. Using the basic presets provided by the software this parameter cannot be changed.</t>
  </si>
  <si>
    <t>2019-06-20 14:18:34</t>
  </si>
  <si>
    <t>2019-06-20 14:29:09</t>
  </si>
  <si>
    <t>1e92d723ddd372719bab45f6fe4f218f</t>
  </si>
  <si>
    <t>2019-06-03 08:27:20</t>
  </si>
  <si>
    <t>2019-06-03 08:27:22</t>
  </si>
  <si>
    <t>17c2ac7b848a842d5f489341fbb8fc55</t>
  </si>
  <si>
    <t>no pre-processing is needed, nor customisation is possible. You can just select 'export to IFC'</t>
  </si>
  <si>
    <t>2019-05-23 11:50:27</t>
  </si>
  <si>
    <t>2019-05-23 11:52:57</t>
  </si>
  <si>
    <t>020ca06d848be96988886da79a6755d2</t>
  </si>
  <si>
    <t>additional filtiring for the element classes</t>
  </si>
  <si>
    <t>2019-03-28 13:44:09</t>
  </si>
  <si>
    <t>2019-03-28 14:05:40</t>
  </si>
  <si>
    <t>5d9ce5ee65dde9d3be4cac05a2d8911e</t>
  </si>
  <si>
    <t>IFC 2x2 &amp; 2x3 Coordination View,  and Coordination View 2.0</t>
  </si>
  <si>
    <t>Specify categories of IFC to be exported, also splitting elements(walls,  columns..)</t>
  </si>
  <si>
    <t>2019-03-26 11:39:22</t>
  </si>
  <si>
    <t>2019-03-26 12:49:13</t>
  </si>
  <si>
    <t>362c3ed42f576fb14f1a1bc87a75f4c7</t>
  </si>
  <si>
    <t>possible definitions can be found in the screenshot</t>
  </si>
  <si>
    <t>It is possible to create a new export scheme where many different parameters can be changed.</t>
  </si>
  <si>
    <t>2019-03-26 11:09:11</t>
  </si>
  <si>
    <t>2019-03-26 11:25:46</t>
  </si>
  <si>
    <t>ae87ce3d196ac00405f2a29f35bc5933</t>
  </si>
  <si>
    <t>Selection of each floor and its assigning to corresponding layers.</t>
  </si>
  <si>
    <t>Only available for fomer Ifc version (older than 4)</t>
  </si>
  <si>
    <t>2019-03-21 17:32:10</t>
  </si>
  <si>
    <t>2019-03-21 17:42:28</t>
  </si>
  <si>
    <t>4e93bdfc1f4c398d5c36c0fb1e46d132</t>
  </si>
  <si>
    <t>A layer mapping pre-process was needed to export the file. Each layer had to be selected separately and assigned to the correct "vector story name".</t>
  </si>
  <si>
    <t>Yes, but only for IFC version 2x2 and 2x3.</t>
  </si>
  <si>
    <t>The studied model is in IFC version 4, thus the MVD couldn't be selected.</t>
  </si>
  <si>
    <t>2019-03-21 17:34:09</t>
  </si>
  <si>
    <t>2019-03-21 17:39:57</t>
  </si>
  <si>
    <t>dcc8f2f1c923513e8c0bc2f7270a5825</t>
  </si>
  <si>
    <t>The extent of the project to be exported needs to be specified together with the translator.</t>
  </si>
  <si>
    <t>It is not possible to change the MVD</t>
  </si>
  <si>
    <t>2019-03-21 10:58:33</t>
  </si>
  <si>
    <t>2019-03-21 11:04:30</t>
  </si>
  <si>
    <t>a3a0f1a365c9d281a2e0385b6a74da5f</t>
  </si>
  <si>
    <t>Coordination View, IFC 2x3 Coordination View (Surface Geometry), IFC 2x3 Basic FM Handover View, Concept Design BIM 2010, and more available under the translator option in the export.</t>
  </si>
  <si>
    <t>Several aspects of the different MVD translators can be customized. 
Completely new ones can be made as well.</t>
  </si>
  <si>
    <t>2019-03-21 09:26:54</t>
  </si>
  <si>
    <t>2019-03-21 09:48:33</t>
  </si>
  <si>
    <t>How long does it take, approximately, to:Inspect the objects linked to the queried one (Element 3) through a relationship</t>
  </si>
  <si>
    <t>vgb1esbvz8yhipp3dfvgb1erb0idc48z</t>
  </si>
  <si>
    <t>2019-11-16 20:51:13</t>
  </si>
  <si>
    <t>2019-11-16 21:04:53</t>
  </si>
  <si>
    <t>fsv8dq4s7cdudlh1xzlupfsv8f1fnbb1</t>
  </si>
  <si>
    <t>2019-11-16 14:45:32</t>
  </si>
  <si>
    <t>2019-11-16 14:50:39</t>
  </si>
  <si>
    <t>jwnu0k69orbnz7f5ugjkjwnuz09nt87h</t>
  </si>
  <si>
    <t>2019-11-16 09:09:18</t>
  </si>
  <si>
    <t>2019-11-16 09:09:41</t>
  </si>
  <si>
    <t>k5tt5p0dkt58dy7xol4sxk5ttml073kp</t>
  </si>
  <si>
    <t>2019-11-14 14:50:14</t>
  </si>
  <si>
    <t>2019-11-14 14:50:52</t>
  </si>
  <si>
    <t>3khuogxrfyzs33ixn3khutdyknag58nq</t>
  </si>
  <si>
    <t>2019-11-14 12:41:19</t>
  </si>
  <si>
    <t>2019-11-14 13:05:01</t>
  </si>
  <si>
    <t>z506dreslsckbkp62zwcz506dbvf72im</t>
  </si>
  <si>
    <t>No errors</t>
  </si>
  <si>
    <t>2019-11-13 18:54:45</t>
  </si>
  <si>
    <t>2019-11-13 18:55:50</t>
  </si>
  <si>
    <t>deiahai9fa2lgkdeiahs7hit6n5svs6u</t>
  </si>
  <si>
    <t>Elements have been created and/or have changed their position on currently unseen stories</t>
  </si>
  <si>
    <t>2019-11-13 12:06:28</t>
  </si>
  <si>
    <t>2019-11-13 12:44:33</t>
  </si>
  <si>
    <t>c8621ae63c</t>
  </si>
  <si>
    <t>2p2qo2r1889s5642p2qo2f9si7j55vbd</t>
  </si>
  <si>
    <t>via File-&gt;Import import was unsuccessful after 18 min, via drag and drop import was successful after 1067 sek</t>
  </si>
  <si>
    <t>Bentley MicroStation TerraSolid</t>
  </si>
  <si>
    <t>MS Connect Edition 10.04.00.46 TerraScan 19.004</t>
  </si>
  <si>
    <t>artur_warchol@o2.pl,</t>
  </si>
  <si>
    <t>2019-11-12 18:30:26</t>
  </si>
  <si>
    <t>2019-11-12 19:22:55</t>
  </si>
  <si>
    <t>f4ec1f41c4</t>
  </si>
  <si>
    <t>ts79l70z9khjdwts79luagvy1d99c89s</t>
  </si>
  <si>
    <t>2019-11-07 21:21:24</t>
  </si>
  <si>
    <t>2019-11-07 22:31:44</t>
  </si>
  <si>
    <t>asole9crk7myhu43jq5asole9jinasgr</t>
  </si>
  <si>
    <t>2019-11-05 12:42:25</t>
  </si>
  <si>
    <t>2019-11-05 13:53:22</t>
  </si>
  <si>
    <t>dh4uxmnv67vdhfdf2l4jwow5m9a09j5m</t>
  </si>
  <si>
    <t>2019-11-04 15:57:01</t>
  </si>
  <si>
    <t>2019-11-04 17:44:27</t>
  </si>
  <si>
    <t>o4iumu5qjv97lutlpplar9o4iumu5h06</t>
  </si>
  <si>
    <t>2019-11-03 19:17:39</t>
  </si>
  <si>
    <t>2019-11-03 19:43:05</t>
  </si>
  <si>
    <t>w8xykk8f5zjmm4bol1w8xykcf94upupj</t>
  </si>
  <si>
    <t>The software was not able to import it, even without crushing</t>
  </si>
  <si>
    <t>2019-11-01 14:39:03</t>
  </si>
  <si>
    <t>2019-11-01 16:15:46</t>
  </si>
  <si>
    <t>qfr4bx7oz0dxf0inj07cqfr4bzga4dtx</t>
  </si>
  <si>
    <t>-</t>
  </si>
  <si>
    <t>2019-10-29 10:32:31</t>
  </si>
  <si>
    <t>2019-10-29 14:30:23</t>
  </si>
  <si>
    <t>dw7hqj6m6627yldw77gywl61952vgpzi</t>
  </si>
  <si>
    <t>2019-10-17 11:43:47</t>
  </si>
  <si>
    <t>2019-10-17 13:09:03</t>
  </si>
  <si>
    <t>q4r1cnnpnfqzge09hiyq4r1cn4xxkr3x</t>
  </si>
  <si>
    <t>2019-10-17 11:44:05</t>
  </si>
  <si>
    <t>2019-10-17 13:04:01</t>
  </si>
  <si>
    <t>8hmdzsri1qhs14bpmt8hmdh7mh78yiif</t>
  </si>
  <si>
    <t>no errors.</t>
  </si>
  <si>
    <t>2019-10-15 13:41:07</t>
  </si>
  <si>
    <t>2019-10-15 14:17:33</t>
  </si>
  <si>
    <t>55c851d8b11041a474f75946b7305216</t>
  </si>
  <si>
    <t>The geometric creation is very long (more than one hour), but finally, it works</t>
  </si>
  <si>
    <t>2019-07-23 06:50:11</t>
  </si>
  <si>
    <t>2019-07-23 06:53:51</t>
  </si>
  <si>
    <t>486f62456b7377c15364137335d55176</t>
  </si>
  <si>
    <t>2019-07-19 11:05:00</t>
  </si>
  <si>
    <t>2019-07-19 11:06:17</t>
  </si>
  <si>
    <t>ad5cc329f25bbce161a24bad42f1adf8</t>
  </si>
  <si>
    <t>Invalid outer loop; Polyline contains colinear points, point removed; Geometry polyline, double point removed; Open GL invalid action; Door/Window incomplete profile definition; Triangulation</t>
  </si>
  <si>
    <t>2019-07-16 13:08:32</t>
  </si>
  <si>
    <t>2019-07-16 13:15:52</t>
  </si>
  <si>
    <t>9ba025d61cd21f016583e6c4c2077c95</t>
  </si>
  <si>
    <t>Did not note them down, will try again later and add it to the Word document.</t>
  </si>
  <si>
    <t>2019-07-12 07:51:56</t>
  </si>
  <si>
    <t>2019-07-12 08:14:15</t>
  </si>
  <si>
    <t>0d85cf65f470412f0b700648ce0e8e69</t>
  </si>
  <si>
    <t>2019-07-08 11:14:04</t>
  </si>
  <si>
    <t>2019-07-08 16:18:38</t>
  </si>
  <si>
    <t>ec6561851209eb5a2f6591de42d530f6</t>
  </si>
  <si>
    <t>2019-06-20 14:29:49</t>
  </si>
  <si>
    <t>2019-06-20 16:14:01</t>
  </si>
  <si>
    <t>b281d2bb298011db5364282d8d99209a</t>
  </si>
  <si>
    <t>2019-06-03 08:29:28</t>
  </si>
  <si>
    <t>2019-06-03 08:32:25</t>
  </si>
  <si>
    <t>7558bd05a4bb159b72024aff0634e9b5</t>
  </si>
  <si>
    <t>2019-05-24 11:10:36</t>
  </si>
  <si>
    <t>2019-05-24 11:11:35</t>
  </si>
  <si>
    <t>5aa5745ca8</t>
  </si>
  <si>
    <t>264bf8b55d2abbfe18d8400dc0908444</t>
  </si>
  <si>
    <t>2019-03-26 12:49:21</t>
  </si>
  <si>
    <t>2019-03-26 12:50:01</t>
  </si>
  <si>
    <t>773c3985c084660327ed58b06a433ff1</t>
  </si>
  <si>
    <t>2019-03-26 11:25:50</t>
  </si>
  <si>
    <t>2019-03-26 11:26:59</t>
  </si>
  <si>
    <t>b903e45afabe6c8dff5c3a8aaca441ed</t>
  </si>
  <si>
    <t>2019-03-21 17:42:32</t>
  </si>
  <si>
    <t>2019-03-21 17:45:05</t>
  </si>
  <si>
    <t>df1f559d6aab900a764aea20b38d2de0</t>
  </si>
  <si>
    <t>2019-03-21 17:40:03</t>
  </si>
  <si>
    <t>2019-03-21 17:42:06</t>
  </si>
  <si>
    <t>747cb86be1ec80b65600caa17caf0ffd</t>
  </si>
  <si>
    <t>2019-03-21 11:04:36</t>
  </si>
  <si>
    <t>2019-03-21 11:25:58</t>
  </si>
  <si>
    <t>9ca8379edf0ccdf9343be98ab6b967e6</t>
  </si>
  <si>
    <t>2019-03-21 09:48:55</t>
  </si>
  <si>
    <t>2019-03-21 10:02:14</t>
  </si>
  <si>
    <t>hp4axuobs2kpt1ldq0dhp4axunbqzw8r</t>
  </si>
  <si>
    <t>7w186jyx2pffli0pwr77w186n3zxnsx4</t>
  </si>
  <si>
    <t>tzx3131t0dje0qstz5tey1onucntsm3q</t>
  </si>
  <si>
    <t>tzta4pjkwkdlg0tztaiat8cq0jjjv7a0</t>
  </si>
  <si>
    <t>98ub1a7z498gjs5ymnn98ub1ae5mztb2</t>
  </si>
  <si>
    <t>7n73vj1j46esct27n7akh672uao6w1qf</t>
  </si>
  <si>
    <t>qlfuf0tsdjzfzq76fcz8jqlfuf0tfn7y</t>
  </si>
  <si>
    <t>2a4adapdxryn249el2a4adatcpu3ur4r</t>
  </si>
  <si>
    <t>eq6xtw01sgo3pytj0weq6xtw0ba1fevh</t>
  </si>
  <si>
    <t>09d9qhrmo2plz1krj09dkgyzcy8rbgwh</t>
  </si>
  <si>
    <t>4picow1ezhtov58v1h4picok1ecwxr73</t>
  </si>
  <si>
    <t>mucumvgt4cdush2ousmucumicjlrm2tp</t>
  </si>
  <si>
    <t>h5ltn43f48mtmgvimh5ltn43irw5h7u4</t>
  </si>
  <si>
    <t>62m0wt9aw01bmsvj0gj62m0wt6o7v5nd</t>
  </si>
  <si>
    <t>uiia8ygm6gfhezi8izjauuiia8yow74y</t>
  </si>
  <si>
    <t>qwytn4nwo75eyoc4g6m2ri9qwytn4nzv</t>
  </si>
  <si>
    <t>n29obd1dozupmpg1n29ocarr06ycmsha</t>
  </si>
  <si>
    <t>cdbd9dd24efd88c3b0cda5ac41f93490</t>
  </si>
  <si>
    <t>f47741e948f8d688e5a1eb9ce6726071</t>
  </si>
  <si>
    <t>ee20330f2ea1413f78e6a51ee8cc4feb</t>
  </si>
  <si>
    <t>84807df864fc9c0cff195c3e5c3467de</t>
  </si>
  <si>
    <t>2c540b44079843bcab67da7e4592506f</t>
  </si>
  <si>
    <t>7278524f47b82ba358347b0eb52be717</t>
  </si>
  <si>
    <t>8a9750a0f143d4a9d42b09a4145367e5</t>
  </si>
  <si>
    <t>320d61ca21644ad625621775715ff524</t>
  </si>
  <si>
    <t>72c6188efebbfc4282fd6c3e5a748a5e</t>
  </si>
  <si>
    <t>e8001755f24452fb5ca78f3c022606a9</t>
  </si>
  <si>
    <t>d56144a2d3c7609bbaf740fb1d8a712e</t>
  </si>
  <si>
    <t>13b9d202851eb82b32d52aa1e8073778</t>
  </si>
  <si>
    <t>8252044d7d47edc35ab2dc6710d0da98</t>
  </si>
  <si>
    <t>24.1) Does the model maintain its correct dimensions and proportions?</t>
  </si>
  <si>
    <t>proportion are OK, dimensions are: 84365.5584 instead of 84171.9, 59210.4897 instead of 59349.0, 23000.0000 instead of 22958.2, 25829.3420 instead of 25018.0</t>
  </si>
  <si>
    <t>24.1.1) How do the dimensions change / how is the model distorted?</t>
  </si>
  <si>
    <t>24.1.2) Attach screenshots</t>
  </si>
  <si>
    <t>24.2) short comments to the previous question (optional)</t>
  </si>
  <si>
    <t>differences in dimensions are similar as in Myran model</t>
  </si>
  <si>
    <t>There did not appear to be complete georeferencing information discoverable in the model, so the offsets, scaling, rotation and coordinate system provided on the GeoBIM dataset webpage were applied using an FME workspace before these dimensions and orientation observations were taken.</t>
  </si>
  <si>
    <t>Ok no error</t>
  </si>
  <si>
    <t>It seems to be good, but there is no tool to measure distances</t>
  </si>
  <si>
    <t>Everything appears to be normal.</t>
  </si>
  <si>
    <t>Vectorworks</t>
  </si>
  <si>
    <t>2019-11-16 21:05:24</t>
  </si>
  <si>
    <t>2019-11-16 14:50:47</t>
  </si>
  <si>
    <t>2019-11-16 09:09:48</t>
  </si>
  <si>
    <t>2019-11-14 14:50:59</t>
  </si>
  <si>
    <t>2019-11-14 13:05:19</t>
  </si>
  <si>
    <t>2019-11-13 18:56:18</t>
  </si>
  <si>
    <t>2019-11-13 12:44:42</t>
  </si>
  <si>
    <t>2019-11-12 19:23:04</t>
  </si>
  <si>
    <t>2019-11-07 23:54:31</t>
  </si>
  <si>
    <t>2019-11-05 13:53:33</t>
  </si>
  <si>
    <t>2019-11-04 17:44:35</t>
  </si>
  <si>
    <t>2019-11-03 19:43:12</t>
  </si>
  <si>
    <t>2019-11-01 16:15:59</t>
  </si>
  <si>
    <t>2019-10-29 14:30:36</t>
  </si>
  <si>
    <t>2019-10-17 13:09:27</t>
  </si>
  <si>
    <t>2019-10-17 13:04:16</t>
  </si>
  <si>
    <t>2019-10-15 14:17:44</t>
  </si>
  <si>
    <t>2019-07-23 06:54:23</t>
  </si>
  <si>
    <t>2019-07-19 11:06:45</t>
  </si>
  <si>
    <t>2019-07-16 13:19:17</t>
  </si>
  <si>
    <t>2019-07-08 16:18:54</t>
  </si>
  <si>
    <t>2019-06-20 16:14:14</t>
  </si>
  <si>
    <t>2019-06-03 08:32:37</t>
  </si>
  <si>
    <t>2019-05-24 11:11:52</t>
  </si>
  <si>
    <t>2019-03-26 12:50:05</t>
  </si>
  <si>
    <t>2019-03-26 11:27:03</t>
  </si>
  <si>
    <t>2019-03-23 15:50:07</t>
  </si>
  <si>
    <t>2019-03-24 10:12:52</t>
  </si>
  <si>
    <t>2019-03-21 11:30:56</t>
  </si>
  <si>
    <t>2019-03-21 10:02:36</t>
  </si>
  <si>
    <t>2019-11-16 21:05:33</t>
  </si>
  <si>
    <t>2019-11-16 14:50:57</t>
  </si>
  <si>
    <t>2019-11-16 09:09:51</t>
  </si>
  <si>
    <t>2019-11-14 14:52:48</t>
  </si>
  <si>
    <t>2019-11-14 13:05:21</t>
  </si>
  <si>
    <t>2019-11-13 18:59:06</t>
  </si>
  <si>
    <t>2019-11-13 12:45:51</t>
  </si>
  <si>
    <t>2019-11-12 19:48:52</t>
  </si>
  <si>
    <t>2019-11-08 01:18:11</t>
  </si>
  <si>
    <t>2019-11-05 13:53:37</t>
  </si>
  <si>
    <t>2019-11-04 17:44:39</t>
  </si>
  <si>
    <t>2019-11-03 19:43:16</t>
  </si>
  <si>
    <t>2019-11-01 16:16:07</t>
  </si>
  <si>
    <t>2019-10-29 14:32:50</t>
  </si>
  <si>
    <t>2019-10-17 13:09:32</t>
  </si>
  <si>
    <t>2019-10-17 13:04:21</t>
  </si>
  <si>
    <t>2019-10-15 14:19:12</t>
  </si>
  <si>
    <t>2019-07-23 06:57:26</t>
  </si>
  <si>
    <t>2019-07-19 11:19:49</t>
  </si>
  <si>
    <t>2019-07-16 13:54:46</t>
  </si>
  <si>
    <t>2019-07-08 16:18:56</t>
  </si>
  <si>
    <t>2019-06-20 16:14:29</t>
  </si>
  <si>
    <t>2019-06-03 08:32:39</t>
  </si>
  <si>
    <t>2019-05-24 11:11:55</t>
  </si>
  <si>
    <t>2019-03-26 12:50:25</t>
  </si>
  <si>
    <t>2019-03-26 11:27:42</t>
  </si>
  <si>
    <t>2019-03-24 10:50:42</t>
  </si>
  <si>
    <t>2019-03-24 10:50:37</t>
  </si>
  <si>
    <t>2019-03-21 11:43:56</t>
  </si>
  <si>
    <t>2019-03-21 10:32:11</t>
  </si>
  <si>
    <t>9b7e85c2e6</t>
  </si>
  <si>
    <t>2c42a354c9</t>
  </si>
  <si>
    <t>s9lwh552rbklcdkg494es9lwh55l8j2d</t>
  </si>
  <si>
    <t>egp7ujf9ygbugaopegp7zjziw1p4nq2m</t>
  </si>
  <si>
    <t>1mruesrqbynv43qkkc1mruesfds9t3gn</t>
  </si>
  <si>
    <t>ei1cqbxf2ujuqdwcqtagei1cqb51nm37</t>
  </si>
  <si>
    <t>9cvao2lr61tfoteqwcz89cvao2lzhljq</t>
  </si>
  <si>
    <t>zyal5f5onzwcbx1poaezyal5fs1juybc</t>
  </si>
  <si>
    <t>bgfkc9jxq0pjnv5cbgfkczfeg0mcxsx3</t>
  </si>
  <si>
    <t>7exg70yu3axg1mlmwev7exg78cnixmgt</t>
  </si>
  <si>
    <t>ns1l7sd6kvzqzl5ns1ek0rs9gzkjuh4b</t>
  </si>
  <si>
    <t>0o0byitltlya4g50n0o0byyye43fmwuu</t>
  </si>
  <si>
    <t>9jsk5sq7mvf81vv9jweo9ql5nrm55sdm</t>
  </si>
  <si>
    <t>kk3qjo8urw8g64kk3qkibzlf1snhxy2h</t>
  </si>
  <si>
    <t>4kskkmd9g33fa9of06ar2g4kskkmpnxi</t>
  </si>
  <si>
    <t>d0ycxbue46tgnzh0e2qd0ycxbu4pw23h</t>
  </si>
  <si>
    <t>tfrt6ftf1yzvz8k6284l4x4tfrt6ft6y</t>
  </si>
  <si>
    <t>2hur98v24kc15p4u2huri0sba9oc58sc</t>
  </si>
  <si>
    <t>zp3xuri3ca0jtb72azp3xuqpcb0cl1qj</t>
  </si>
  <si>
    <t>260e13887364dc130305313a3b09454b</t>
  </si>
  <si>
    <t>cebe4e1a0cc0d76db11cc53778610c2f</t>
  </si>
  <si>
    <t>249e95450a14e547c2f4fa39e260c020</t>
  </si>
  <si>
    <t>d2aec42e7c1cf3ee326a8ae8b3c5e22e</t>
  </si>
  <si>
    <t>4545581e7bf285e7fb3bf3741cecf085</t>
  </si>
  <si>
    <t>67afc5bad442e7ec843c6b25bd154c5e</t>
  </si>
  <si>
    <t>03f302830dac8b3dd7321884aa604690</t>
  </si>
  <si>
    <t>632bf0964bcf1e50de8324d9f4bf128b</t>
  </si>
  <si>
    <t>140aa538352226f3a4690626fe589583</t>
  </si>
  <si>
    <t>f4713f17fe85e53b1dbf6352fd1d9fc2</t>
  </si>
  <si>
    <t>36e299551e926f9e95dd856ea2bbe367</t>
  </si>
  <si>
    <t>639af89fd3131579da947c7de90861ef</t>
  </si>
  <si>
    <t>59210f9a578cee1ab52b2b1cba246481</t>
  </si>
  <si>
    <t>25.1) Is the eventual translation consistent with the IFC definitions?</t>
  </si>
  <si>
    <t>25.1.1) What changes / inconsistencies / errors / other issues were noted?</t>
  </si>
  <si>
    <t>The software was able to read and visualize all classes correctly. However, it was not able to correctly define each class; for example, a stair is presented correctly but does not have the definition and attributes of a stair.</t>
  </si>
  <si>
    <t>25.1.2) Attach screenshots</t>
  </si>
  <si>
    <t>25.2) short comments to the previous question (optional)</t>
  </si>
  <si>
    <t>All significant classifications, hierarchy, properties, property sets, and ids appear to be read correctly: GlobalId, Name, ObjectType, feature_type, Tag, Area, Height, Width, berekende_diepte_glaslat, glas_dikte, NLRS_C_breedte, Mark, Workset, Category, Family, positie_rooster_lengte, Type, materiaal_draaiend_deel  etc. Compared to the GeoBIM screenshots, there appear to be some properties that are not displayed, at least not in the same way, including OwnerHistory, ObjectPlacement, Representation. With the exception of OwnerHistory, most of these properties are really internal file references - specifically file line number references. Some of the relationship information looks quite different between FME and the tool screen shots shown on the Benchmark Myran.ifc data webpage. This is because FME resolves the relationships and inserts the parent ids (ifc_parent_id etc).</t>
  </si>
  <si>
    <t>couldn't assess any question as loading of the model failed</t>
  </si>
  <si>
    <t>We tested this manually by selecting an element (for example: Wall:21_WA_KLA_storax_rooster_41mm_2270:3225692 in ARCHICAD) and by looking up this same element in the original .ifc.</t>
  </si>
  <si>
    <t>26.1) Are the hierarchical relationships consistent with the IFC hierarchy?</t>
  </si>
  <si>
    <t>26.1.1) What changes / inconsistencies / errors / other issues were noted?</t>
  </si>
  <si>
    <t>The subcategory of families is not recognized by the ifc file.</t>
  </si>
  <si>
    <t>26.1.2) Attach screenshots</t>
  </si>
  <si>
    <t>26.2) short comments to the previous question (optional)</t>
  </si>
  <si>
    <t>Exactly the same</t>
  </si>
  <si>
    <t>If I zoom the model I can reorganize some hierarchies. But if I see the model from far away it seems like a block.</t>
  </si>
  <si>
    <t>27.1) Are the attributes present in the IFC entities retained and consistent?</t>
  </si>
  <si>
    <t>27.1.1) What changes / inconsistencies / errors / other issues were noted?</t>
  </si>
  <si>
    <t>some objects are not recognized correctly in terms of attributes and semantics</t>
  </si>
  <si>
    <t>27.1.2) Attach screenshots</t>
  </si>
  <si>
    <t>27.2) short comments to the previous question (optional)</t>
  </si>
  <si>
    <t>as above</t>
  </si>
  <si>
    <t>Yes, they are all retained, except for the attributes that had empty values</t>
  </si>
  <si>
    <t>All the attributes can be read</t>
  </si>
  <si>
    <t>28.1) Are the relationships between the objects retained?</t>
  </si>
  <si>
    <t>28.1.1) What changes / inconsistencies / errors / other issues were noted?</t>
  </si>
  <si>
    <t>28.1.2) Attach screenshots</t>
  </si>
  <si>
    <t>28.2) short comments to the previous question (optional)</t>
  </si>
  <si>
    <t>\- We find IfcRelAssignsToGroup, IfcRelContainedInSpatialStructure, ...tructure</t>
  </si>
  <si>
    <t>In BimViews the relationships are not directly visible in the 'Properties' tab, it's only available from the 'Browse' tab and it's not easy to found a specific object in a very large model like this one</t>
  </si>
  <si>
    <t>2019-11-16 21:05:41</t>
  </si>
  <si>
    <t>2019-11-16 14:51:03</t>
  </si>
  <si>
    <t>2019-11-16 09:09:56</t>
  </si>
  <si>
    <t>2019-11-14 14:52:54</t>
  </si>
  <si>
    <t>2019-11-14 13:05:27</t>
  </si>
  <si>
    <t>2019-11-13 22:43:31</t>
  </si>
  <si>
    <t>2019-11-13 18:59:12</t>
  </si>
  <si>
    <t>2019-11-13 12:50:26</t>
  </si>
  <si>
    <t>2019-11-12 19:50:33</t>
  </si>
  <si>
    <t>2019-11-05 13:53:43</t>
  </si>
  <si>
    <t>2019-11-04 17:44:45</t>
  </si>
  <si>
    <t>2019-11-03 19:43:22</t>
  </si>
  <si>
    <t>2019-11-01 16:16:17</t>
  </si>
  <si>
    <t>2019-10-29 14:33:04</t>
  </si>
  <si>
    <t>2019-10-17 13:09:39</t>
  </si>
  <si>
    <t>2019-10-17 13:04:28</t>
  </si>
  <si>
    <t>2019-10-15 14:19:21</t>
  </si>
  <si>
    <t>2019-07-23 06:57:52</t>
  </si>
  <si>
    <t>2019-07-19 11:21:13</t>
  </si>
  <si>
    <t>2019-07-16 13:55:43</t>
  </si>
  <si>
    <t>2019-07-08 16:20:39</t>
  </si>
  <si>
    <t>2019-06-20 16:14:41</t>
  </si>
  <si>
    <t>2019-06-03 08:32:49</t>
  </si>
  <si>
    <t>2019-05-24 11:12:06</t>
  </si>
  <si>
    <t>2019-03-26 12:50:29</t>
  </si>
  <si>
    <t>2019-03-26 11:27:46</t>
  </si>
  <si>
    <t>2019-03-24 10:50:47</t>
  </si>
  <si>
    <t>2019-03-21 11:44:04</t>
  </si>
  <si>
    <t>2019-03-21 10:32:33</t>
  </si>
  <si>
    <t>2019-11-16 21:08:17</t>
  </si>
  <si>
    <t>2019-11-16 14:53:16</t>
  </si>
  <si>
    <t>2019-11-16 09:09:59</t>
  </si>
  <si>
    <t>2019-11-14 14:57:25</t>
  </si>
  <si>
    <t>2019-11-14 13:05:30</t>
  </si>
  <si>
    <t>2019-11-14 00:04:46</t>
  </si>
  <si>
    <t>2019-11-13 19:12:54</t>
  </si>
  <si>
    <t>2019-11-13 13:30:00</t>
  </si>
  <si>
    <t>2019-11-12 20:54:00</t>
  </si>
  <si>
    <t>2019-11-05 13:53:46</t>
  </si>
  <si>
    <t>2019-11-04 17:44:49</t>
  </si>
  <si>
    <t>2019-11-03 19:43:26</t>
  </si>
  <si>
    <t>2019-11-01 16:16:25</t>
  </si>
  <si>
    <t>2019-10-29 17:27:56</t>
  </si>
  <si>
    <t>2019-10-17 13:09:42</t>
  </si>
  <si>
    <t>2019-10-17 13:04:31</t>
  </si>
  <si>
    <t>2019-10-15 14:29:28</t>
  </si>
  <si>
    <t>2019-07-23 07:13:15</t>
  </si>
  <si>
    <t>2019-07-19 11:34:05</t>
  </si>
  <si>
    <t>2019-07-16 14:17:34</t>
  </si>
  <si>
    <t>2019-07-08 16:20:41</t>
  </si>
  <si>
    <t>2019-06-20 16:17:07</t>
  </si>
  <si>
    <t>2019-06-03 08:32:51</t>
  </si>
  <si>
    <t>2019-05-24 11:12:09</t>
  </si>
  <si>
    <t>2019-03-26 12:51:05</t>
  </si>
  <si>
    <t>2019-03-26 11:28:15</t>
  </si>
  <si>
    <t>2019-03-24 10:52:42</t>
  </si>
  <si>
    <t>2019-03-21 11:48:45</t>
  </si>
  <si>
    <t>2019-03-21 10:53:59</t>
  </si>
  <si>
    <t>hsv690paixwumvp9tm9eohsv69zqdzew</t>
  </si>
  <si>
    <t>as9ps3svib9g3yas9ps3ph4jd774514g</t>
  </si>
  <si>
    <t>bppusk41yvx5bp8ghiwn2rytge6qu3d8</t>
  </si>
  <si>
    <t>k13pmk7wte23engnioak13pjgwqp1d0e</t>
  </si>
  <si>
    <t>juxlukkzbd2nlpn1svjuxlvllosnip8u</t>
  </si>
  <si>
    <t>w0liefdppkff1x5lkw0liisnji5n8vtx</t>
  </si>
  <si>
    <t>aiz0rynp9s6jxrp1t4aiz0rkjy1fh5od</t>
  </si>
  <si>
    <t>snfn3gf8kzycksnfn3gv77qy60yszp6p</t>
  </si>
  <si>
    <t>h457blfpematonlovyhhkh457blft3tk</t>
  </si>
  <si>
    <t>axxi5a2s4yd8izfn1wxaxxi5a4rhsuo0</t>
  </si>
  <si>
    <t>s4i4rh2aj4fcz18667s4i4rozm81txul</t>
  </si>
  <si>
    <t>abt2ttz3hc5k36wjhabt20mjvwl0lcuu</t>
  </si>
  <si>
    <t>gmbzzqldgic7v6gmbqeu1h0vob2w36ig</t>
  </si>
  <si>
    <t>r5gmwfjdpczknp6r5gmwf05gxw72xdqd</t>
  </si>
  <si>
    <t>9rsdowipr9f2aefuxz9rsdowiswjt4v8</t>
  </si>
  <si>
    <t>zanjyve6jsmecb7k4zanqquuzhlpeyv1</t>
  </si>
  <si>
    <t>lps4js1iv472vuislps4j8td77p66nny</t>
  </si>
  <si>
    <t>1a609e6cb5b5b803c5613c7503bcbe90</t>
  </si>
  <si>
    <t>a9b84b3de85bd0e0f50035b36367b8a4</t>
  </si>
  <si>
    <t>6feaa6c5ca54f761ca637d84e5cc84ee</t>
  </si>
  <si>
    <t>566a7a4db4a595e55d1681a60b8b8ef7</t>
  </si>
  <si>
    <t>c7ea3cc87364a1509186888843dac122</t>
  </si>
  <si>
    <t>731629a1a93395395b487aa0d8f8396e</t>
  </si>
  <si>
    <t>dd8dcb67ceb0a6793654937097cccc27</t>
  </si>
  <si>
    <t>c11b47538e2f53c98f55f0db649be4d1</t>
  </si>
  <si>
    <t>334aed5ff3a0ba9769c332bc53e695a9</t>
  </si>
  <si>
    <t>bb86916bf21ea69efaee53bd90c16265</t>
  </si>
  <si>
    <t>1e60027ca2cc2e1ebc258ff4bc69a39a</t>
  </si>
  <si>
    <t>2841099ad745247cfffd15f8b35fe308</t>
  </si>
  <si>
    <t>7cb9dfbf3d550cf9212e6d10aa615b75</t>
  </si>
  <si>
    <t>29.1) Is geometry read correctly?</t>
  </si>
  <si>
    <t>29.1.1) What changes / inconsistencies / errors / other issues were noted?</t>
  </si>
  <si>
    <t>29.1.2) Attach screenshots</t>
  </si>
  <si>
    <t>29.2) short comments to the previous question (optional)</t>
  </si>
  <si>
    <t>There are several different read modes in FME which can affect how geometries are grouped. The default mode for the FME IFC reader is relational mode. In this mode FME reads primary object properties as attributes. Object geometries and their properties are read as nested, named FME geometries and geometry traits. Representations are stored in the geometry names. So for IFCDoor, the attributes store properties such as GlobalID, ifc_unique_id, Name, etc, and the parent geometry is named IFCDoor and contains a combination of null and Body geometries. The null geometries store traits such as property sets, appearances and materials. Body geometries store multi-surfaces and solids as appropriate. In the case of IFCDoor, the combination of materials, appearances, properties and property sets are stored as an aggregate of null and body geometries with the geometry name = IfcDoor. For more info see: https://docs.safe.com/fme/html/FME_Desktop_Documentation/FME_ReadersWriters/ifc/IFC_reader.htm</t>
  </si>
  <si>
    <t>This seems to be correct except that there is no roof at the top of the tower</t>
  </si>
  <si>
    <t>It is possible to check whether a morph is solid or not. This can be done under the design &gt; modify morph &gt; check solidity option. This process in not intuitive.</t>
  </si>
  <si>
    <t>30.1) Did the normals change?</t>
  </si>
  <si>
    <t>Surface normals can only be displayed for NURBS surfaces. Different visualisation methods didn't provide different colours for different faces directions</t>
  </si>
  <si>
    <t>unclear question: same colour for different faces directions</t>
  </si>
  <si>
    <t>30.1.1) What changes / inconsistencies / errors / other issues were noted?</t>
  </si>
  <si>
    <t>No obvious problems with normals were observed. If there were issues with normals, we would expect to see differences in transparency, materials on the wrong side etc. Refer to screen shots for UpTown.ifc</t>
  </si>
  <si>
    <t>30.1.2) Attach screenshots</t>
  </si>
  <si>
    <t>30.2) short comments to the previous question (optional)</t>
  </si>
  <si>
    <t>Note that in the screen shots below, comparison with GeoBIM website screenshots can be somewhat challenging since the properties, relationships and attributes are displayed differently. What FME calls ‘Attributes’ seem to correspond to a lot of the relationship or hierarchy information shown on the website (ids and classification). Also, for much of what GeoBIM calls ‘attributes’, with FME this information is stored as traits within the geometry aggregates (materials, property sets, appearances etc). The following screenshots simply page through all the attributes, geometries and traits available for the Elements in question using the Feature Information window in FME Data Inspector. Please contact the author if there are any questions on how to interpret these results. Note that free demo licenses of FME are available for educational and research purposes, so that is always an option for anyone who wishes to test this for themselves from https://www.safe.com/free-fme-licenses/</t>
  </si>
  <si>
    <t>Yes, visually</t>
  </si>
  <si>
    <t>For geometry (surface) we can see the direction of normal</t>
  </si>
  <si>
    <t>We can see changes in colour of the same surface from different directions. Gradual shadow transition looks realistic.</t>
  </si>
  <si>
    <t>31.1) Is it possible to view the model in 3D?</t>
  </si>
  <si>
    <t>31.2) short comments to the previous question (optional)</t>
  </si>
  <si>
    <t>As mentioned above, it is possible to view in 3D using FME Data Inspector. In general, the machine used should have 16GB RAM and a dedicated video card. However, given the size of the Uptown.ifc, the model takes some time to load directly in Data Inspector and can encounter delays when zooming or changing display modes. Because of this we found better performance when using an FME workspace created in FME Workbench to convert the IFC to FME FFS file and then use Data Inspector to display that.</t>
  </si>
  <si>
    <t>Everything is ok</t>
  </si>
  <si>
    <t>Via the tabs at the top you can switch between views.</t>
  </si>
  <si>
    <t>32.1) Is it possible to view the model in 2D?</t>
  </si>
  <si>
    <t>32.2) short comments to the previous question (optional)</t>
  </si>
  <si>
    <t>Same as previous question about 3D.</t>
  </si>
  <si>
    <t>33.1) Is it possible to edit the model (attributes, geometry, other)?</t>
  </si>
  <si>
    <t>The answers are the same I gave during the test with Myran.ifc</t>
  </si>
  <si>
    <t>33.1.1) What editing is possible (attributes, geometry, georeferencing, please add details)?</t>
  </si>
  <si>
    <t>It is possible to query some data of the model, but it is not possible to modify geometries or parameters. The only possible operation is to move the model, using the appropriate command or project points, changing the georeferencing.</t>
  </si>
  <si>
    <t>Attributes, geometry, scale, georeference information, units</t>
  </si>
  <si>
    <t>Attributes, geometry, georeferencing can be edited.  Attributes can be changed in the object info - data bar: for example, IFC entity name and type can be changed. A number of tools exist to modify object's geometry: add surfaces, scale etc. Projection plane, orientation of the model, CRS informations can be also changed.</t>
  </si>
  <si>
    <t>Changing attributes is possible, as is editing of both the local reference system of the model as the global referencing of the project. Morph objects can be solidified. Trimming and splitting operations on the geometry are also possible.</t>
  </si>
  <si>
    <t>33.1.2) Attach screenshots</t>
  </si>
  <si>
    <t>33.2) short comments to the previous question (optional)</t>
  </si>
  <si>
    <t>34.1) Is it possible to query the model and the attributes?</t>
  </si>
  <si>
    <t>34.1.1) What kinds of query are possible?</t>
  </si>
  <si>
    <t>No querying possible</t>
  </si>
  <si>
    <t>no query are available</t>
  </si>
  <si>
    <t>There are general pre-defined ways to view the information, listed by structure, by types, by groups (system, zones or other) and by layers. For all these properties, location, classification and relations can be shown on the object level</t>
  </si>
  <si>
    <t>Model Information (e.g. File Header, Property sets), Entity Information (e.g. Space Information, Text information), Element Type Information, Quantities, File Statistics (e.g. File statistics and SRS statistics)</t>
  </si>
  <si>
    <t>Select elements, attributes, families of elements.</t>
  </si>
  <si>
    <t>Class filtering, object selection, attribute filtering and every other generic query. It is also possible to connect the software with a database and perform more complicated queries</t>
  </si>
  <si>
    <t>Queries can be performed if the project is connected to a database. Generic selection and attribute retrieval can be done, class filtering is also possible.</t>
  </si>
  <si>
    <t>Find and select tool (has issues).</t>
  </si>
  <si>
    <t>34.1.2) Attach screenshots</t>
  </si>
  <si>
    <t>34.2) short comments to the previous question (optional)</t>
  </si>
  <si>
    <t>Georeferening relative to background maps - this was adjusted for viewing purposes. OSM is like based on web mercator and thus not necessarily very accurate in terms of real world coordinates.</t>
  </si>
  <si>
    <t>35.1) Is it possible to analyse the objects and the model?</t>
  </si>
  <si>
    <t>35.1.1) What analysis are possible? Do you know if the results are reliable?</t>
  </si>
  <si>
    <t>Depending on the purpose of the analysis there are several plug-ins available, such as an energy efficiency plug-in.</t>
  </si>
  <si>
    <t>Shadow analysis can be performed, selection by location etc. A number of plugins is available for AEC categories. The reliability of the results couldn't be checked.</t>
  </si>
  <si>
    <t>It is possible to create a sun study, an energy evaluation (climate data, environment costs) is also possible. Analysis accuracy depends on your input model. For example, energy model requires thermalblocks to properly study energy usage. If the placement of these blocks is done in a less precise way, it will affect the analysis results in a negative way. The exact accuracy and reliability are unknown.</t>
  </si>
  <si>
    <t>35.1.2) Attach screenshots</t>
  </si>
  <si>
    <t>35.1.3) Time required to perform the analysis about the model (type 1)</t>
  </si>
  <si>
    <t>35.1.3) Time required to perform the analysis about the model (type 2)</t>
  </si>
  <si>
    <t>35.2) short comments to the previous question (optional)</t>
  </si>
  <si>
    <t>However, the validity check takes longer (about 5 minutes)</t>
  </si>
  <si>
    <t>Revit Educational 2020 allows energetic, structural analyses but they don't work with UpTown IFC file.</t>
  </si>
  <si>
    <t>We could not fill in the previous question as we failed to execute an analysis</t>
  </si>
  <si>
    <t>There are many analysis options, too many to all list here. An example of a wind analysis is shown in the provided screenshot. We ran the timing on the sun study again for comparison reasons with the other datasets.</t>
  </si>
  <si>
    <t>2019-11-16 21:08:29</t>
  </si>
  <si>
    <t>2019-11-16 14:53:26</t>
  </si>
  <si>
    <t>2019-11-16 09:10:06</t>
  </si>
  <si>
    <t>2019-11-14 00:04:59</t>
  </si>
  <si>
    <t>2019-11-14 14:57:32</t>
  </si>
  <si>
    <t>2019-11-14 13:06:16</t>
  </si>
  <si>
    <t>2019-11-13 19:12:59</t>
  </si>
  <si>
    <t>2019-11-13 13:30:15</t>
  </si>
  <si>
    <t>2019-11-12 20:54:11</t>
  </si>
  <si>
    <t>2019-11-05 13:53:54</t>
  </si>
  <si>
    <t>2019-11-04 17:44:55</t>
  </si>
  <si>
    <t>2019-11-03 19:44:15</t>
  </si>
  <si>
    <t>2019-11-01 16:16:34</t>
  </si>
  <si>
    <t>2019-10-29 17:28:04</t>
  </si>
  <si>
    <t>2019-10-17 13:09:48</t>
  </si>
  <si>
    <t>2019-10-17 13:04:38</t>
  </si>
  <si>
    <t>2019-10-15 14:30:42</t>
  </si>
  <si>
    <t>2019-07-23 07:13:43</t>
  </si>
  <si>
    <t>2019-07-19 11:34:29</t>
  </si>
  <si>
    <t>2019-07-16 14:19:24</t>
  </si>
  <si>
    <t>2019-07-08 16:20:54</t>
  </si>
  <si>
    <t>2019-06-20 16:17:19</t>
  </si>
  <si>
    <t>2019-06-03 08:33:00</t>
  </si>
  <si>
    <t>2019-05-24 11:12:24</t>
  </si>
  <si>
    <t>2019-03-26 12:51:15</t>
  </si>
  <si>
    <t>2019-03-26 11:28:19</t>
  </si>
  <si>
    <t>2019-03-24 10:52:48</t>
  </si>
  <si>
    <t>2019-03-24 10:52:46</t>
  </si>
  <si>
    <t>2019-03-21 11:48:51</t>
  </si>
  <si>
    <t>2019-03-21 10:54:18</t>
  </si>
  <si>
    <t>2019-11-16 21:10:13</t>
  </si>
  <si>
    <t>2019-11-16 15:09:10</t>
  </si>
  <si>
    <t>2019-11-16 09:10:09</t>
  </si>
  <si>
    <t>2019-11-14 21:07:57</t>
  </si>
  <si>
    <t>2019-11-14 14:58:52</t>
  </si>
  <si>
    <t>2019-11-14 13:06:19</t>
  </si>
  <si>
    <t>2019-11-13 19:15:56</t>
  </si>
  <si>
    <t>2019-11-13 15:39:50</t>
  </si>
  <si>
    <t>2019-11-12 21:03:40</t>
  </si>
  <si>
    <t>2019-11-05 13:53:57</t>
  </si>
  <si>
    <t>2019-11-04 17:44:58</t>
  </si>
  <si>
    <t>2019-11-03 19:44:20</t>
  </si>
  <si>
    <t>2019-11-01 16:16:37</t>
  </si>
  <si>
    <t>2019-10-29 17:35:54</t>
  </si>
  <si>
    <t>2019-10-17 13:09:52</t>
  </si>
  <si>
    <t>2019-10-17 13:04:41</t>
  </si>
  <si>
    <t>2019-10-15 14:35:03</t>
  </si>
  <si>
    <t>2019-07-23 07:21:47</t>
  </si>
  <si>
    <t>2019-07-19 11:38:17</t>
  </si>
  <si>
    <t>2019-07-16 14:34:41</t>
  </si>
  <si>
    <t>2019-07-08 16:20:56</t>
  </si>
  <si>
    <t>2019-06-20 16:25:09</t>
  </si>
  <si>
    <t>2019-06-03 08:33:03</t>
  </si>
  <si>
    <t>2019-05-24 11:12:52</t>
  </si>
  <si>
    <t>2019-03-26 13:01:35</t>
  </si>
  <si>
    <t>2019-03-26 11:28:54</t>
  </si>
  <si>
    <t>2019-03-24 11:50:58</t>
  </si>
  <si>
    <t>2019-03-24 11:48:49</t>
  </si>
  <si>
    <t>2019-03-21 12:06:59</t>
  </si>
  <si>
    <t>2019-03-21 11:17:48</t>
  </si>
  <si>
    <t>m7v564a71rcy0yum7v7l52h707dah7l5</t>
  </si>
  <si>
    <t>648svbisrvkz1kr5c9v648svq6s2he0w</t>
  </si>
  <si>
    <t>lp7axg8865v0n4wrclp7vr7c37jk3jcn</t>
  </si>
  <si>
    <t>dyz5l0lux8dlel7w3mtkc5edyz5l0luk</t>
  </si>
  <si>
    <t>5fksdbi869biy85fksdbx9nqfozvpc6c</t>
  </si>
  <si>
    <t>rr438gogsx1u3jog8kwqsrr4382wp7i4</t>
  </si>
  <si>
    <t>3bonf8kl3wto9r3synh83bonf8kmyl1b</t>
  </si>
  <si>
    <t>mr8o6240ozp8who0symr8oh2we4xozwq</t>
  </si>
  <si>
    <t>qwp6nuu4pl0s17zqwp6nut56fz8eojax</t>
  </si>
  <si>
    <t>uf9eu0ipulgwuh65uf9eu8lldzwnyl6o</t>
  </si>
  <si>
    <t>21z3h2imrj6v1ikutkn921z3h2ngr62v</t>
  </si>
  <si>
    <t>id9kvrdcoqgjq358id9kvnji9n1hpt3j</t>
  </si>
  <si>
    <t>vneqc154kcp5luw7pqdvneqcn38ltj4p</t>
  </si>
  <si>
    <t>se21l43bmqzmfvheawse21pw960atwoa</t>
  </si>
  <si>
    <t>wgdlt0cqq26lwgdldh2xmar7n31yk9e7</t>
  </si>
  <si>
    <t>53wmw89f0uwrkydjw76e53wmw87ft7rs</t>
  </si>
  <si>
    <t>29duaildrq6v30hbpz4uo029duailqma</t>
  </si>
  <si>
    <t>8e4a74c8349b79a5ee93613dd210fea7</t>
  </si>
  <si>
    <t>f5053ccfe2b254b51c816ec9ad4f9ad0</t>
  </si>
  <si>
    <t>9fd54e12337fd107e44ebee7b8d14049</t>
  </si>
  <si>
    <t>b8f5a829709e165f28c452b10eeb463b</t>
  </si>
  <si>
    <t>f38cae27745b0f567dcf90c9d1ae9546</t>
  </si>
  <si>
    <t>27316cae57559445d0bb9900860dfc15</t>
  </si>
  <si>
    <t>4e1af5dd01934e90fa0851fbdd269823</t>
  </si>
  <si>
    <t>0ed5b3911efb2ba223f31e223854f416</t>
  </si>
  <si>
    <t>27967042e4cb38c00e65c44b8d9effe8</t>
  </si>
  <si>
    <t>5a5d47109c9461a86516aa2e08fe58e7</t>
  </si>
  <si>
    <t>88e2423a3b9d29349c6835b3853fd01d</t>
  </si>
  <si>
    <t>9e6a16fb52acde1a0e0918d47bc2f6f4</t>
  </si>
  <si>
    <t>7f1a306c6aaa7be8b141e529334a55c6</t>
  </si>
  <si>
    <t>36) How long does it take for the data to be exported to IFC?</t>
  </si>
  <si>
    <t>36.1) Comments to the previous question (optional)</t>
  </si>
  <si>
    <t>Some elements could not be exported due to missing geometry</t>
  </si>
  <si>
    <t>Really big file</t>
  </si>
  <si>
    <t>AutodeskRevit2018</t>
  </si>
  <si>
    <t>2019-11-16 21:10:53</t>
  </si>
  <si>
    <t>2019-11-16 15:09:16</t>
  </si>
  <si>
    <t>2019-11-16 09:10:15</t>
  </si>
  <si>
    <t>2019-11-14 21:08:09</t>
  </si>
  <si>
    <t>2019-11-14 14:58:58</t>
  </si>
  <si>
    <t>2019-11-14 13:06:25</t>
  </si>
  <si>
    <t>2019-11-13 19:16:08</t>
  </si>
  <si>
    <t>2019-11-13 15:40:05</t>
  </si>
  <si>
    <t>2019-11-12 21:03:52</t>
  </si>
  <si>
    <t>2019-11-05 13:54:19</t>
  </si>
  <si>
    <t>2019-11-04 17:45:04</t>
  </si>
  <si>
    <t>2019-11-03 19:44:32</t>
  </si>
  <si>
    <t>2019-11-01 16:17:22</t>
  </si>
  <si>
    <t>2019-10-29 17:36:07</t>
  </si>
  <si>
    <t>2019-10-17 13:10:00</t>
  </si>
  <si>
    <t>2019-10-17 13:06:59</t>
  </si>
  <si>
    <t>2019-10-15 14:35:16</t>
  </si>
  <si>
    <t>2019-07-23 07:22:12</t>
  </si>
  <si>
    <t>2019-07-19 11:38:41</t>
  </si>
  <si>
    <t>2019-07-16 14:37:01</t>
  </si>
  <si>
    <t>2019-07-08 16:21:06</t>
  </si>
  <si>
    <t>2019-06-20 16:25:21</t>
  </si>
  <si>
    <t>2019-06-03 08:33:15</t>
  </si>
  <si>
    <t>2019-05-24 11:13:53</t>
  </si>
  <si>
    <t>2019-03-26 13:01:39</t>
  </si>
  <si>
    <t>2019-03-26 11:29:00</t>
  </si>
  <si>
    <t>2019-03-24 11:49:01</t>
  </si>
  <si>
    <t>2019-03-24 11:51:01</t>
  </si>
  <si>
    <t>2019-03-21 12:07:03</t>
  </si>
  <si>
    <t>2019-03-21 11:18:05</t>
  </si>
  <si>
    <t>2019-11-16 21:28:12</t>
  </si>
  <si>
    <t>2019-11-16 15:19:05</t>
  </si>
  <si>
    <t>2019-11-16 09:10:17</t>
  </si>
  <si>
    <t>2019-11-14 22:30:48</t>
  </si>
  <si>
    <t>2019-11-14 15:01:53</t>
  </si>
  <si>
    <t>2019-11-14 13:06:27</t>
  </si>
  <si>
    <t>2019-11-13 19:19:33</t>
  </si>
  <si>
    <t>2019-11-13 17:12:14</t>
  </si>
  <si>
    <t>2019-11-12 21:05:28</t>
  </si>
  <si>
    <t>2019-11-05 13:54:22</t>
  </si>
  <si>
    <t>2019-11-04 17:45:07</t>
  </si>
  <si>
    <t>2019-11-03 19:44:35</t>
  </si>
  <si>
    <t>2019-11-01 16:17:26</t>
  </si>
  <si>
    <t>2019-10-29 17:40:42</t>
  </si>
  <si>
    <t>2019-10-17 13:10:03</t>
  </si>
  <si>
    <t>2019-10-17 13:07:02</t>
  </si>
  <si>
    <t>2019-10-15 14:37:26</t>
  </si>
  <si>
    <t>2019-07-23 09:20:45</t>
  </si>
  <si>
    <t>2019-07-19 11:39:02</t>
  </si>
  <si>
    <t>2019-07-16 14:45:12</t>
  </si>
  <si>
    <t>2019-07-08 16:21:08</t>
  </si>
  <si>
    <t>2019-06-20 16:25:41</t>
  </si>
  <si>
    <t>2019-06-03 08:33:18</t>
  </si>
  <si>
    <t>2019-05-24 11:13:55</t>
  </si>
  <si>
    <t>2019-03-26 13:02:42</t>
  </si>
  <si>
    <t>2019-03-26 11:29:19</t>
  </si>
  <si>
    <t>2019-03-24 12:01:18</t>
  </si>
  <si>
    <t>2019-03-24 12:00:57</t>
  </si>
  <si>
    <t>2019-03-21 12:10:07</t>
  </si>
  <si>
    <t>2019-03-21 11:26:10</t>
  </si>
  <si>
    <t>5eft6tq2iuavog92f6075eft6tgj20ej</t>
  </si>
  <si>
    <t>3y0faiefi1wfbqubhih3y00bfu0vhzxe</t>
  </si>
  <si>
    <t>nyd2c1wipbn529k9ogfka9nyd2c1txo4</t>
  </si>
  <si>
    <t>lj1rjmkpibnnut7p1kuyjw5lj1rueopq</t>
  </si>
  <si>
    <t>n88atwmha1a9vk9fvn88ahotla31mkyg</t>
  </si>
  <si>
    <t>09qlvza951i98aiq09qljp8kh1m9zm53</t>
  </si>
  <si>
    <t>0o0xx12gdzfjwvwp0o0togcob6m9jzgz</t>
  </si>
  <si>
    <t>2yxs8c5phf9s402yxs04bmgn4qiq2gak</t>
  </si>
  <si>
    <t>30fmulojawd5f3g30fm04dpz6c5651ru</t>
  </si>
  <si>
    <t>avoigwxevu75avoi94koxffoobtvw3nk</t>
  </si>
  <si>
    <t>4bw09auj4uz294bwbppeqx3irx5bppij</t>
  </si>
  <si>
    <t>00ezywoywsnef2mt00ezizux4fllrnyn</t>
  </si>
  <si>
    <t>xrkg731fqlq5jahnhxrkg7spcl68h79w</t>
  </si>
  <si>
    <t>ds21aklk462zsdkvgvnds2vlytfaq4bt</t>
  </si>
  <si>
    <t>tu7c2vkik68xj0pj399pftu7c2mwzk31</t>
  </si>
  <si>
    <t>4cz5vyfo5s0jvveudihms4cz5vyfe3hr</t>
  </si>
  <si>
    <t>e05fc69e14eac7e3ee77d81ecab41e1b</t>
  </si>
  <si>
    <t>1e749b8160158a88caedfcb31adab65f</t>
  </si>
  <si>
    <t>e0f6e37b985f4a64e8e1574fa062485b</t>
  </si>
  <si>
    <t>b677bce1a204e776c33b975d7cda5792</t>
  </si>
  <si>
    <t>d57fb32c6cd1e445c9dc8ec94d8bd96f</t>
  </si>
  <si>
    <t>41ece5a816db88857796398f725c0463</t>
  </si>
  <si>
    <t>92be29c980c5ece3dab332a5bb0cb00e</t>
  </si>
  <si>
    <t>the software was not able to import it, even without crushing</t>
  </si>
  <si>
    <t>38) Please report on any errors the software gives when importing the file.</t>
  </si>
  <si>
    <t>inconsistency found during IFC file read operation / Some elements could not be imported during to missing or incorrect geometry</t>
  </si>
  <si>
    <t>440 elements have been ignored during the import.</t>
  </si>
  <si>
    <t>None</t>
  </si>
  <si>
    <t>Some geometries can't be generated. Error message is: "Warn - IFCProduct (#565376): error IfcRepresentationItem (#564617) Error - this representation Item IfcAdvancedBRep (#564922) is not implemented... TODO</t>
  </si>
  <si>
    <t>Error message Elements Can't keep elements joined.	Walls : Basic Wall : Muro di base:Strutturale - 35 cm:425707 : id 226945 Walls : Basic Wall : Muro di base:Generico - 10 cm:298586 : id 233246 Can't keep elements joined.	Walls : Basic Wall : Muro di base:Generico - 40 cm:133292 : id 230075 Walls : Basic Wall : Muro di base:Generico - 40 cm:133292 : id 233969 Walls : Basic Wall : Muro di base:Muro balconi - 10 cm:520552 : id 235803 Can't keep elements joined.	Walls : Basic Wall : Muro di base:Generico - 40 cm:133292 : id 231458 Walls : Basic Wall : Muro di base:Generico - 40 cm:133292 : id 235844 Walls : Basic Wall : Muro di base:Muro balconi - 10 cm:520552 : id 236092 Can't keep elements joined.	Walls : Basic Wall : Muro di base:Generico - 40 cm:133292 : id 231931 Walls : Basic Wall : Muro di base:Generico - 40 cm:133292 : id 236131 Walls : Basic Wall : Muro di base:Muro balconi - 10 cm:520552 : id 236418 Can't keep elements joined.	Walls : Basic Wall : Muro di base:Generico - 40 cm:133292 : id 232485 Walls : Basic Wall : Muro di base:Generico - 40 cm:133292 : id 236558 Walls : Basic Wall : Muro di base:Muro balconi - 10 cm:520552 : id 236817 Can't keep elements joined.	Walls : Basic Wall : Muro di base:Generico - 40 cm:133292 : id 233933 Walls : Basic Wall : Muro di base:Generico - 40 cm:133292 : id 233934 Walls : Basic Wall : Muro di base:Muro balconi - 10 cm:520552 : id 238168 Can't keep elements joined.	Walls : Basic Wall : Muro di base:Generico - 40 cm:133292 : id 235804 Walls : Basic Wall : Muro di base:Generico - 40 cm:133292 : id 235805 Walls : Basic Wall : Muro di base:Muro balconi - 10 cm:520552 : id 238185 Can't keep elements joined.	Walls : Basic Wall : Muro di base:Generico - 40 cm:133292 : id 236093 Walls : Basic Wall : Muro di base:Generico - 40 cm:133292 : id 236094 Walls : Basic Wall : Muro di base:Muro balconi - 10 cm:520552 : id 238202 Can't keep elements joined.	Walls : Basic Wall : Muro di base:Generico - 40 cm:133292 : id 236419 Walls : Basic Wall : Muro di base:Generico - 40 cm:133292 : id 236430 Walls : Basic Wall : Muro di base:Muro balconi - 10 cm:520552 : id 238219 Instance(s) of 100 x 220 cm not cutting anything.	Walls : Basic Wall : Muro di base:Generico - 40 cm:133292 : id 232247 Windows : 100 x 220 cm : 100 x 220 cm - Mark 195 : id 236763 Instance(s) of 100 x 220 cm 90384 not cutting anything.	Walls : Basic Wall : Muro di base:Generico - 40 cm:133292 : id 232247 Windows : 100 x 220 cm 90384 : 100 x 220 cm 90384 - Mark 194 : id 236762 Instance(s) of 120 x 135 cm not cutting anything.	Walls : Basic Wall : Muro di base:Generico - 40 cm:133292 : id 232058 Windows : 120 x 135 cm : 120 x 135 cm - Mark 186 : id 236739 Instance(s) of 120 x 135 cm not cutting anything.	Walls : Basic Wall : Muro di base:Generico - 40 cm:133292 : id 232188 Windows : 120 x 135 cm : 120 x 135 cm - Mark 193 : id 236761 Instance(s) of 120 x 135 cm 98850 not cutting anything.	Walls : Basic Wall : Muro di base:Generico - 40 cm:133292 : id 232293 Windows : 120 x 135 cm 98850 : 120 x 135 cm 98850 - Mark 196 : id 236764 Instance(s) of 120 x 135 cm 98850 not cutting anything.	Walls : Basic Wall : Muro di base:Generico - 40 cm:133292 : id 232339 Windows : 120 x 135 cm 98850 : 120 x 135 cm 98850 - Mark 188 : id 236742 Instance(s) of 120 x 215 cm not cutting anything.	Walls : Basic Wall : Muro di base:Generico - 40 cm:133292 : id 232058 Windows : 120 x 215 cm : 120 x 215 cm - Mark 185 : id 236738 Instance(s) of 120 x 215 cm 80979 not cutting anything.	Walls : Basic Wall : Muro di base:Generico - 40 cm:133292 : id 230937 Windows : 120 x 215 cm 80979 : 120 x 215 cm 80979 - Mark 91 : id 235009 Instance(s) of 120 x 215 cm 80979 not cutting anything.	Walls : Basic Wall : Muro di base:Generico - 40 cm:133292 : id 232339 Windows : 120 x 215 cm 80979 : 120 x 215 cm 80979 - Mark 187 : id 236741 Instance(s) of 140 x 140 cm not cutting anything.	Walls : Basic Wall : Muro di base:Generico - 40 cm:133292 : id 232516 Windows : 140 x 140 cm : 140 x 140 cm - Mark 203 : id 236795 Instance(s) of 140 x 140 cm not cutting anything.	Walls : Basic Wall : Muro di base:Generico - 40 cm:133292 : id 232549 Windows : 140 x 140 cm : 140 x 140 cm - Mark 200 : id 236792 Instance(s) of 140 x 140 cm 242263 not cutting anything.	Walls : Basic Wall : Muro di base:Generico - 40 cm:133292 : id 232516 Windows : 140 x 140 cm 242263 : 140 x 140 cm 242263 - Mark 201 : id 236793 Instance(s) of 70 x 140 cm not cutting anything.	Walls : Basic Wall : Muro di base:Generico - 40 cm:133292 : id 230827 Windows : 70 x 140 cm : 70 x 140 cm - Mark 104 : id 235034 Instance(s) of 70 x 140 cm not cutting anything.	Walls : Basic Wall : Muro di base:Generico - 40 cm:133292 : id 232293 Windows : 70 x 140 cm : 70 x 140 cm - Mark 197 : id 236765 Instance(s) of 70 x 140 cm 93420 not cutting anything.	Walls : Basic Wall : Muro di base:Generico - 40 cm:133292 : id 230827 Windows : 70 x 140 cm 93420 : 70 x 140 cm 93420 - Mark 103 : id 235033 Instance(s) of 70 x 140 cm 93420 not cutting anything.	Walls : Basic Wall : Muro di base:Generico - 40 cm:133292 : id 232188 Windows : 70 x 140 cm 93420 : 70 x 140 cm 93420 - Mark 192 : id 236760 Instance(s) of 80 x 135 cm not cutting anything.	Walls : Basic Wall : Muro di base:Generico - 40 cm:133292 : id 232454 Windows : 80 x 135 cm : 80 x 135 cm - Mark 206 : id 236798 Instance(s) of 80 x 135 cm 95126 not cutting anything.	Walls : Basic Wall : Muro di base:Generico - 40 cm:133292 : id 230937 Windows : 80 x 135 cm 95126 : 80 x 135 cm 95126 - Mark 105 : id 235035 Instance(s) of 80 x 135 cm 95126 not cutting anything.	Walls : Basic Wall : Muro di base:Generico - 40 cm:133292 : id 232454 Windows : 80 x 135 cm 95126 : 80 x 135 cm 95126 - Mark 207 : id 236799 Rectangular opening doesn't cut its host.	Rectangular Straight Wall Opening : Rectangular Straight Wall Opening : id 229378 Rectangular opening doesn't cut its host.	Rectangular Straight Wall Opening : Rectangular Straight Wall Opening : id 229382 Rectangular opening doesn't cut its host.	Rectangular Straight Wall Opening : Rectangular Straight Wall Opening : id 229727 Rectangular opening doesn't cut its host.	Rectangular Straight Wall Opening : Rectangular Straight Wall Opening : id 229729 Rectangular opening doesn't cut its host.	Rectangular Straight Wall Opening : Rectangular Straight Wall Opening : id 230056 Rectangular opening doesn't cut its host.	Rectangular Straight Wall Opening : Rectangular Straight Wall Opening : id 230057 Rectangular opening doesn't cut its host.	Rectangular Straight Wall Opening : Rectangular Straight Wall Opening : id 230059 Rectangular opening doesn't cut its host.	Rectangular Straight Wall Opening : Rectangular Straight Wall Opening : id 230060 Rectangular opening doesn't cut its host.	Rectangular Straight Wall Opening : Rectangular Straight Wall Opening : id 230720 Rectangular opening doesn't cut its host.	Rectangular Straight Wall Opening : Rectangular Straight Wall Opening : id 230721 Rectangular opening doesn't cut its host.	Rectangular Straight Wall Opening : Rectangular Straight Wall Opening : id 230723 Rectangular opening doesn't cut its host.	Rectangular Straight Wall Opening : Rectangular Straight Wall Opening : id 230724 Rectangular opening doesn't cut its host.	Rectangular Straight Wall Opening : Rectangular Straight Wall Opening : id 231912 Rectangular opening doesn't cut its host.	Rectangular Straight Wall Opening : Rectangular Straight Wall Opening : id 231913 Rectangular opening doesn't cut its host.	Rectangular Straight Wall Opening : Rectangular Straight Wall Opening : id 231915 Rectangular opening doesn't cut its host.	Rectangular Straight Wall Opening : Rectangular Straight Wall Opening : id 231916 Instance of in-place family is not cutting host.	Walls : Basic Wall : Muro di base:Generico - 40 cm:133292 : id 227322 IfcOpeningElements : Opening 260236 : Opening 260236 : id 227360 Instance of in-place family is not cutting host.	Walls : Basic Wall : Muro di base:Generico - 40 cm:133292 : id 227437 IfcOpeningElements : Opening 258067 : Opening 258067 : id 227475 Instance of in-place family is not cutting host.	Walls : Basic Wall : Muro di base:Generico - 20 cm:2340 : id 227816 IfcOpeningElements : Opening 111868 : Opening 111868 : id 227830 Instance of in-place family is not cutting host.	Walls : Basic Wall : Muro di base:Generico - 20 cm:2340 : id 228118 IfcOpeningElements : Opening 107237 : Opening 107237 : id 228132 Instance of in-place family is not cutting host.	Walls : Basic Wall : Muro di base:Generico - 20 cm:2340 : id 228556 IfcOpeningElements : Opening 54012 : Opening 54012 : id 228570 Instance of in-place family is not cutting host.	Walls : Basic Wall : Muro di base:Strutturale - 35 cm:425707 : id 229206 IfcOpeningElements : Opening 234884 : Opening 234884 : id 231079 Instance of in-place family is not cutting host.	Walls : Basic Wall : Muro di base:Generico - 40 cm:133292 : id 230147 IfcOpeningElements : Opening 67349 : Opening 67349 : id 230185 Instance of in-place family is not cutting host.	Walls : Basic Wall : Muro di base:Generico - 40 cm:133292 : id 230827 IfcOpeningElements : Opening 116159 : Opening 116159 : id 230859 Instance of in-place family is not cutting host.	Walls : Basic Wall : Muro di base:Generico - 40 cm:133292 : id 230937 IfcOpeningElements : Opening 116790 : Opening 116790 : id 230981 Instance of in-place family is not cutting host.	Walls : Basic Wall : Muro di base:Generico - 40 cm:133292 : id 230937 IfcOpeningElements : Opening 116812 : Opening 116812 : id 230995 Instance of in-place family is not cutting host.	Walls : Basic Wall : Muro di base:Generico - 40 cm:133292 : id 232058 IfcOpeningElements : Opening 257394 : Opening 257394 : id 232074 Instance of in-place family is not cutting host.	Walls : Basic Wall : Muro di base:Generico - 40 cm:133292 : id 232058 IfcOpeningElements : Opening 257416 : Opening 257416 : id 232088 Instance of in-place family is not cutting host.	Walls : Basic Wall : Muro di base:Generico - 40 cm:133292 : id 232058 IfcOpeningElements : Opening 257438 : Opening 257438 : id 232102 Instance of in-place family is not cutting host.	Walls : Basic Wall : Muro di base:Generico - 40 cm:133292 : id 232058 IfcOpeningElements : Opening 257460 : Opening 257460 : id 232116 Instance of in-place family is not cutting host.	Walls : Basic Wall : Muro di base:Generico - 40 cm:133292 : id 232188 IfcOpeningElements : Opening 257826 : Opening 257826 : id 232204 Instance of in-place family is not cutting host.	Walls : Basic Wall : Muro di base:Generico - 40 cm:133292 : id 232188 IfcOpeningElements : Opening 257848 : Opening 257848 : id 232218 Instance of in-place family is not cutting host.	Walls : Basic Wall : Muro di base:Generico - 40 cm:133292 : id 232247 IfcOpeningElements : Opening 258201 : Opening 258201 : id 232263 Instance of in-place family is not cutting host.	Walls : Basic Wall : Muro di base:Generico - 40 cm:133292 : id 232293 IfcOpeningElements : Opening 258484 : Opening 258484 : id 232309 Instance of in-place family is not cutting host.	Walls : Basic Wall : Muro di base:Generico - 40 cm:133292 : id 232339 IfcOpeningElements : Opening 258730 : Opening 258730 : id 232355 Instance of in-place family is not cutting host.	Walls : Basic Wall : Muro di base:Generico - 40 cm:133292 : id 232339 IfcOpeningElements : Opening 258752 : Opening 258752 : id 232369 Instance of in-place family is not cutting host.	Walls : Basic Wall : Muro di base:Generico - 40 cm:133292 : id 232339 IfcOpeningElements : Opening 258774 : Opening 258774 : id 232383 Instance of in-place family is not cutting host.	Walls : Basic Wall : Muro di base:Generico - 40 cm:133292 : id 232339 IfcOpeningElements : Opening 258796 : Opening 258796 : id 232397 Instance of in-place family is not cutting host.	Walls : Basic Wall : Muro di base:Generico - 40 cm:133292 : id 232454 IfcOpeningElements : Opening 260366 : Opening 260366 : id 232470 Instance of in-place family is not cutting host.	Walls : Basic Wall : Muro di base:Generico - 40 cm:133292 : id 232516 IfcOpeningElements : Opening 260811 : Opening 260811 : id 232534 Instance of in-place family is not cutting host.	Walls : Basic Wall : Muro di base:Generico - 40 cm:133292 : id 232549 IfcOpeningElements : Opening 260961 : Opening 260961 : id 232579 Can't keep elements joined.	Walls : Basic Wall : Muro di base:Strutturale - 35 cm:425707 : id 232580 Void Extrusion : id 232663 IfcOpeningElements : Opening 271716 : Opening 271716 : id 232670 The following problems were encountered in the IFC file: There were 1 errors and 0 warnings encountered while reading the IFC file. Please look at D:\GeoBIMBenchmark\Savigliano\Savigliano.ifc.log for more information.	 Highlighted floors overlap.	Floors : Floor : Pavimento:Pavimento - 36 cm : id 233753 Floors : Floor : Pavimento:Calcestruzzo da 300 mm : id 236886 Highlighted floors overlap.	Floors : Floor : Pavimento:Pavimento - 36 cm : id 234222 Floors : Floor : Pavimento:Balconi : id 234264 Highlighted floors overlap.	Floors : Floor : Pavimento:Pavimento - 36 cm : id 234222 Floors : Floor : Pavimento:Marmetta balconi - 3 cm : id 238579 Highlighted floors overlap.	Floors : Floor : Pavimento:Pavimento - 36 cm : id 235652 Floors : Floor : Piattaforma:Magrone : id 240014 Highlighted floors overlap.	Floors : Floor : Pavimento:Pavimento - 36 cm : id 236834 Floors : Floor : Piattaforma:Magrone : id 240029 Highlighted walls overlap. One of them may be ignored when Revit finds room boundaries. Use Cut Geometry to embed one wall within the other.	Walls : Basic Wall : Muro di base:Strutturale - 35 cm:425707 : id 226945 Walls : Basic Wall : Muro di base:Generico - 10 cm:298586 : id 233252 Highlighted walls overlap. One of them may be ignored when Revit finds room boundaries. Use Cut Geometry to embed one wall within the other.	Walls : Basic Wall : Muro di base:Strutturale - 20 cm:301367 : id 228258 Walls : Basic Wall : Muro di base:Strutturale - 20 cm:301367 : id 233602 Highlighted walls overlap. One of them may be ignored when Revit finds room boundaries. Use Cut Geometry to embed one wall within the other.	Walls : Basic Wall : Muro di base:Strutturale - 20 cm:301367 : id 228281 Walls : Basic Wall : Muro di base:Strutturale - 20 cm:301367 : id 233545 Highlighted walls overlap. One of them may be ignored when Revit finds room boundaries. Use Cut Geometry to embed one wall within the other.	Walls : Basic Wall : Muro di base:Generico - 20 cm:2340 : id 228304 Walls : Basic Wall : Muro di base:Generico - 20 cm:2340 : id 233532 Highlighted walls overlap. One of them may be ignored when Revit finds room boundaries. Use Cut Geometry to embed one wall within the other.	Walls : Basic Wall : Muro di base:Strutturale - 20 cm:301367 : id 230229 Walls : Basic Wall : Muro di base:Strutturale - 20 cm:301367 : id 233601 Highlighted walls overlap. One of them may be ignored when Revit finds room boundaries. Use Cut Geometry to embed one wall within the other.	Walls : Basic Wall : Muro di base:Strutturale - 20 cm:301367 : id 233544 Walls : Basic Wall : Muro di base:Strutturale - 20 cm:301367 : id 234424 Highlighted walls overlap. One of them may be ignored when Revit finds room boundaries. Use Cut Geometry to embed one wall within the other.	Walls : Basic Wall : Muro di base:Strutturale - 20 cm:301367 : id 233546 Walls : Basic Wall : Muro di base:Strutturale - 20 cm:301367 : id 234436 Insert conflicts with joined Wall.	IfcOpeningElements : Opening : Opening : id 226979 Walls : Basic Wall : Muro di base:Generico - 10 cm:298586 : id 233246 Insert conflicts with joined Wall.	IfcOpeningElements : Opening 246895 : Opening 246895 : id 228043 Walls : Basic Wall : Muro di base:Generico - 10 cm:298586 : id 235847 Insert conflicts with joined Wall.	IfcOpeningElements : Opening 246895 : Opening 246895 : id 228043 Walls : Basic Wall : Muro di base:Generico - 10 cm:298586 : id 235848 Insert conflicts with joined Wall.	IfcOpeningElements : Opening 66743 : Opening 66743 : id 228473 Walls : Basic Wall : Muro di base:Generico - 10 cm:298586 : id 233970 Insert conflicts with joined Wall.	IfcOpeningElements : Opening 272600 : Opening 272600 : id 229205 Walls : Basic Wall : Muro di base:Strutturale - 35 cm:425707 : id 236829 Insert conflicts with joined Wall.	Walls : Basic Wall : Muro di base:Generico - 10 cm:298586 : id 233944 Doors : 80 x 210 cm 65949 : 80 x 210 cm 65949 - Mark 64 : id 233951 Insert conflicts with joined Wall.	Walls : Basic Wall : Muro di base:Generico - 10 cm:298586 : id 235738 Doors : 80 x 210 cm 238431 : 80 x 210 cm 238431 - Mark 196 : id 235744 Insert conflicts with joined Wall.	Walls : Basic Wall : Muro di base:Generico - 10 cm:298586 : id 235817 Doors : 80 x 210 cm 65949 : 80 x 210 cm 65949 - Mark 208 : id 235824 Insert conflicts with joined Wall.	Walls : Basic Wall : Muro di base:Generico - 10 cm:298586 : id 236036 Doors : 80 x 210 cm 238431 : 80 x 210 cm 238431 - Mark 226 : id 236042 Insert conflicts with joined Wall.	Walls : Basic Wall : Muro di base:Generico - 10 cm:298586 : id 236105 Doors : 80 x 210 cm 65949 : 80 x 210 cm 65949 - Mark 238 : id 236112 Insert conflicts with joined Wall.	Walls : Basic Wall : Muro di base:Generico - 10 cm:298586 : id 236362 Doors : 80 x 210 cm 238431 : 80 x 210 cm 238431 - Mark 255 : id 236368 Insert conflicts with joined Wall.	Walls : Basic Wall : Muro di base:Generico - 10 cm:298586 : id 236491 Doors : 80 x 210 cm 65949 : 80 x 210 cm 65949 - Mark 267 : id 236498 Insert conflicts with joined Wall.	Walls : Basic Wall : Muro di base:Generico - 10 cm:298586 : id 236750 Doors : 80 x 210 cm 238431 : 80 x 210 cm 238431 - Mark 285 : id 236756</t>
  </si>
  <si>
    <t>46 errors, 65 warnings</t>
  </si>
  <si>
    <t>no errors</t>
  </si>
  <si>
    <t>Relationships are not directly visible in the Properties tab of BimViews, it's necessary to find the object in the 'Browse' tab</t>
  </si>
  <si>
    <t>Boolean operation - clipping plane generation for CsgiModelGeometry failed;  EccoError - runtime error: incompatible operand types transition &lt;&gt; enum_literal; Geometry CSG - Geometry is part of IfcColumn; Invalid outer loop; Polylines contains colinear points, points removed; Geometry polyline - double point removed; OpenGL - invalid action; Door/Window - incomplete profile definition; Port not located within element bounding box; Representation identifier of IfcPlate not unique, change to Body_1; Triangulation</t>
  </si>
  <si>
    <t>Apparently IFC4 is not supported and fails silently resulting in an empty model.</t>
  </si>
  <si>
    <t>Import failed</t>
  </si>
  <si>
    <t>39) Attach screenshots regarding the eventually reported errors.</t>
  </si>
  <si>
    <t>[Not answered]</t>
  </si>
  <si>
    <t>2019-11-16 21:28:18</t>
  </si>
  <si>
    <t>2019-11-16 15:19:30</t>
  </si>
  <si>
    <t>2019-11-16 09:10:23</t>
  </si>
  <si>
    <t>2019-11-14 15:01:59</t>
  </si>
  <si>
    <t>2019-11-14 13:06:33</t>
  </si>
  <si>
    <t>2019-11-13 19:19:43</t>
  </si>
  <si>
    <t>2019-11-13 17:20:20</t>
  </si>
  <si>
    <t>2019-11-12 21:05:41</t>
  </si>
  <si>
    <t>2019-11-05 13:55:12</t>
  </si>
  <si>
    <t>2019-11-04 17:45:18</t>
  </si>
  <si>
    <t>2019-11-03 19:44:43</t>
  </si>
  <si>
    <t>2019-11-01 16:17:34</t>
  </si>
  <si>
    <t>2019-10-29 17:40:49</t>
  </si>
  <si>
    <t>2019-10-17 13:07:22</t>
  </si>
  <si>
    <t>2019-10-17 13:15:28</t>
  </si>
  <si>
    <t>2019-10-15 14:40:20</t>
  </si>
  <si>
    <t>2019-07-23 09:21:13</t>
  </si>
  <si>
    <t>2019-07-19 11:40:35</t>
  </si>
  <si>
    <t>2019-07-16 14:46:53</t>
  </si>
  <si>
    <t>2019-07-08 16:21:28</t>
  </si>
  <si>
    <t>2019-06-20 16:25:55</t>
  </si>
  <si>
    <t>2019-06-03 08:34:07</t>
  </si>
  <si>
    <t>2019-05-24 11:15:18</t>
  </si>
  <si>
    <t>2019-11-16 21:32:12</t>
  </si>
  <si>
    <t>2019-11-16 15:21:04</t>
  </si>
  <si>
    <t>2019-11-16 09:50:51</t>
  </si>
  <si>
    <t>2019-11-14 15:04:35</t>
  </si>
  <si>
    <t>2019-11-14 13:07:15</t>
  </si>
  <si>
    <t>2019-11-13 19:22:56</t>
  </si>
  <si>
    <t>2019-11-13 17:38:16</t>
  </si>
  <si>
    <t>2019-11-12 21:16:20</t>
  </si>
  <si>
    <t>2019-11-05 14:16:39</t>
  </si>
  <si>
    <t>2019-11-04 18:24:42</t>
  </si>
  <si>
    <t>2019-11-03 19:56:32</t>
  </si>
  <si>
    <t>2019-11-01 16:23:30</t>
  </si>
  <si>
    <t>2019-10-29 17:48:38</t>
  </si>
  <si>
    <t>2019-10-17 13:20:09</t>
  </si>
  <si>
    <t>2019-10-17 13:17:15</t>
  </si>
  <si>
    <t>2019-10-15 14:43:21</t>
  </si>
  <si>
    <t>2019-07-23 09:30:45</t>
  </si>
  <si>
    <t>2019-07-19 11:41:28</t>
  </si>
  <si>
    <t>2019-07-16 14:59:13</t>
  </si>
  <si>
    <t>2019-07-08 16:51:15</t>
  </si>
  <si>
    <t>2019-06-20 16:26:59</t>
  </si>
  <si>
    <t>2019-06-03 08:36:46</t>
  </si>
  <si>
    <t>2019-05-24 11:29:17</t>
  </si>
  <si>
    <t>gwki9zmjletcqxnjgwi8axyqis027rxl</t>
  </si>
  <si>
    <t>18wudzvbtlaxrea318wudz9rtzaabhxm</t>
  </si>
  <si>
    <t>k4hogagxb0j6d6601ia1k4hogao4ljth</t>
  </si>
  <si>
    <t>kt4dq04fszry8khr1qtkt4dq049tbfvq</t>
  </si>
  <si>
    <t>g37k2axk5cjcacl42g37y35e252pha1u</t>
  </si>
  <si>
    <t>tbsboz6q1spfrwhctbsboz6ezuyxi5zk</t>
  </si>
  <si>
    <t>zk9m2icrsuhk04sizk9m2iseu5gvk5wf</t>
  </si>
  <si>
    <t>yfj76yekv6kmzsep092yfjs3d2uj783j</t>
  </si>
  <si>
    <t>2flbuvf46kt4hfvwm2flzc0ki3sq3zkt</t>
  </si>
  <si>
    <t>ikevpay1fvz7q5250xikevoaa02zhehh</t>
  </si>
  <si>
    <t>k7uxmv9hhcx54va47nb3532n9k7uxmv9</t>
  </si>
  <si>
    <t>gk8yjp242v1uibfgk8ykgkohxj148kdp</t>
  </si>
  <si>
    <t>yk0k5v2eoay60sm7yk0k5jwiy9mlkd0q</t>
  </si>
  <si>
    <t>kkx6etvsm93h74askkcg1vf1dwqkezp0</t>
  </si>
  <si>
    <t>qmg259m28ldgcl1dbnqmg259m9vqf1ew</t>
  </si>
  <si>
    <t>lgplf13q1c7gpd2sljytflgplf13lfj7</t>
  </si>
  <si>
    <t>60735d66de855050a7aece0f7d4df565</t>
  </si>
  <si>
    <t>d3692d1c330c4fea3c0858e57e06e88e</t>
  </si>
  <si>
    <t>c8961e2578fa71f2b71da5b488ce5812</t>
  </si>
  <si>
    <t>fc7a4cae827e4be6f6df3708a8041c9b</t>
  </si>
  <si>
    <t>057dd9e302406b590aa719c62e62557d</t>
  </si>
  <si>
    <t>c3736170d7680e85bac99f3576669ed3</t>
  </si>
  <si>
    <t>49243426a4390f1970c9b262331eaa92</t>
  </si>
  <si>
    <t>44.1) Is the eventual translation consistent with the IFC definitions?</t>
  </si>
  <si>
    <t>Other problems</t>
  </si>
  <si>
    <t>44.1.1) What changes / inconsistencies / errors / other issues were noted?</t>
  </si>
  <si>
    <t>Some classes/layers are missing, most notably are the roofs and windows</t>
  </si>
  <si>
    <t>element not imported</t>
  </si>
  <si>
    <t>Building element was not imported</t>
  </si>
  <si>
    <t>44.1.2) Attach screenshots</t>
  </si>
  <si>
    <t>44.2) short comments to the previous question (optional)</t>
  </si>
  <si>
    <t>Most elements couldn't be found, possibly due to the import error. Only element 4 was there, but it didn't properly show its Ifc type.</t>
  </si>
  <si>
    <t>For example opening, door, and curtain wall are detected by the software. Some are loaded as a general IFC Proxy Object. It also has vertical/horizontal envelopes which are actually not IFC classifications.</t>
  </si>
  <si>
    <t>45.1) Are the hierarchical relationships consistent with the IFC hierarchy?</t>
  </si>
  <si>
    <t>45.1.1) What changes / inconsistencies / errors / other issues were noted?</t>
  </si>
  <si>
    <t>45.1.2) Attach screenshots</t>
  </si>
  <si>
    <t>45.2) short comments to the previous question (optional)</t>
  </si>
  <si>
    <t>everything is ok</t>
  </si>
  <si>
    <t>The hierarchical relations and the containment relations are represented in the same way in the hierarchical layers tree</t>
  </si>
  <si>
    <t>46.1) Are the attributes present in the IFC entities retained and consistent?</t>
  </si>
  <si>
    <t>if an entity is not missing then its attributes are retained</t>
  </si>
  <si>
    <t>46.1.1) What changes / inconsistencies / errors / other issues were noted?</t>
  </si>
  <si>
    <t>window not imported</t>
  </si>
  <si>
    <t>46.1.2) Attach screenshots</t>
  </si>
  <si>
    <t>46.2) short comments to the previous question (optional)</t>
  </si>
  <si>
    <t>While most elements of the data description can not be found (probably due to the import errors), element 4 has the correct properties, and other elements seem to have retained them as well.</t>
  </si>
  <si>
    <t>Yes, they are present in "Extended Data" in the popup that shows when you click an object.</t>
  </si>
  <si>
    <t>same answer as other files: ok</t>
  </si>
  <si>
    <t>When querying some of the elements, the application stops responding for a while and takes time to finish the task.</t>
  </si>
  <si>
    <t>47.1) Are the relationships between the objects retained?</t>
  </si>
  <si>
    <t>47.1.1) What changes / inconsistencies / errors / other issues were noted?</t>
  </si>
  <si>
    <t>47.1.2) Attach screenshots</t>
  </si>
  <si>
    <t>47.2) short comments to the previous question (optional)</t>
  </si>
  <si>
    <t>It seems like they are retained, but I could only find many "IfcRelConnectsPathElements" relations.</t>
  </si>
  <si>
    <t>The relationships are not shown at least.</t>
  </si>
  <si>
    <t>2019-11-16 21:33:38</t>
  </si>
  <si>
    <t>2019-11-16 15:32:02</t>
  </si>
  <si>
    <t>2019-11-16 10:01:41</t>
  </si>
  <si>
    <t>2019-11-14 15:05:05</t>
  </si>
  <si>
    <t>2019-11-14 13:08:31</t>
  </si>
  <si>
    <t>2019-11-13 19:26:48</t>
  </si>
  <si>
    <t>2019-11-13 17:50:29</t>
  </si>
  <si>
    <t>2019-11-12 21:38:31</t>
  </si>
  <si>
    <t>2019-11-05 14:41:34</t>
  </si>
  <si>
    <t>2019-11-04 18:44:50</t>
  </si>
  <si>
    <t>2019-11-03 20:39:30</t>
  </si>
  <si>
    <t>2019-11-01 16:23:47</t>
  </si>
  <si>
    <t>2019-10-29 17:50:10</t>
  </si>
  <si>
    <t>2019-10-17 13:34:29</t>
  </si>
  <si>
    <t>2019-10-17 13:30:38</t>
  </si>
  <si>
    <t>2019-10-15 14:59:23</t>
  </si>
  <si>
    <t>2019-07-23 09:37:13</t>
  </si>
  <si>
    <t>2019-07-19 11:58:37</t>
  </si>
  <si>
    <t>2019-07-17 12:12:05</t>
  </si>
  <si>
    <t>2019-07-08 16:51:36</t>
  </si>
  <si>
    <t>2019-06-20 16:28:46</t>
  </si>
  <si>
    <t>2019-06-03 08:37:09</t>
  </si>
  <si>
    <t>2019-05-24 12:01:45</t>
  </si>
  <si>
    <t>2019-11-16 21:34:23</t>
  </si>
  <si>
    <t>2019-11-16 15:33:11</t>
  </si>
  <si>
    <t>2019-11-16 10:04:22</t>
  </si>
  <si>
    <t>2019-11-14 15:05:32</t>
  </si>
  <si>
    <t>2019-11-14 13:25:01</t>
  </si>
  <si>
    <t>2019-11-13 19:30:02</t>
  </si>
  <si>
    <t>2019-11-13 18:00:55</t>
  </si>
  <si>
    <t>2019-11-12 21:43:12</t>
  </si>
  <si>
    <t>2019-11-05 14:51:04</t>
  </si>
  <si>
    <t>2019-11-04 18:48:54</t>
  </si>
  <si>
    <t>2019-11-03 20:44:00</t>
  </si>
  <si>
    <t>2019-11-01 16:23:50</t>
  </si>
  <si>
    <t>2019-10-29 17:51:14</t>
  </si>
  <si>
    <t>2019-10-17 13:43:00</t>
  </si>
  <si>
    <t>2019-10-17 13:41:52</t>
  </si>
  <si>
    <t>2019-10-15 15:03:31</t>
  </si>
  <si>
    <t>2019-07-23 09:38:21</t>
  </si>
  <si>
    <t>2019-07-19 12:04:51</t>
  </si>
  <si>
    <t>2019-07-17 12:23:39</t>
  </si>
  <si>
    <t>2019-07-08 16:51:39</t>
  </si>
  <si>
    <t>2019-06-20 16:29:59</t>
  </si>
  <si>
    <t>2019-06-03 08:37:11</t>
  </si>
  <si>
    <t>2019-05-24 12:13:08</t>
  </si>
  <si>
    <t>346zaj588sru4twuav8ol346zaj5wjf7</t>
  </si>
  <si>
    <t>58zeb7ewv91js14x4hh7f58zeb7qrk76</t>
  </si>
  <si>
    <t>rhnwszly72bnxv91icrhnws8y0sp7jpz</t>
  </si>
  <si>
    <t>5tb6jl352zojsdjlmf75tb6jl359uh85</t>
  </si>
  <si>
    <t>2lsrjqzzhri462lsr7gxe2f38rqmq6ti</t>
  </si>
  <si>
    <t>c060rtawrpxboxc060rsf95ll7vinigg</t>
  </si>
  <si>
    <t>f2eipm9nlj1h8unif2eipz11vl3k1cmx</t>
  </si>
  <si>
    <t>qkji8zusm2aztfrqoqqkjomb3vnr44fl</t>
  </si>
  <si>
    <t>4lg32igvzxu2nsxjb4lny4l8rywoyfvp</t>
  </si>
  <si>
    <t>94hswvnxfixku7094haxkdt9dslcx37a</t>
  </si>
  <si>
    <t>f8x3p6xv856uk1n1zyvhjf8x3p6l2twe</t>
  </si>
  <si>
    <t>affuih0r5riraff2mtvwmfnxmsviu2mt</t>
  </si>
  <si>
    <t>qrpvoevst49pqa11x6qrpdbndiq2jjsk</t>
  </si>
  <si>
    <t>xky0k4dgj8juf46gi15yrxky0k4sywj7</t>
  </si>
  <si>
    <t>huqmi990zq5efinf3huqmi99u898iwt3</t>
  </si>
  <si>
    <t>m13axtctce4xfgrmjm13axtcodk9gndq</t>
  </si>
  <si>
    <t>74030ceffc60e37fb80f35df1e0bf4f0</t>
  </si>
  <si>
    <t>1a66cfb030c69d50f1c8a8a650cb1492</t>
  </si>
  <si>
    <t>c3cc67ef78871f832fe3235d3a2f5b74</t>
  </si>
  <si>
    <t>1f43e608839c3db66c3bb19a6166ad22</t>
  </si>
  <si>
    <t>a8d6909cc9f95bab33acc61127e906a4</t>
  </si>
  <si>
    <t>68eea0366a6182f34b0b05338cf3950d</t>
  </si>
  <si>
    <t>d9202dd8107d60fbaf9800090ce43500</t>
  </si>
  <si>
    <t>48.1) Is geometry read correctly?</t>
  </si>
  <si>
    <t>Generally yes, but some elements (some roof pitches) are not visualised</t>
  </si>
  <si>
    <t>48.1.1) What changes / inconsistencies / errors / other issues were noted?</t>
  </si>
  <si>
    <t>The IfcAdvancedBrep is not implemented so the geometry is not shown</t>
  </si>
  <si>
    <t>elements missing and some are broken</t>
  </si>
  <si>
    <t>Many elements are missing. Some elements are broken regarding their storey</t>
  </si>
  <si>
    <t>Some walls intersect with the floors and the beams and do not join correctly, subtracting the volumes. Furthermore, the subtraction solids inside the families of doors and windows, which are used to pierce the walls, are mistakenly displayed.</t>
  </si>
  <si>
    <t>48.1.2) Attach screenshots</t>
  </si>
  <si>
    <t>48.2) short comments to the previous question (optional)</t>
  </si>
  <si>
    <t>Objects are not grouped nor broken, but the geometry types can not be seen.</t>
  </si>
  <si>
    <t>2 It is not possible to see the types of geometry. However, it seems like objects are not grouped nor broken.</t>
  </si>
  <si>
    <t>49.1) Did the normals change?</t>
  </si>
  <si>
    <t>49.1.1) What changes / inconsistencies / errors / other issues were noted?</t>
  </si>
  <si>
    <t>I haven't noticed anything off.</t>
  </si>
  <si>
    <t>Visually, it seems like it hasn't changed.</t>
  </si>
  <si>
    <t>49.1.2) Attach screenshots</t>
  </si>
  <si>
    <t>49.2) short comments to the previous question (optional)</t>
  </si>
  <si>
    <t>Visually the normals seem correct</t>
  </si>
  <si>
    <t>Visually, they didn't change</t>
  </si>
  <si>
    <t>Same as previous IFC files</t>
  </si>
  <si>
    <t>They appear mostly consistent, some images are attached at the end</t>
  </si>
  <si>
    <t>50.1) Is it possible to view the model in 3D?</t>
  </si>
  <si>
    <t>50.2) short comments to the previous question (optional)</t>
  </si>
  <si>
    <t>with missing elements</t>
  </si>
  <si>
    <t>51.1) Is it possible to view the model in 2D?</t>
  </si>
  <si>
    <t>51.2) short comments to the previous question (optional)</t>
  </si>
  <si>
    <t>52.1) Is it possible to edit the model (attributes, geometry, other)?</t>
  </si>
  <si>
    <t>The answers are the same I gave during the test with Myran.ifc or UpTown.ifc</t>
  </si>
  <si>
    <t>52.1.1) What editing is possible (attributes, geometry, georeferencing, please add details)?</t>
  </si>
  <si>
    <t>52.1.2) Attach screenshots</t>
  </si>
  <si>
    <t>52.2) short comments to the previous question (optional)</t>
  </si>
  <si>
    <t>The software doesn't allow me editing the IFC file.</t>
  </si>
  <si>
    <t>53.1) Is it possible to query the model and the attributes?</t>
  </si>
  <si>
    <t>53.1.1) What kinds of query are possible?</t>
  </si>
  <si>
    <t>see answers for Myran model</t>
  </si>
  <si>
    <t>53.1.2) Attach screenshots</t>
  </si>
  <si>
    <t>53.2) short comments to the previous question (optional)</t>
  </si>
  <si>
    <t>54.1) Is it possible to analyse the objects and the model?</t>
  </si>
  <si>
    <t>54.1.1) What analysis are possible? Do you know if the results are reliable?</t>
  </si>
  <si>
    <t>see Myran description;
the results are almost immediate</t>
  </si>
  <si>
    <t>54.1.2) Attach screenshots</t>
  </si>
  <si>
    <t>54.2) short comments to the previous question (optional)</t>
  </si>
  <si>
    <t>2019-11-16 21:34:30</t>
  </si>
  <si>
    <t>2019-11-16 15:33:24</t>
  </si>
  <si>
    <t>2019-11-16 10:04:28</t>
  </si>
  <si>
    <t>2019-11-14 15:05:38</t>
  </si>
  <si>
    <t>2019-11-14 13:26:03</t>
  </si>
  <si>
    <t>2019-11-13 19:30:35</t>
  </si>
  <si>
    <t>2019-11-13 18:01:03</t>
  </si>
  <si>
    <t>2019-11-12 21:45:09</t>
  </si>
  <si>
    <t>2019-11-05 14:51:13</t>
  </si>
  <si>
    <t>2019-11-04 18:49:02</t>
  </si>
  <si>
    <t>2019-11-03 20:44:09</t>
  </si>
  <si>
    <t>2019-11-01 16:23:56</t>
  </si>
  <si>
    <t>2019-10-29 17:51:21</t>
  </si>
  <si>
    <t>2019-10-17 13:43:09</t>
  </si>
  <si>
    <t>2019-10-17 13:42:01</t>
  </si>
  <si>
    <t>2019-10-15 15:03:39</t>
  </si>
  <si>
    <t>2019-07-23 09:38:43</t>
  </si>
  <si>
    <t>2019-07-19 12:05:16</t>
  </si>
  <si>
    <t>2019-07-17 12:26:52</t>
  </si>
  <si>
    <t>2019-07-08 16:51:47</t>
  </si>
  <si>
    <t>2019-06-20 16:30:09</t>
  </si>
  <si>
    <t>2019-06-03 08:37:20</t>
  </si>
  <si>
    <t>2019-05-24 12:13:25</t>
  </si>
  <si>
    <t>2019-11-16 21:35:43</t>
  </si>
  <si>
    <t>2019-11-16 15:35:37</t>
  </si>
  <si>
    <t>2019-11-16 10:05:10</t>
  </si>
  <si>
    <t>2019-11-14 15:05:41</t>
  </si>
  <si>
    <t>2019-11-14 13:28:23</t>
  </si>
  <si>
    <t>2019-11-13 19:33:21</t>
  </si>
  <si>
    <t>2019-11-13 18:01:07</t>
  </si>
  <si>
    <t>2019-11-12 21:47:33</t>
  </si>
  <si>
    <t>2019-11-05 14:52:03</t>
  </si>
  <si>
    <t>2019-11-04 18:50:42</t>
  </si>
  <si>
    <t>2019-11-03 20:45:40</t>
  </si>
  <si>
    <t>2019-11-01 16:23:59</t>
  </si>
  <si>
    <t>2019-10-29 17:54:07</t>
  </si>
  <si>
    <t>2019-10-17 13:44:51</t>
  </si>
  <si>
    <t>2019-10-17 13:44:11</t>
  </si>
  <si>
    <t>2019-10-15 15:07:26</t>
  </si>
  <si>
    <t>2019-07-23 09:39:52</t>
  </si>
  <si>
    <t>2019-07-19 12:09:01</t>
  </si>
  <si>
    <t>2019-07-17 12:30:43</t>
  </si>
  <si>
    <t>2019-07-08 16:51:49</t>
  </si>
  <si>
    <t>2019-06-20 16:32:46</t>
  </si>
  <si>
    <t>2019-06-03 08:37:21</t>
  </si>
  <si>
    <t>2019-05-24 12:41:51</t>
  </si>
  <si>
    <t>f58n9oqguvqbmtyuf58nrqzm6ux85zj6</t>
  </si>
  <si>
    <t>4x5t99pnb7ip3qb6rpav4x5x8kvsuiom</t>
  </si>
  <si>
    <t>deseklagp4k0righ9gdesekla4mlrtvx</t>
  </si>
  <si>
    <t>wm8ji53i2ux266rd6vwm8kmfs1e3cqll</t>
  </si>
  <si>
    <t>ab2u4p0isa0q2drab2ukexs3mgs2i9en</t>
  </si>
  <si>
    <t>rickrl9a7l2f7ripg7cb4fn90mu2zfxf</t>
  </si>
  <si>
    <t>c9l6ww9nc9e6kboc9lxtw58or3nosese</t>
  </si>
  <si>
    <t>u4smvkse04s7tdbwuk65eu4smvks05nn</t>
  </si>
  <si>
    <t>y3iepo1uv1e0wyp61wy3iepo1uw8985l</t>
  </si>
  <si>
    <t>2i2hiy8pllr9gt64wyg3z2i2hljoj4wz</t>
  </si>
  <si>
    <t>go5qcuktqz5einzrj93go5qcu2nf5ehf</t>
  </si>
  <si>
    <t>o0sd3v6xlb9jsq8bo0s0bgjnpgj8t1nx</t>
  </si>
  <si>
    <t>l3jabl5a5667rh6sq6ql3jablysrpbpm</t>
  </si>
  <si>
    <t>41y90iflnpx5dychj9gq441y90ifllt2</t>
  </si>
  <si>
    <t>bztnnc7ib1mj09792bztn05c0l0ovc1r</t>
  </si>
  <si>
    <t>ghkb2docaw4t9r2mfevghkb2x4nguvg6</t>
  </si>
  <si>
    <t>8e054e8f66adb49dcfb4d303283a05a3</t>
  </si>
  <si>
    <t>713f50bbd75c747acc0cbad7d251728e</t>
  </si>
  <si>
    <t>b98858f123a1324bbb0773ff3479c096</t>
  </si>
  <si>
    <t>df48758576162b2a474679e7b6cd9027</t>
  </si>
  <si>
    <t>84faf8e5e13089bfe46e181d046007cf</t>
  </si>
  <si>
    <t>d307a3d59772e1ecc90d14268f7c3cba</t>
  </si>
  <si>
    <t>812b393596dd0f0c4c849dc0acae6b76</t>
  </si>
  <si>
    <t>55) How long does it take for the data to be exported to IFC?</t>
  </si>
  <si>
    <t>55.1) Comment to the previous question (optional)</t>
  </si>
  <si>
    <t>export is not available</t>
  </si>
  <si>
    <t>another possible export format is the IFC-ZIP</t>
  </si>
  <si>
    <t>55.2) Attach screenshots (optional)</t>
  </si>
  <si>
    <t>2019-11-16 21:36:04</t>
  </si>
  <si>
    <t>2019-11-16 15:35:42</t>
  </si>
  <si>
    <t>2019-11-16 10:05:24</t>
  </si>
  <si>
    <t>2019-11-14 15:05:51</t>
  </si>
  <si>
    <t>2019-11-14 13:28:29</t>
  </si>
  <si>
    <t>2019-11-13 19:33:28</t>
  </si>
  <si>
    <t>2019-11-13 18:01:15</t>
  </si>
  <si>
    <t>2019-11-12 21:47:43</t>
  </si>
  <si>
    <t>2019-11-05 14:52:10</t>
  </si>
  <si>
    <t>2019-11-04 18:50:48</t>
  </si>
  <si>
    <t>2019-11-03 20:45:56</t>
  </si>
  <si>
    <t>2019-11-01 16:24:06</t>
  </si>
  <si>
    <t>2019-10-29 17:54:15</t>
  </si>
  <si>
    <t>2019-10-17 13:44:58</t>
  </si>
  <si>
    <t>2019-10-17 13:44:18</t>
  </si>
  <si>
    <t>2019-10-15 15:07:38</t>
  </si>
  <si>
    <t>2019-07-23 09:40:17</t>
  </si>
  <si>
    <t>2019-07-19 12:09:32</t>
  </si>
  <si>
    <t>2019-07-17 12:32:18</t>
  </si>
  <si>
    <t>2019-07-08 16:51:58</t>
  </si>
  <si>
    <t>2019-06-20 16:32:59</t>
  </si>
  <si>
    <t>2019-06-03 08:37:32</t>
  </si>
  <si>
    <t>2019-05-27 07:00:56</t>
  </si>
  <si>
    <t>2019-11-16 21:36:44</t>
  </si>
  <si>
    <t>2019-11-16 15:35:53</t>
  </si>
  <si>
    <t>2019-11-16 10:05:58</t>
  </si>
  <si>
    <t>2019-11-14 15:05:53</t>
  </si>
  <si>
    <t>2019-11-14 13:30:11</t>
  </si>
  <si>
    <t>2019-11-13 19:34:01</t>
  </si>
  <si>
    <t>2019-11-13 18:03:04</t>
  </si>
  <si>
    <t>2019-11-12 21:48:40</t>
  </si>
  <si>
    <t>2019-11-05 14:53:46</t>
  </si>
  <si>
    <t>2019-11-04 18:53:06</t>
  </si>
  <si>
    <t>2019-11-03 20:50:57</t>
  </si>
  <si>
    <t>2019-11-01 16:24:10</t>
  </si>
  <si>
    <t>2019-10-29 17:54:32</t>
  </si>
  <si>
    <t>2019-10-17 13:46:04</t>
  </si>
  <si>
    <t>2019-10-17 13:45:58</t>
  </si>
  <si>
    <t>2019-10-15 15:10:55</t>
  </si>
  <si>
    <t>2019-07-23 09:41:15</t>
  </si>
  <si>
    <t>2019-07-19 12:09:52</t>
  </si>
  <si>
    <t>2019-07-17 12:36:40</t>
  </si>
  <si>
    <t>2019-07-08 16:51:59</t>
  </si>
  <si>
    <t>2019-06-20 16:33:30</t>
  </si>
  <si>
    <t>2019-06-03 08:37:35</t>
  </si>
  <si>
    <t>2019-05-27 07:02:35</t>
  </si>
  <si>
    <t>e8b753a500</t>
  </si>
  <si>
    <t>wc7s0tr9h7hqqf87wc7s0trmn0535jjn</t>
  </si>
  <si>
    <t>15ubmkglkxe7k15ub6pyvztxzyr8n7g2</t>
  </si>
  <si>
    <t>zvvhmp86x4xild71ea9zvvhb5ja6aqeq</t>
  </si>
  <si>
    <t>mgqaakq5zmg4yszhdhyak9e2fe7icpv4</t>
  </si>
  <si>
    <t>slwdytgxazysu2bom2vslwdytlgx4y38</t>
  </si>
  <si>
    <t>rk9wtlulu7qzazfc81n0nqrk9wtlu099</t>
  </si>
  <si>
    <t>4gmi8w4qe25t4gmis28bm5xjch5w7gzq</t>
  </si>
  <si>
    <t>0bnkpor2dnpxiz5cr9x450bnkpor3x1i</t>
  </si>
  <si>
    <t>dyazze25nj30dywd9kd1nh0v9q71d1pk</t>
  </si>
  <si>
    <t>7k2ur5fiwc73v1l7d7k2ur5o39xm7y78</t>
  </si>
  <si>
    <t>1pm4x6ur1ydnebq6gt81pm4xsp9703x7</t>
  </si>
  <si>
    <t>ivy5z8w7gqwo0y2pivy5z8wnkkv589c1</t>
  </si>
  <si>
    <t>w8vzpnmhejmxbswwmpncesw8vzpzspmj</t>
  </si>
  <si>
    <t>q1hw36ouzrfpx4b6miiq1hw3kzvpydmm</t>
  </si>
  <si>
    <t>v7deujeq9usl27iglwpuumrv7deujeqs</t>
  </si>
  <si>
    <t>y7borlwmkau5ydy7borkc6zz1id3qr9q</t>
  </si>
  <si>
    <t>23555f8d4d4167595221d92dc821eb38</t>
  </si>
  <si>
    <t>9244c51623be23875f0551b3e15069b8</t>
  </si>
  <si>
    <t>1195c8cf0f913ab547c3134bdfdfc83d</t>
  </si>
  <si>
    <t>5ecf4135fd9927cb33232fa7312f815f</t>
  </si>
  <si>
    <t>9dc182e2e7047051d5b451248e3c3101</t>
  </si>
  <si>
    <t>822c0e277a11c780a713df7a43db69f9</t>
  </si>
  <si>
    <t>a60fad8cbba00a59d61133a0228a88b5</t>
  </si>
  <si>
    <t>40.1) Are the world (projected) coordinates taken into account when locating the model in the software's coordinate reference system?</t>
  </si>
  <si>
    <t>40.1.1) Where is the origin of the model coordinate reference system as imported in the software?</t>
  </si>
  <si>
    <t>It's at the blue reference point</t>
  </si>
  <si>
    <t>X=-0.014m, Y=0.014</t>
  </si>
  <si>
    <t>( 0, 0, 0 )</t>
  </si>
  <si>
    <t>( 0,0 )</t>
  </si>
  <si>
    <t>N: 0; E:0; Elev:0; Angle to True North:0;</t>
  </si>
  <si>
    <t>RefLatitude is read as N 41 degrees 47'59.9972"; RefLongitude is E 12 degrees 36' 0.1373" RefElevation is 0</t>
  </si>
  <si>
    <t>40.1.2) Attach screenshots</t>
  </si>
  <si>
    <t>40.1.3) What is the coordinate reference system and projection and what unit of measure is used for the representation?</t>
  </si>
  <si>
    <t>Local right-handed coordinate system with metres as unit of measure</t>
  </si>
  <si>
    <t>It is a local right-handed coordinate system, with metres as unit of measure</t>
  </si>
  <si>
    <t>It is a local right-handed reference system with metres as unit of measure (however, you could also choose milimetres during import)</t>
  </si>
  <si>
    <t>no CRS specified; unit: meters</t>
  </si>
  <si>
    <t>no crs, unit: m</t>
  </si>
  <si>
    <t>CRS: geographic, UoM: meters.</t>
  </si>
  <si>
    <t>Local reference system; m is the length unit and degree the plane angle unit</t>
  </si>
  <si>
    <t>40.1.4) Attach screenshots</t>
  </si>
  <si>
    <t>40.2) short comments to the previous question (optional)</t>
  </si>
  <si>
    <t>IfcSite object keep the coordinates (RefLatitude, RefLongitude, RefElevation)</t>
  </si>
  <si>
    <t>41.1) Are the "real-world" elevation values (heights)  considered when locating the model in the software (z)?</t>
  </si>
  <si>
    <t>41.1.1) What is the elevation value of the origin of the model coordinate reference system as imported in the software?</t>
  </si>
  <si>
    <t>0.000m, EPSG:6619</t>
  </si>
  <si>
    <t>0 m</t>
  </si>
  <si>
    <t>41.1.2) Attach screenshots</t>
  </si>
  <si>
    <t>41.1.3) What is the height reference system?</t>
  </si>
  <si>
    <t>SWEREF99</t>
  </si>
  <si>
    <t>Local, presumably in cm</t>
  </si>
  <si>
    <t>Local per level/floor, in meters.</t>
  </si>
  <si>
    <t>no reference system specified</t>
  </si>
  <si>
    <t>no system</t>
  </si>
  <si>
    <t>41.1.4) Attach screenshots</t>
  </si>
  <si>
    <t>41.2) short comments to the previous question (optional)</t>
  </si>
  <si>
    <t>Many objects don't show any height attribute</t>
  </si>
  <si>
    <t>42.1) Is the model oriented correctly with respect to the true North?</t>
  </si>
  <si>
    <t>42.1.1) How is the model oriented, with respect to the reference direction?</t>
  </si>
  <si>
    <t>no orientation; angle to true north 0.0°</t>
  </si>
  <si>
    <t>The model is not oriented as the Uptown and Myran IFC model.</t>
  </si>
  <si>
    <t>42.1.2) Attach screenshots</t>
  </si>
  <si>
    <t>42.2) short comments to the previous question (optional)</t>
  </si>
  <si>
    <t>Yes, based on the coordinates along the bottom part of the model (as shown in the example picture in the data description)</t>
  </si>
  <si>
    <t>it's in TrueNorth property of  the IfcGeometricRepresentationContext object (checked in the Browse tab of BimViews)</t>
  </si>
  <si>
    <t>It is visualised as in the data description, but the value of the True North direction is -234.50 instead of 125.5</t>
  </si>
  <si>
    <t>43.1) Does the model maintain its correct dimensions and proportions?</t>
  </si>
  <si>
    <t>proportions are OK, dimensions are different: 51.831m instead of 49582.0, 45.310m  instead of 42204.0</t>
  </si>
  <si>
    <t>correct dimensions but sections at different heights. (e.g at 12.17 m instead of 12 m)</t>
  </si>
  <si>
    <t>It takes a lot of time to measure the distances and the software stops responding; from how the model is visualised, it appears to have the correct proportions. One of the measures (the length of the left building in the images is similar (45.31 m instead of 42.20 m) but an approximation is made since a snapping system is not possible (also considered the response time of the application)</t>
  </si>
  <si>
    <t>43.1.1) How do the dimensions change / how is the model distorted?</t>
  </si>
  <si>
    <t>43.1.2) Attach screenshots</t>
  </si>
  <si>
    <t>43.2) short comments to the previous question (optional)</t>
  </si>
  <si>
    <t>but some measure differ in a few cm (maybe because its hard to find the same points to measure out of the sketch)</t>
  </si>
  <si>
    <t>2019-11-16 21:32:18</t>
  </si>
  <si>
    <t>2019-11-16 15:21:21</t>
  </si>
  <si>
    <t>2019-11-16 09:54:22</t>
  </si>
  <si>
    <t>2019-11-14 15:04:42</t>
  </si>
  <si>
    <t>2019-11-14 13:07:41</t>
  </si>
  <si>
    <t>2019-11-13 19:25:56</t>
  </si>
  <si>
    <t>2019-11-13 17:38:27</t>
  </si>
  <si>
    <t>2019-11-12 21:16:28</t>
  </si>
  <si>
    <t>2019-11-05 14:16:48</t>
  </si>
  <si>
    <t>2019-11-04 18:25:03</t>
  </si>
  <si>
    <t>2019-11-03 20:03:55</t>
  </si>
  <si>
    <t>2019-11-01 16:23:38</t>
  </si>
  <si>
    <t>2019-10-29 17:48:47</t>
  </si>
  <si>
    <t>2019-10-17 13:20:28</t>
  </si>
  <si>
    <t>2019-10-17 13:17:25</t>
  </si>
  <si>
    <t>2019-10-15 14:43:42</t>
  </si>
  <si>
    <t>2019-07-23 09:31:09</t>
  </si>
  <si>
    <t>2019-07-19 11:47:58</t>
  </si>
  <si>
    <t>2019-07-17 11:58:29</t>
  </si>
  <si>
    <t>2019-07-08 16:51:26</t>
  </si>
  <si>
    <t>2019-06-20 16:27:23</t>
  </si>
  <si>
    <t>2019-06-03 08:36:58</t>
  </si>
  <si>
    <t>2019-05-24 11:33:10</t>
  </si>
  <si>
    <t>2019-11-16 21:32:46</t>
  </si>
  <si>
    <t>2019-11-16 15:28:18</t>
  </si>
  <si>
    <t>2019-11-16 10:01:35</t>
  </si>
  <si>
    <t>2019-11-14 15:04:44</t>
  </si>
  <si>
    <t>2019-11-14 13:08:22</t>
  </si>
  <si>
    <t>2019-11-13 19:26:39</t>
  </si>
  <si>
    <t>2019-11-13 17:50:21</t>
  </si>
  <si>
    <t>2019-11-12 21:38:14</t>
  </si>
  <si>
    <t>2019-11-05 14:41:27</t>
  </si>
  <si>
    <t>2019-11-04 18:44:38</t>
  </si>
  <si>
    <t>2019-11-03 20:39:15</t>
  </si>
  <si>
    <t>2019-11-01 16:23:41</t>
  </si>
  <si>
    <t>2019-10-29 17:50:01</t>
  </si>
  <si>
    <t>2019-10-17 13:34:20</t>
  </si>
  <si>
    <t>2019-10-17 13:30:26</t>
  </si>
  <si>
    <t>2019-10-15 14:59:04</t>
  </si>
  <si>
    <t>2019-07-23 09:36:40</t>
  </si>
  <si>
    <t>2019-07-19 11:58:11</t>
  </si>
  <si>
    <t>2019-07-17 12:09:35</t>
  </si>
  <si>
    <t>2019-07-08 16:51:28</t>
  </si>
  <si>
    <t>2019-06-20 16:28:37</t>
  </si>
  <si>
    <t>2019-06-03 08:37:01</t>
  </si>
  <si>
    <t>2019-05-24 12:01:34</t>
  </si>
  <si>
    <t>Form 17</t>
  </si>
  <si>
    <t>Form 18</t>
  </si>
  <si>
    <t>BIM+GIS+Viewer tool.
BIM because it manage IFC Info
GIS because it manage CityGML Info
Viewer because at the beginning, it was a viewer but now it as a lot of functionality (add properties, export, transform, …). So it’s a viewer but not only.</t>
  </si>
  <si>
    <t>#1</t>
  </si>
  <si>
    <t>#2</t>
  </si>
  <si>
    <t>#3</t>
  </si>
  <si>
    <t>#4</t>
  </si>
  <si>
    <t>#5</t>
  </si>
  <si>
    <t>#6</t>
  </si>
  <si>
    <t>#7</t>
  </si>
  <si>
    <t>#8</t>
  </si>
  <si>
    <t>#9</t>
  </si>
  <si>
    <t>#10</t>
  </si>
  <si>
    <t>#11</t>
  </si>
  <si>
    <t>#12</t>
  </si>
  <si>
    <t>#13</t>
  </si>
  <si>
    <t>#14</t>
  </si>
  <si>
    <t>#15</t>
  </si>
  <si>
    <t>#16</t>
  </si>
  <si>
    <t>jsocvqg1ududrxk4hjsoe94lls7mqdeo</t>
  </si>
  <si>
    <t>2019-11-21 17:29:58</t>
  </si>
  <si>
    <t>2019-11-21 18:03:24</t>
  </si>
  <si>
    <t>g4f8r262sz7af2vdefvjfbg4f8r23geo</t>
  </si>
  <si>
    <t>No errors, but trying to do anything will make the software freeze</t>
  </si>
  <si>
    <t>2019-11-21 16:42:21</t>
  </si>
  <si>
    <t>2019-11-21 16:43:22</t>
  </si>
  <si>
    <t>m1ybbhe42uu26n1fygbm1ybbh73h36p9</t>
  </si>
  <si>
    <t>2019-11-21 17:29:13</t>
  </si>
  <si>
    <t>2019-11-21 17:29:16</t>
  </si>
  <si>
    <t>gwxijigw9yy0rm9244mbg7gwxijjgxlw</t>
  </si>
  <si>
    <t>2019-11-21 17:29:22</t>
  </si>
  <si>
    <t>2019-11-21 17:29:24</t>
  </si>
  <si>
    <t>3apatmrrebqx0twaew53x09p3apatmrc</t>
  </si>
  <si>
    <t>2019-11-21 17:29:33</t>
  </si>
  <si>
    <t>2019-11-21 17:29:38</t>
  </si>
  <si>
    <t>5uuzjy3gw7bz318b91tz75uuzjq8gfp9</t>
  </si>
  <si>
    <t>2019-11-21 17:29:45</t>
  </si>
  <si>
    <t>2019-11-21 17:29:52</t>
  </si>
  <si>
    <t>2nqw32zr5n0h1radzcvs2nqw32z622sf</t>
  </si>
  <si>
    <t>You can't see that it is in millimetres, but the whole coordinate system is and it was also shown for Myran_fixed.</t>
  </si>
  <si>
    <t>2019-11-21 18:04:09</t>
  </si>
  <si>
    <t>2019-11-21 18:09:27</t>
  </si>
  <si>
    <t>w02lybtpywzn0hhdw02lyg2phro5fto3</t>
  </si>
  <si>
    <t>The storey relationships are kept at least.</t>
  </si>
  <si>
    <t>2019-11-21 18:10:56</t>
  </si>
  <si>
    <t>2019-11-21 18:16:52</t>
  </si>
  <si>
    <t>c085frkueqd7c8u4c085fhzl7iqb02cn</t>
  </si>
  <si>
    <t>As 2D wireframe</t>
  </si>
  <si>
    <t>2019-11-21 18:17:03</t>
  </si>
  <si>
    <t>2019-11-21 18:19:01</t>
  </si>
  <si>
    <t>k9484onvexy5qmiek9484nwxtqdt9ah5</t>
  </si>
  <si>
    <t>2019-11-21 18:19:10</t>
  </si>
  <si>
    <t>2019-11-21 18:23:27</t>
  </si>
  <si>
    <t>SAVIGLIANO</t>
  </si>
  <si>
    <t>UPTOWN</t>
  </si>
  <si>
    <t>MYRAN</t>
  </si>
  <si>
    <t>FME Desktop</t>
  </si>
  <si>
    <t>Relationships such as parent id are read when the dataset is initially read, so these can be used to locate a parent feature using a filter query. Takes a few mouse clicks to do this and user needs to copy the parent_id, select the IFC_Stair feature type, open the filter query, select GlobalID and then paste the parent id value, so that’s why it takes about a minute.</t>
  </si>
  <si>
    <t>Other_ Dimensions and proportions are correct in 2D. Data Inspector does not allow the measurement of dimensions in 3D. These measurements could be made in an FME Workspace using transformers (Zmax - Zmin etc), but there is no gui tool for doing this interactively in Data Inspector.</t>
  </si>
  <si>
    <t>All significant properties and ids appear to be read correctly. Compared to the GeoBIM screenshots, there appear to be some properties that are not read, including OwnerHistory, ObjectPlacement, Representation. With the exception of OwnerHistory, most of these properties are really internal file references - specifically file line number references. Some of the relationship information looks quite different between FME and the tool screen shots shown on the Benchmark Myran.ifc data webpage. This is because FME resolves the relationships and inserts the parent ids.</t>
  </si>
  <si>
    <t>Yes the relationships are maintained, both in terms of feature type and ifc_parent_id relationships.  Some of the relationship information looks quite different between FME and the tool screen shots shown on the GeoBIM benchmark Myran.ifc dataset webpage. Most of the reference properties shown are really internal file references - specifically file line number references. FME does not display these internal properties but rather resolves these references and reads the associated parent ids, properties, geometries or appearances instead. For example, Element 1 has the following properties in the GeoBIM example screenshot: Has Associations (#923061), IsDefinedBy (#528514), ObjectPlacement (#926190), ContainedInStructure (#919402). Rather than display these line number references, FME resolves them to include the parent id such as ifc_parent_id: 2p1EsZz71B6BQESW$gr9GJ for Element 1. For example, the attached screen shots show how the parent_id can be used to find the containedInStructure. Following the reference using filter features function in Data Inspector allows the user to find the opening that the door belongs to and then the wall that the opening belongs to.</t>
  </si>
  <si>
    <t>Other_ Attributes that are found agree: GlobalId, Name, ObjectType, Tag. Missing: OwnerHistory ObjectPlacement Representation</t>
  </si>
  <si>
    <t>Analysis of both model validity and performance are possible. However, typically domain experts are required to conduct performance analysis such as energy. FME has tools such as GeometryValidator, AttributeValidator, AreaCalculator , VolumeCalculator, Tester and many other transformers which can be used in combination to do model validity analysis. FME also supports slope and aspect analysis so this has been used to conduct analysis of solar photovoltalic potential. However, Safe Software does not provide out of the box solutions for either type of building analysis. Users can design their own workflows for this or share them via the FME Community and FME Hub.</t>
  </si>
  <si>
    <t>The approach to evaluating the object link is using a filter query as described for the Myran.ifc dataset. Filter queries in FME Data Inspector are only supported in 2D mode. When attempting to switch from 3D to 2D I had a process crash (a child worker process, not the parent application). This required me to reload the data. Given the long load time, I decided to create a cache file to do the remainder of the processing and queries for Uptown.ifc. This involved creating an IFC to FFS FME default workspace. FFS = FME feature store which is our internal storage and processing format. The remainder of the queries were then performed using the FFS cache.</t>
  </si>
  <si>
    <t xml:space="preserve">Yes the hierarchical relationships are maintained, in terms of feature type, class / categories, and ifc_parent_id relationships.  Some of the relationship reference link information looks quite different between FME and the screen shots shown on the GeoBIM benchmark dataset webpage. Most of the reference properties shown are really internal file references - specifically file line number references. FME does not display these internal properties but rather resolves these references and reads the associated parent ids, properties, geometries or appearances instead. </t>
  </si>
  <si>
    <t>As mentioned above, it is possible to view in 3D using FME Data Inspector. In general, the machine used should have 16GB RAM and a dedicated video card. However, given the size of the Uptown.ifc, the model takes some time to load directly in Data Inspector and can encounter delays when zooming or changing display modes. Because of this we found better performance when using an FME workspace created in FME Workbench to convert the IFC to FME FFS file and then use Data Inspector to display that.
2D display works ok. Background map only visible in 2D. Also, we needed to flip to 2D mode to run the filter queries.</t>
  </si>
  <si>
    <t>UpTown.ifc to UpTown_fme.ifc translation completed in 1 minute and 3 seconds. Translation completed without any errors. There were a number of warnings related to inappropriate geometry type. For example: "WARN |IFC: Unable to write a geometry of type 'IFMEArc' with representation identifier 'Body'
WARN  |IFC: Unable to write a geometry of type 'IFMELine' with representation identifier 'Body'" Most likely these feature types should be either mult-surface or solids not lines or arcs. FME could use transformers to detect and correct these problems. It may be that the geometry name = ‘Bday’ is incorrect for this feature type and this should be changed to something else that does allow for lines such as ‘Annotation’ or ‘Footprint’. Full translation logs, FME workspaces and Uptown_fme.ifc export will be sent in a separate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</si>
</sst>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1"/>
      <name val="Arial"/>
      <family val="2"/>
    </font>
    <font>
      <sz val="12"/>
      <color theme="2"/>
      <name val="Calibri"/>
      <family val="2"/>
      <scheme val="minor"/>
    </font>
    <font>
      <b/>
      <sz val="12"/>
      <color theme="2"/>
      <name val="Calibri"/>
      <family val="2"/>
      <scheme val="minor"/>
    </font>
    <font>
      <sz val="10"/>
      <color rgb="FF000000"/>
      <name val="Tahoma"/>
      <family val="2"/>
    </font>
    <font>
      <b/>
      <sz val="10"/>
      <color rgb="FF000000"/>
      <name val="Tahoma"/>
      <family val="2"/>
    </font>
    <font>
      <sz val="11"/>
      <color theme="1"/>
      <name val="Arial"/>
      <family val="2"/>
    </font>
    <font>
      <sz val="11"/>
      <color rgb="FF222222"/>
      <name val="Arial"/>
      <family val="2"/>
    </font>
  </fonts>
  <fills count="9">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bgColor indexed="64"/>
      </patternFill>
    </fill>
    <fill>
      <patternFill patternType="solid">
        <fgColor theme="7"/>
        <bgColor indexed="64"/>
      </patternFill>
    </fill>
    <fill>
      <patternFill patternType="solid">
        <fgColor theme="5" tint="0.39997558519241921"/>
        <bgColor indexed="64"/>
      </patternFill>
    </fill>
  </fills>
  <borders count="5">
    <border>
      <left/>
      <right/>
      <top/>
      <bottom/>
      <diagonal/>
    </border>
    <border>
      <left style="medium">
        <color rgb="FFFFFF00"/>
      </left>
      <right style="medium">
        <color rgb="FFFFFF00"/>
      </right>
      <top style="medium">
        <color rgb="FFFFFF00"/>
      </top>
      <bottom style="medium">
        <color rgb="FFFFFF00"/>
      </bottom>
      <diagonal/>
    </border>
    <border>
      <left style="medium">
        <color rgb="FFFFFF00"/>
      </left>
      <right style="medium">
        <color rgb="FFFFFF00"/>
      </right>
      <top style="medium">
        <color rgb="FFFFFF00"/>
      </top>
      <bottom/>
      <diagonal/>
    </border>
    <border>
      <left style="medium">
        <color rgb="FFFFFF00"/>
      </left>
      <right style="medium">
        <color rgb="FFFFFF00"/>
      </right>
      <top/>
      <bottom/>
      <diagonal/>
    </border>
    <border>
      <left style="medium">
        <color rgb="FFFFFF00"/>
      </left>
      <right style="medium">
        <color rgb="FFFFFF00"/>
      </right>
      <top/>
      <bottom style="medium">
        <color rgb="FFFFFF00"/>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49" fontId="1" fillId="0" borderId="0" xfId="0" applyNumberFormat="1" applyFont="1"/>
    <xf numFmtId="0" fontId="0" fillId="0" borderId="0" xfId="0" applyFont="1"/>
    <xf numFmtId="49" fontId="0" fillId="0" borderId="0" xfId="0" applyNumberFormat="1" applyFont="1"/>
    <xf numFmtId="49" fontId="3" fillId="0" borderId="0" xfId="0" applyNumberFormat="1" applyFont="1"/>
    <xf numFmtId="0" fontId="3" fillId="0" borderId="0" xfId="0" applyFont="1"/>
    <xf numFmtId="0" fontId="1" fillId="2" borderId="0" xfId="0" applyFont="1" applyFill="1"/>
    <xf numFmtId="49" fontId="0" fillId="2" borderId="0" xfId="0" applyNumberFormat="1" applyFill="1"/>
    <xf numFmtId="0" fontId="0" fillId="2" borderId="0" xfId="0" applyFill="1"/>
    <xf numFmtId="49" fontId="1" fillId="2" borderId="0" xfId="0" applyNumberFormat="1" applyFont="1" applyFill="1"/>
    <xf numFmtId="49" fontId="3" fillId="2" borderId="0" xfId="0" applyNumberFormat="1" applyFont="1" applyFill="1"/>
    <xf numFmtId="49" fontId="4" fillId="2" borderId="0" xfId="0" applyNumberFormat="1" applyFont="1" applyFill="1"/>
    <xf numFmtId="49" fontId="0" fillId="3" borderId="0" xfId="0" applyNumberFormat="1" applyFill="1"/>
    <xf numFmtId="0" fontId="0" fillId="3" borderId="0" xfId="0" applyFill="1"/>
    <xf numFmtId="49" fontId="1" fillId="3" borderId="0" xfId="0" applyNumberFormat="1" applyFont="1" applyFill="1"/>
    <xf numFmtId="0" fontId="0" fillId="0" borderId="0" xfId="0" applyFill="1"/>
    <xf numFmtId="49" fontId="0" fillId="0" borderId="0" xfId="0" applyNumberFormat="1" applyFill="1"/>
    <xf numFmtId="49" fontId="1" fillId="0" borderId="0" xfId="0" applyNumberFormat="1" applyFont="1" applyFill="1"/>
    <xf numFmtId="49" fontId="0" fillId="0" borderId="0" xfId="0" applyNumberFormat="1" applyAlignment="1">
      <alignment wrapText="1"/>
    </xf>
    <xf numFmtId="0" fontId="1" fillId="3" borderId="0" xfId="0" applyFont="1" applyFill="1"/>
    <xf numFmtId="49" fontId="0" fillId="4" borderId="0" xfId="0" applyNumberFormat="1" applyFill="1"/>
    <xf numFmtId="49" fontId="1" fillId="4" borderId="0" xfId="0" applyNumberFormat="1" applyFont="1" applyFill="1"/>
    <xf numFmtId="0" fontId="0" fillId="4" borderId="0" xfId="0" applyFill="1"/>
    <xf numFmtId="0" fontId="1" fillId="4" borderId="0" xfId="0" applyFont="1" applyFill="1"/>
    <xf numFmtId="49" fontId="0" fillId="5" borderId="0" xfId="0" applyNumberFormat="1" applyFill="1"/>
    <xf numFmtId="49" fontId="1" fillId="5" borderId="0" xfId="0" applyNumberFormat="1" applyFont="1" applyFill="1"/>
    <xf numFmtId="0" fontId="0" fillId="5" borderId="0" xfId="0" applyFill="1"/>
    <xf numFmtId="0" fontId="1" fillId="5" borderId="0" xfId="0" applyFont="1" applyFill="1"/>
    <xf numFmtId="49" fontId="2" fillId="4" borderId="0" xfId="0" applyNumberFormat="1" applyFont="1" applyFill="1"/>
    <xf numFmtId="49" fontId="0" fillId="6" borderId="0" xfId="0" applyNumberFormat="1" applyFill="1"/>
    <xf numFmtId="49" fontId="0" fillId="7" borderId="0" xfId="0" applyNumberFormat="1" applyFill="1"/>
    <xf numFmtId="0" fontId="0" fillId="7" borderId="0" xfId="0" applyFill="1"/>
    <xf numFmtId="49" fontId="0" fillId="0" borderId="1" xfId="0" applyNumberFormat="1" applyBorder="1"/>
    <xf numFmtId="0" fontId="1" fillId="0" borderId="0" xfId="0" applyFont="1" applyFill="1"/>
    <xf numFmtId="49" fontId="0" fillId="0" borderId="0" xfId="0" applyNumberFormat="1" applyFont="1" applyFill="1"/>
    <xf numFmtId="0" fontId="0" fillId="0" borderId="0" xfId="0" applyFont="1" applyFill="1"/>
    <xf numFmtId="49" fontId="0" fillId="0" borderId="1" xfId="0" applyNumberFormat="1" applyFill="1" applyBorder="1"/>
    <xf numFmtId="0" fontId="1" fillId="8" borderId="0" xfId="0" applyFont="1" applyFill="1"/>
    <xf numFmtId="49" fontId="0" fillId="4" borderId="1" xfId="0" applyNumberFormat="1" applyFill="1" applyBorder="1"/>
    <xf numFmtId="49" fontId="0" fillId="3" borderId="0" xfId="0" applyNumberFormat="1" applyFill="1" applyAlignment="1">
      <alignment wrapText="1"/>
    </xf>
    <xf numFmtId="49" fontId="0" fillId="0" borderId="2" xfId="0" applyNumberFormat="1" applyBorder="1"/>
    <xf numFmtId="49" fontId="0" fillId="0" borderId="3" xfId="0" applyNumberFormat="1" applyBorder="1"/>
    <xf numFmtId="0" fontId="0" fillId="0" borderId="3" xfId="0" applyBorder="1"/>
    <xf numFmtId="0" fontId="0" fillId="0" borderId="4" xfId="0" applyBorder="1"/>
    <xf numFmtId="0" fontId="8" fillId="0" borderId="0" xfId="0" applyFont="1"/>
    <xf numFmtId="0" fontId="8" fillId="0" borderId="0" xfId="0" applyFont="1" applyAlignment="1">
      <alignment horizontal="left" vertical="center" indent="5"/>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34369-B8EA-1C42-8A6E-DCB501EC2430}">
  <dimension ref="A1:CD436"/>
  <sheetViews>
    <sheetView tabSelected="1" zoomScale="150" workbookViewId="0">
      <pane xSplit="1" ySplit="5" topLeftCell="K286" activePane="bottomRight" state="frozen"/>
      <selection pane="topRight" activeCell="B1" sqref="B1"/>
      <selection pane="bottomLeft" activeCell="A6" sqref="A6"/>
      <selection pane="bottomRight" activeCell="L288" sqref="L288"/>
    </sheetView>
  </sheetViews>
  <sheetFormatPr baseColWidth="10" defaultRowHeight="16" x14ac:dyDescent="0.2"/>
  <cols>
    <col min="1" max="1" width="41.33203125" style="2" customWidth="1"/>
    <col min="2" max="2" width="32.5" customWidth="1"/>
    <col min="4" max="10" width="32.5" customWidth="1"/>
    <col min="11" max="11" width="32.5" style="15" customWidth="1"/>
    <col min="12" max="14" width="32.5" customWidth="1"/>
    <col min="15" max="15" width="32.5" hidden="1" customWidth="1"/>
    <col min="16" max="16" width="32.5" customWidth="1"/>
    <col min="17" max="17" width="32.5" style="15" customWidth="1"/>
    <col min="18" max="19" width="32.5" customWidth="1"/>
    <col min="20" max="21" width="0" hidden="1" customWidth="1"/>
    <col min="22" max="22" width="32.5" customWidth="1"/>
    <col min="23" max="23" width="32.5" hidden="1" customWidth="1"/>
    <col min="24" max="24" width="0" hidden="1" customWidth="1"/>
    <col min="25" max="25" width="32.5" customWidth="1"/>
    <col min="26" max="26" width="32.5" hidden="1" customWidth="1"/>
    <col min="27" max="28" width="32.5" style="15" customWidth="1"/>
    <col min="30" max="33" width="32.5" customWidth="1"/>
    <col min="34" max="39" width="32.5" style="24" customWidth="1"/>
    <col min="40" max="41" width="32.5" style="28" customWidth="1"/>
    <col min="42" max="44" width="32.5" style="24" customWidth="1"/>
  </cols>
  <sheetData>
    <row r="1" spans="1:44" x14ac:dyDescent="0.2">
      <c r="A1" s="2" t="s">
        <v>2480</v>
      </c>
      <c r="B1" s="1" t="s">
        <v>0</v>
      </c>
      <c r="D1" s="1" t="s">
        <v>2</v>
      </c>
      <c r="E1" s="1" t="s">
        <v>3</v>
      </c>
      <c r="F1" s="1" t="s">
        <v>4</v>
      </c>
      <c r="G1" s="1" t="s">
        <v>5</v>
      </c>
      <c r="H1" s="1" t="s">
        <v>6</v>
      </c>
      <c r="I1" s="1" t="s">
        <v>7</v>
      </c>
      <c r="J1" s="1" t="s">
        <v>8</v>
      </c>
      <c r="K1" s="14" t="s">
        <v>9</v>
      </c>
      <c r="L1" s="1" t="s">
        <v>10</v>
      </c>
      <c r="M1" s="1" t="s">
        <v>11</v>
      </c>
      <c r="N1" s="1" t="s">
        <v>12</v>
      </c>
      <c r="O1" s="1"/>
      <c r="P1" s="1" t="s">
        <v>13</v>
      </c>
      <c r="Q1" s="14" t="s">
        <v>14</v>
      </c>
      <c r="R1" s="1" t="s">
        <v>15</v>
      </c>
      <c r="S1" s="1" t="s">
        <v>1</v>
      </c>
      <c r="V1" s="1" t="s">
        <v>19</v>
      </c>
      <c r="W1" s="1"/>
      <c r="Y1" s="1" t="s">
        <v>21</v>
      </c>
      <c r="Z1" s="1"/>
      <c r="AA1" s="14" t="s">
        <v>20</v>
      </c>
      <c r="AB1" s="14" t="s">
        <v>23</v>
      </c>
      <c r="AD1" s="1" t="s">
        <v>25</v>
      </c>
      <c r="AE1" s="1" t="s">
        <v>26</v>
      </c>
      <c r="AF1" s="1" t="s">
        <v>22</v>
      </c>
      <c r="AG1" s="1" t="s">
        <v>27</v>
      </c>
      <c r="AH1" s="22" t="s">
        <v>24</v>
      </c>
      <c r="AI1" s="22" t="s">
        <v>29</v>
      </c>
      <c r="AJ1" s="22" t="s">
        <v>30</v>
      </c>
      <c r="AK1" s="22" t="s">
        <v>16</v>
      </c>
      <c r="AL1" s="22" t="s">
        <v>17</v>
      </c>
      <c r="AM1" s="22" t="s">
        <v>18</v>
      </c>
      <c r="AN1" s="26" t="s">
        <v>31</v>
      </c>
      <c r="AO1" s="26" t="s">
        <v>32</v>
      </c>
      <c r="AP1" s="22" t="s">
        <v>33</v>
      </c>
      <c r="AQ1" s="22" t="s">
        <v>34</v>
      </c>
      <c r="AR1" s="22" t="s">
        <v>28</v>
      </c>
    </row>
    <row r="2" spans="1:44" x14ac:dyDescent="0.2">
      <c r="A2" s="2" t="s">
        <v>35</v>
      </c>
      <c r="B2" s="1" t="s">
        <v>36</v>
      </c>
      <c r="D2" s="1" t="s">
        <v>36</v>
      </c>
      <c r="E2" s="1" t="s">
        <v>36</v>
      </c>
      <c r="F2" s="1" t="s">
        <v>36</v>
      </c>
      <c r="G2" s="1" t="s">
        <v>36</v>
      </c>
      <c r="H2" s="1" t="s">
        <v>36</v>
      </c>
      <c r="I2" s="1" t="s">
        <v>36</v>
      </c>
      <c r="J2" s="1" t="s">
        <v>37</v>
      </c>
      <c r="K2" s="14" t="s">
        <v>38</v>
      </c>
      <c r="L2" s="1" t="s">
        <v>36</v>
      </c>
      <c r="M2" s="1" t="s">
        <v>36</v>
      </c>
      <c r="N2" s="1" t="s">
        <v>36</v>
      </c>
      <c r="O2" s="1"/>
      <c r="P2" s="1" t="s">
        <v>39</v>
      </c>
      <c r="Q2" s="14" t="s">
        <v>38</v>
      </c>
      <c r="R2" s="1" t="s">
        <v>40</v>
      </c>
      <c r="S2" s="1" t="s">
        <v>36</v>
      </c>
      <c r="V2" s="1" t="s">
        <v>44</v>
      </c>
      <c r="W2" s="1"/>
      <c r="Y2" s="1" t="s">
        <v>46</v>
      </c>
      <c r="Z2" s="1"/>
      <c r="AA2" s="14" t="s">
        <v>45</v>
      </c>
      <c r="AB2" s="14" t="s">
        <v>45</v>
      </c>
      <c r="AD2" s="1" t="s">
        <v>48</v>
      </c>
      <c r="AE2" s="1" t="s">
        <v>49</v>
      </c>
      <c r="AF2" s="1" t="s">
        <v>44</v>
      </c>
      <c r="AG2" s="1" t="s">
        <v>50</v>
      </c>
      <c r="AH2" s="22" t="s">
        <v>47</v>
      </c>
      <c r="AI2" s="22" t="s">
        <v>52</v>
      </c>
      <c r="AJ2" s="22" t="s">
        <v>53</v>
      </c>
      <c r="AK2" s="22" t="s">
        <v>41</v>
      </c>
      <c r="AL2" s="22" t="s">
        <v>42</v>
      </c>
      <c r="AM2" s="22" t="s">
        <v>43</v>
      </c>
      <c r="AN2" s="26" t="s">
        <v>54</v>
      </c>
      <c r="AO2" s="26" t="s">
        <v>55</v>
      </c>
      <c r="AP2" s="22" t="s">
        <v>56</v>
      </c>
      <c r="AQ2" s="22" t="s">
        <v>57</v>
      </c>
      <c r="AR2" s="22" t="s">
        <v>51</v>
      </c>
    </row>
    <row r="3" spans="1:44" x14ac:dyDescent="0.2">
      <c r="A3" s="2" t="s">
        <v>58</v>
      </c>
      <c r="B3" s="1" t="s">
        <v>59</v>
      </c>
      <c r="D3" s="1" t="s">
        <v>59</v>
      </c>
      <c r="E3" s="1" t="s">
        <v>59</v>
      </c>
      <c r="F3" s="1" t="s">
        <v>59</v>
      </c>
      <c r="G3" s="1" t="s">
        <v>59</v>
      </c>
      <c r="H3" s="1" t="s">
        <v>59</v>
      </c>
      <c r="I3" s="1" t="s">
        <v>59</v>
      </c>
      <c r="J3" s="1" t="s">
        <v>60</v>
      </c>
      <c r="K3" s="14" t="s">
        <v>61</v>
      </c>
      <c r="L3" s="1" t="s">
        <v>59</v>
      </c>
      <c r="M3" s="1" t="s">
        <v>59</v>
      </c>
      <c r="N3" s="1" t="s">
        <v>59</v>
      </c>
      <c r="O3" s="1"/>
      <c r="P3" s="1" t="s">
        <v>62</v>
      </c>
      <c r="Q3" s="14" t="s">
        <v>61</v>
      </c>
      <c r="R3" s="1" t="s">
        <v>63</v>
      </c>
      <c r="S3" s="1" t="s">
        <v>59</v>
      </c>
      <c r="V3" s="1" t="s">
        <v>67</v>
      </c>
      <c r="W3" s="1"/>
      <c r="Y3" s="1" t="s">
        <v>69</v>
      </c>
      <c r="Z3" s="1"/>
      <c r="AA3" s="14" t="s">
        <v>68</v>
      </c>
      <c r="AB3" s="14" t="s">
        <v>68</v>
      </c>
      <c r="AD3" s="1" t="s">
        <v>71</v>
      </c>
      <c r="AE3" s="1" t="s">
        <v>72</v>
      </c>
      <c r="AF3" s="1" t="s">
        <v>67</v>
      </c>
      <c r="AG3" s="1" t="s">
        <v>73</v>
      </c>
      <c r="AH3" s="22" t="s">
        <v>70</v>
      </c>
      <c r="AI3" s="22" t="s">
        <v>75</v>
      </c>
      <c r="AJ3" s="22" t="s">
        <v>76</v>
      </c>
      <c r="AK3" s="22" t="s">
        <v>64</v>
      </c>
      <c r="AL3" s="22" t="s">
        <v>65</v>
      </c>
      <c r="AM3" s="22" t="s">
        <v>66</v>
      </c>
      <c r="AN3" s="26" t="s">
        <v>77</v>
      </c>
      <c r="AO3" s="26" t="s">
        <v>78</v>
      </c>
      <c r="AP3" s="22" t="s">
        <v>79</v>
      </c>
      <c r="AQ3" s="22" t="s">
        <v>80</v>
      </c>
      <c r="AR3" s="22" t="s">
        <v>74</v>
      </c>
    </row>
    <row r="4" spans="1:44" x14ac:dyDescent="0.2">
      <c r="A4" s="2" t="s">
        <v>81</v>
      </c>
      <c r="B4" s="1" t="s">
        <v>82</v>
      </c>
      <c r="D4" s="1" t="s">
        <v>82</v>
      </c>
      <c r="E4" s="1" t="s">
        <v>82</v>
      </c>
      <c r="F4" s="1" t="s">
        <v>82</v>
      </c>
      <c r="G4" s="1" t="s">
        <v>82</v>
      </c>
      <c r="H4" s="1" t="s">
        <v>82</v>
      </c>
      <c r="I4" s="1" t="s">
        <v>82</v>
      </c>
      <c r="J4" s="1" t="s">
        <v>83</v>
      </c>
      <c r="K4" s="14" t="s">
        <v>83</v>
      </c>
      <c r="L4" s="1" t="s">
        <v>82</v>
      </c>
      <c r="M4" s="1" t="s">
        <v>82</v>
      </c>
      <c r="N4" s="1" t="s">
        <v>82</v>
      </c>
      <c r="O4" s="1"/>
      <c r="P4" s="1" t="s">
        <v>83</v>
      </c>
      <c r="Q4" s="14" t="s">
        <v>83</v>
      </c>
      <c r="R4" s="1" t="s">
        <v>84</v>
      </c>
      <c r="S4" s="1" t="s">
        <v>82</v>
      </c>
      <c r="V4" s="1" t="s">
        <v>82</v>
      </c>
      <c r="W4" s="1"/>
      <c r="Y4" s="1" t="s">
        <v>82</v>
      </c>
      <c r="Z4" s="1"/>
      <c r="AA4" s="14" t="s">
        <v>85</v>
      </c>
      <c r="AB4" s="14" t="s">
        <v>82</v>
      </c>
      <c r="AD4" s="1" t="s">
        <v>85</v>
      </c>
      <c r="AE4" s="1" t="s">
        <v>82</v>
      </c>
      <c r="AF4" s="1" t="s">
        <v>82</v>
      </c>
      <c r="AG4" s="1" t="s">
        <v>85</v>
      </c>
      <c r="AH4" s="22" t="s">
        <v>83</v>
      </c>
      <c r="AI4" s="22" t="s">
        <v>82</v>
      </c>
      <c r="AJ4" s="22" t="s">
        <v>82</v>
      </c>
      <c r="AK4" s="22" t="s">
        <v>82</v>
      </c>
      <c r="AL4" s="22" t="s">
        <v>85</v>
      </c>
      <c r="AM4" s="22" t="s">
        <v>83</v>
      </c>
      <c r="AN4" s="26" t="s">
        <v>82</v>
      </c>
      <c r="AO4" s="26" t="s">
        <v>82</v>
      </c>
      <c r="AP4" s="22" t="s">
        <v>82</v>
      </c>
      <c r="AQ4" s="22" t="s">
        <v>82</v>
      </c>
      <c r="AR4" s="30" t="s">
        <v>85</v>
      </c>
    </row>
    <row r="5" spans="1:44" s="2" customFormat="1" x14ac:dyDescent="0.2">
      <c r="A5" s="2" t="s">
        <v>86</v>
      </c>
      <c r="B5" s="3" t="s">
        <v>87</v>
      </c>
      <c r="D5" s="3" t="s">
        <v>89</v>
      </c>
      <c r="E5" s="3" t="s">
        <v>90</v>
      </c>
      <c r="F5" s="3" t="s">
        <v>91</v>
      </c>
      <c r="G5" s="3" t="s">
        <v>92</v>
      </c>
      <c r="H5" s="3" t="s">
        <v>93</v>
      </c>
      <c r="I5" s="3" t="s">
        <v>94</v>
      </c>
      <c r="J5" s="3" t="s">
        <v>95</v>
      </c>
      <c r="K5" s="16" t="s">
        <v>2533</v>
      </c>
      <c r="L5" s="3" t="s">
        <v>97</v>
      </c>
      <c r="M5" s="3" t="s">
        <v>98</v>
      </c>
      <c r="N5" s="3" t="s">
        <v>99</v>
      </c>
      <c r="O5" s="3"/>
      <c r="P5" s="3" t="s">
        <v>100</v>
      </c>
      <c r="Q5" s="16" t="s">
        <v>101</v>
      </c>
      <c r="R5" s="3" t="s">
        <v>102</v>
      </c>
      <c r="S5" s="3" t="s">
        <v>88</v>
      </c>
      <c r="V5" s="3" t="s">
        <v>106</v>
      </c>
      <c r="W5" s="3"/>
      <c r="Y5" s="3" t="s">
        <v>108</v>
      </c>
      <c r="Z5" s="3"/>
      <c r="AA5" s="16" t="s">
        <v>107</v>
      </c>
      <c r="AB5" s="16" t="s">
        <v>107</v>
      </c>
      <c r="AD5" s="3" t="s">
        <v>111</v>
      </c>
      <c r="AE5" s="3" t="s">
        <v>112</v>
      </c>
      <c r="AF5" s="3" t="s">
        <v>109</v>
      </c>
      <c r="AG5" s="3" t="s">
        <v>113</v>
      </c>
      <c r="AH5" s="23" t="s">
        <v>110</v>
      </c>
      <c r="AI5" s="23" t="s">
        <v>115</v>
      </c>
      <c r="AJ5" s="23" t="s">
        <v>116</v>
      </c>
      <c r="AK5" s="23" t="s">
        <v>103</v>
      </c>
      <c r="AL5" s="23" t="s">
        <v>104</v>
      </c>
      <c r="AM5" s="23" t="s">
        <v>105</v>
      </c>
      <c r="AN5" s="27" t="s">
        <v>117</v>
      </c>
      <c r="AO5" s="27" t="s">
        <v>117</v>
      </c>
      <c r="AP5" s="23" t="s">
        <v>114</v>
      </c>
      <c r="AQ5" s="23" t="s">
        <v>118</v>
      </c>
      <c r="AR5" s="23" t="s">
        <v>114</v>
      </c>
    </row>
    <row r="6" spans="1:44" x14ac:dyDescent="0.2">
      <c r="A6" s="2" t="s">
        <v>119</v>
      </c>
      <c r="B6" s="1" t="s">
        <v>120</v>
      </c>
      <c r="D6" s="1" t="s">
        <v>120</v>
      </c>
      <c r="E6" s="1" t="s">
        <v>120</v>
      </c>
      <c r="F6" s="1" t="s">
        <v>120</v>
      </c>
      <c r="G6" s="1" t="s">
        <v>120</v>
      </c>
      <c r="H6" s="1" t="s">
        <v>120</v>
      </c>
      <c r="I6" s="1" t="s">
        <v>120</v>
      </c>
      <c r="J6" s="1" t="s">
        <v>121</v>
      </c>
      <c r="K6" s="14" t="s">
        <v>122</v>
      </c>
      <c r="L6" s="1" t="s">
        <v>120</v>
      </c>
      <c r="M6" s="1" t="s">
        <v>120</v>
      </c>
      <c r="N6" s="1" t="s">
        <v>120</v>
      </c>
      <c r="O6" s="1"/>
      <c r="P6" s="1" t="s">
        <v>123</v>
      </c>
      <c r="Q6" s="14" t="s">
        <v>122</v>
      </c>
      <c r="R6" s="1" t="s">
        <v>124</v>
      </c>
      <c r="S6" s="1" t="s">
        <v>120</v>
      </c>
      <c r="V6" s="1" t="s">
        <v>126</v>
      </c>
      <c r="W6" s="1"/>
      <c r="Y6" s="1" t="s">
        <v>128</v>
      </c>
      <c r="Z6" s="1"/>
      <c r="AA6" s="14" t="s">
        <v>127</v>
      </c>
      <c r="AB6" s="14" t="s">
        <v>130</v>
      </c>
      <c r="AD6" s="1" t="s">
        <v>131</v>
      </c>
      <c r="AE6" s="1" t="s">
        <v>132</v>
      </c>
      <c r="AF6" s="1" t="s">
        <v>129</v>
      </c>
      <c r="AG6" s="1" t="s">
        <v>133</v>
      </c>
      <c r="AH6" s="22" t="s">
        <v>125</v>
      </c>
      <c r="AI6" s="22" t="s">
        <v>125</v>
      </c>
      <c r="AJ6" s="22" t="s">
        <v>135</v>
      </c>
      <c r="AK6" s="22" t="s">
        <v>125</v>
      </c>
      <c r="AL6" s="22" t="s">
        <v>125</v>
      </c>
      <c r="AM6" s="22" t="s">
        <v>125</v>
      </c>
      <c r="AN6" s="26" t="s">
        <v>136</v>
      </c>
      <c r="AO6" s="26" t="s">
        <v>136</v>
      </c>
      <c r="AP6" s="22" t="s">
        <v>134</v>
      </c>
      <c r="AQ6" s="22" t="s">
        <v>137</v>
      </c>
      <c r="AR6" s="22" t="s">
        <v>134</v>
      </c>
    </row>
    <row r="7" spans="1:44" x14ac:dyDescent="0.2">
      <c r="A7" s="2" t="s">
        <v>138</v>
      </c>
      <c r="B7" s="1" t="s">
        <v>139</v>
      </c>
      <c r="D7" s="1" t="s">
        <v>139</v>
      </c>
      <c r="E7" s="1" t="s">
        <v>139</v>
      </c>
      <c r="F7" s="1" t="s">
        <v>139</v>
      </c>
      <c r="G7" s="1" t="s">
        <v>139</v>
      </c>
      <c r="H7" s="1" t="s">
        <v>139</v>
      </c>
      <c r="I7" s="1" t="s">
        <v>139</v>
      </c>
      <c r="J7" s="1" t="s">
        <v>139</v>
      </c>
      <c r="K7" s="14" t="s">
        <v>139</v>
      </c>
      <c r="L7" s="1" t="s">
        <v>139</v>
      </c>
      <c r="M7" s="1" t="s">
        <v>139</v>
      </c>
      <c r="N7" s="1" t="s">
        <v>139</v>
      </c>
      <c r="O7" s="1"/>
      <c r="P7" s="1" t="s">
        <v>139</v>
      </c>
      <c r="Q7" s="14" t="s">
        <v>139</v>
      </c>
      <c r="R7" s="1" t="s">
        <v>139</v>
      </c>
      <c r="S7" s="1" t="s">
        <v>139</v>
      </c>
      <c r="V7" s="1" t="s">
        <v>140</v>
      </c>
      <c r="W7" s="1"/>
      <c r="Y7" s="1" t="s">
        <v>140</v>
      </c>
      <c r="Z7" s="1"/>
      <c r="AA7" s="14" t="s">
        <v>140</v>
      </c>
      <c r="AB7" s="14" t="s">
        <v>140</v>
      </c>
      <c r="AD7" s="1" t="s">
        <v>140</v>
      </c>
      <c r="AE7" s="1" t="s">
        <v>139</v>
      </c>
      <c r="AF7" s="1" t="s">
        <v>140</v>
      </c>
      <c r="AG7" s="1" t="s">
        <v>140</v>
      </c>
      <c r="AH7" s="22" t="s">
        <v>139</v>
      </c>
      <c r="AI7" s="22" t="s">
        <v>139</v>
      </c>
      <c r="AJ7" s="22" t="s">
        <v>139</v>
      </c>
      <c r="AK7" s="22" t="s">
        <v>139</v>
      </c>
      <c r="AL7" s="22" t="s">
        <v>139</v>
      </c>
      <c r="AM7" s="22" t="s">
        <v>140</v>
      </c>
      <c r="AN7" s="26" t="s">
        <v>139</v>
      </c>
      <c r="AO7" s="26" t="s">
        <v>139</v>
      </c>
      <c r="AP7" s="22" t="s">
        <v>139</v>
      </c>
      <c r="AQ7" s="22" t="s">
        <v>139</v>
      </c>
      <c r="AR7" s="22" t="s">
        <v>139</v>
      </c>
    </row>
    <row r="8" spans="1:44" x14ac:dyDescent="0.2">
      <c r="A8" s="2" t="s">
        <v>141</v>
      </c>
      <c r="B8" s="1" t="s">
        <v>142</v>
      </c>
      <c r="D8" s="1" t="s">
        <v>144</v>
      </c>
      <c r="E8" s="1" t="s">
        <v>145</v>
      </c>
      <c r="F8" s="1" t="s">
        <v>146</v>
      </c>
      <c r="G8" s="1" t="s">
        <v>147</v>
      </c>
      <c r="H8" s="1" t="s">
        <v>148</v>
      </c>
      <c r="I8" s="1" t="s">
        <v>149</v>
      </c>
      <c r="J8" s="1" t="s">
        <v>150</v>
      </c>
      <c r="K8" s="14" t="s">
        <v>151</v>
      </c>
      <c r="L8" s="1" t="s">
        <v>152</v>
      </c>
      <c r="M8" s="1" t="s">
        <v>152</v>
      </c>
      <c r="N8" s="1" t="s">
        <v>153</v>
      </c>
      <c r="O8" s="1"/>
      <c r="P8" s="1" t="s">
        <v>154</v>
      </c>
      <c r="Q8" s="14" t="s">
        <v>155</v>
      </c>
      <c r="R8" s="1" t="s">
        <v>156</v>
      </c>
      <c r="S8" s="1" t="s">
        <v>143</v>
      </c>
      <c r="V8" s="1" t="s">
        <v>160</v>
      </c>
      <c r="W8" s="1"/>
      <c r="Y8" s="1" t="s">
        <v>162</v>
      </c>
      <c r="Z8" s="1"/>
      <c r="AA8" s="14" t="s">
        <v>161</v>
      </c>
      <c r="AB8" s="14" t="s">
        <v>164</v>
      </c>
      <c r="AD8" s="1" t="s">
        <v>165</v>
      </c>
      <c r="AE8" s="1" t="s">
        <v>142</v>
      </c>
      <c r="AF8" s="1" t="s">
        <v>163</v>
      </c>
      <c r="AG8" s="1" t="s">
        <v>166</v>
      </c>
      <c r="AH8" s="22" t="s">
        <v>142</v>
      </c>
      <c r="AI8" s="22" t="s">
        <v>168</v>
      </c>
      <c r="AJ8" s="22" t="s">
        <v>168</v>
      </c>
      <c r="AK8" s="22" t="s">
        <v>157</v>
      </c>
      <c r="AL8" s="22" t="s">
        <v>158</v>
      </c>
      <c r="AM8" s="22" t="s">
        <v>159</v>
      </c>
      <c r="AN8" s="26" t="s">
        <v>169</v>
      </c>
      <c r="AO8" s="26" t="s">
        <v>170</v>
      </c>
      <c r="AP8" s="22" t="s">
        <v>171</v>
      </c>
      <c r="AQ8" s="22" t="s">
        <v>172</v>
      </c>
      <c r="AR8" s="22" t="s">
        <v>167</v>
      </c>
    </row>
    <row r="9" spans="1:44" x14ac:dyDescent="0.2">
      <c r="A9" s="2" t="s">
        <v>173</v>
      </c>
      <c r="B9" s="1" t="s">
        <v>174</v>
      </c>
      <c r="D9" s="1" t="s">
        <v>174</v>
      </c>
      <c r="E9" s="1" t="s">
        <v>175</v>
      </c>
      <c r="F9" s="1" t="s">
        <v>174</v>
      </c>
      <c r="G9" s="1" t="s">
        <v>174</v>
      </c>
      <c r="H9" s="1" t="s">
        <v>174</v>
      </c>
      <c r="I9" s="1" t="s">
        <v>174</v>
      </c>
      <c r="J9" s="1" t="s">
        <v>176</v>
      </c>
      <c r="K9" s="14" t="s">
        <v>177</v>
      </c>
      <c r="L9" s="1" t="s">
        <v>174</v>
      </c>
      <c r="M9" s="1" t="s">
        <v>176</v>
      </c>
      <c r="N9" s="1" t="s">
        <v>174</v>
      </c>
      <c r="O9" s="1"/>
      <c r="P9" s="1" t="s">
        <v>174</v>
      </c>
      <c r="Q9" s="14" t="s">
        <v>177</v>
      </c>
      <c r="S9" s="1" t="s">
        <v>174</v>
      </c>
      <c r="V9" s="1" t="s">
        <v>178</v>
      </c>
      <c r="W9" s="1"/>
      <c r="Y9" s="1" t="s">
        <v>175</v>
      </c>
      <c r="Z9" s="1"/>
      <c r="AA9" s="14" t="s">
        <v>176</v>
      </c>
      <c r="AB9" s="14" t="s">
        <v>176</v>
      </c>
      <c r="AD9" s="1" t="s">
        <v>174</v>
      </c>
      <c r="AE9" s="1" t="s">
        <v>176</v>
      </c>
      <c r="AF9" s="1" t="s">
        <v>178</v>
      </c>
      <c r="AG9" s="1" t="s">
        <v>178</v>
      </c>
      <c r="AH9" s="22" t="s">
        <v>174</v>
      </c>
      <c r="AI9" s="22" t="s">
        <v>174</v>
      </c>
      <c r="AJ9" s="22" t="s">
        <v>174</v>
      </c>
      <c r="AK9" s="22" t="s">
        <v>174</v>
      </c>
      <c r="AL9" s="22" t="s">
        <v>174</v>
      </c>
      <c r="AM9" s="22" t="s">
        <v>174</v>
      </c>
      <c r="AN9" s="26" t="s">
        <v>174</v>
      </c>
      <c r="AO9" s="26" t="s">
        <v>174</v>
      </c>
      <c r="AP9" s="22" t="s">
        <v>174</v>
      </c>
      <c r="AQ9" s="22" t="s">
        <v>179</v>
      </c>
      <c r="AR9" s="22" t="s">
        <v>174</v>
      </c>
    </row>
    <row r="10" spans="1:44" ht="136" x14ac:dyDescent="0.2">
      <c r="A10" s="2" t="s">
        <v>180</v>
      </c>
      <c r="B10" s="1" t="s">
        <v>179</v>
      </c>
      <c r="D10" s="1" t="s">
        <v>179</v>
      </c>
      <c r="E10" s="1" t="s">
        <v>179</v>
      </c>
      <c r="F10" s="1" t="s">
        <v>179</v>
      </c>
      <c r="G10" s="1" t="s">
        <v>179</v>
      </c>
      <c r="H10" s="1" t="s">
        <v>179</v>
      </c>
      <c r="I10" s="1" t="s">
        <v>179</v>
      </c>
      <c r="J10" s="1" t="s">
        <v>179</v>
      </c>
      <c r="K10" s="14" t="s">
        <v>179</v>
      </c>
      <c r="L10" s="1" t="s">
        <v>179</v>
      </c>
      <c r="M10" s="1" t="s">
        <v>179</v>
      </c>
      <c r="N10" s="1" t="s">
        <v>179</v>
      </c>
      <c r="O10" s="1"/>
      <c r="P10" s="1" t="s">
        <v>179</v>
      </c>
      <c r="Q10" s="14" t="s">
        <v>179</v>
      </c>
      <c r="R10" s="20" t="s">
        <v>2479</v>
      </c>
      <c r="S10" s="1" t="s">
        <v>179</v>
      </c>
      <c r="V10" s="1" t="s">
        <v>179</v>
      </c>
      <c r="W10" s="1"/>
      <c r="Y10" s="1" t="s">
        <v>179</v>
      </c>
      <c r="Z10" s="1"/>
      <c r="AA10" s="14" t="s">
        <v>179</v>
      </c>
      <c r="AB10" s="14" t="s">
        <v>179</v>
      </c>
      <c r="AD10" s="1" t="s">
        <v>179</v>
      </c>
      <c r="AE10" s="1" t="s">
        <v>179</v>
      </c>
      <c r="AF10" s="1" t="s">
        <v>179</v>
      </c>
      <c r="AG10" s="1" t="s">
        <v>179</v>
      </c>
      <c r="AH10" s="22" t="s">
        <v>179</v>
      </c>
      <c r="AI10" s="22" t="s">
        <v>179</v>
      </c>
      <c r="AJ10" s="22" t="s">
        <v>179</v>
      </c>
      <c r="AK10" s="22" t="s">
        <v>179</v>
      </c>
      <c r="AL10" s="22" t="s">
        <v>179</v>
      </c>
      <c r="AM10" s="22" t="s">
        <v>179</v>
      </c>
      <c r="AN10" s="26" t="s">
        <v>179</v>
      </c>
      <c r="AO10" s="26" t="s">
        <v>179</v>
      </c>
      <c r="AP10" s="22" t="s">
        <v>179</v>
      </c>
      <c r="AQ10" s="22" t="s">
        <v>181</v>
      </c>
      <c r="AR10" s="22" t="s">
        <v>179</v>
      </c>
    </row>
    <row r="11" spans="1:44" x14ac:dyDescent="0.2">
      <c r="A11" s="2" t="s">
        <v>182</v>
      </c>
      <c r="B11" s="1" t="s">
        <v>183</v>
      </c>
      <c r="D11" s="1" t="s">
        <v>183</v>
      </c>
      <c r="E11" s="1" t="s">
        <v>183</v>
      </c>
      <c r="F11" s="31" t="s">
        <v>184</v>
      </c>
      <c r="G11" s="31" t="s">
        <v>184</v>
      </c>
      <c r="H11" s="31" t="s">
        <v>184</v>
      </c>
      <c r="I11" s="1" t="s">
        <v>183</v>
      </c>
      <c r="J11" s="1" t="s">
        <v>183</v>
      </c>
      <c r="K11" s="14" t="s">
        <v>183</v>
      </c>
      <c r="L11" s="31" t="s">
        <v>184</v>
      </c>
      <c r="M11" s="1" t="s">
        <v>183</v>
      </c>
      <c r="N11" s="31" t="s">
        <v>184</v>
      </c>
      <c r="O11" s="1"/>
      <c r="P11" s="1" t="s">
        <v>185</v>
      </c>
      <c r="Q11" s="14" t="s">
        <v>183</v>
      </c>
      <c r="R11" s="1" t="s">
        <v>183</v>
      </c>
      <c r="S11" s="1" t="s">
        <v>183</v>
      </c>
      <c r="V11" s="1" t="s">
        <v>183</v>
      </c>
      <c r="W11" s="1"/>
      <c r="Y11" s="1" t="s">
        <v>183</v>
      </c>
      <c r="Z11" s="1"/>
      <c r="AA11" s="14" t="s">
        <v>183</v>
      </c>
      <c r="AB11" s="14" t="s">
        <v>183</v>
      </c>
      <c r="AD11" s="1" t="s">
        <v>183</v>
      </c>
      <c r="AE11" s="1" t="s">
        <v>183</v>
      </c>
      <c r="AF11" s="1" t="s">
        <v>183</v>
      </c>
      <c r="AG11" s="1" t="s">
        <v>183</v>
      </c>
      <c r="AH11" s="31" t="s">
        <v>184</v>
      </c>
      <c r="AI11" s="31" t="s">
        <v>184</v>
      </c>
      <c r="AJ11" s="31" t="s">
        <v>184</v>
      </c>
      <c r="AK11" s="31" t="s">
        <v>184</v>
      </c>
      <c r="AL11" s="31" t="s">
        <v>184</v>
      </c>
      <c r="AM11" s="22" t="s">
        <v>183</v>
      </c>
      <c r="AN11" s="31" t="s">
        <v>184</v>
      </c>
      <c r="AO11" s="31" t="s">
        <v>184</v>
      </c>
      <c r="AP11" s="31" t="s">
        <v>184</v>
      </c>
      <c r="AQ11" s="31" t="s">
        <v>184</v>
      </c>
      <c r="AR11" s="31" t="s">
        <v>184</v>
      </c>
    </row>
    <row r="12" spans="1:44" x14ac:dyDescent="0.2">
      <c r="A12" s="2" t="s">
        <v>186</v>
      </c>
      <c r="B12" s="1" t="s">
        <v>179</v>
      </c>
      <c r="D12" s="1" t="s">
        <v>179</v>
      </c>
      <c r="E12" s="1" t="s">
        <v>179</v>
      </c>
      <c r="F12" s="31" t="s">
        <v>187</v>
      </c>
      <c r="G12" s="31" t="s">
        <v>188</v>
      </c>
      <c r="H12" s="31" t="s">
        <v>188</v>
      </c>
      <c r="I12" s="1" t="s">
        <v>179</v>
      </c>
      <c r="J12" s="1" t="s">
        <v>179</v>
      </c>
      <c r="K12" s="14" t="s">
        <v>179</v>
      </c>
      <c r="L12" s="31" t="s">
        <v>189</v>
      </c>
      <c r="M12" s="1" t="s">
        <v>179</v>
      </c>
      <c r="N12" s="31" t="s">
        <v>190</v>
      </c>
      <c r="O12" s="1"/>
      <c r="P12" s="1" t="s">
        <v>179</v>
      </c>
      <c r="Q12" s="14" t="s">
        <v>179</v>
      </c>
      <c r="R12" s="1" t="s">
        <v>179</v>
      </c>
      <c r="S12" s="1" t="s">
        <v>179</v>
      </c>
      <c r="V12" s="1" t="s">
        <v>179</v>
      </c>
      <c r="W12" s="1"/>
      <c r="Y12" s="1" t="s">
        <v>179</v>
      </c>
      <c r="Z12" s="1"/>
      <c r="AA12" s="14" t="s">
        <v>179</v>
      </c>
      <c r="AB12" s="14" t="s">
        <v>179</v>
      </c>
      <c r="AD12" s="1" t="s">
        <v>179</v>
      </c>
      <c r="AE12" s="1" t="s">
        <v>179</v>
      </c>
      <c r="AF12" s="1" t="s">
        <v>179</v>
      </c>
      <c r="AG12" s="1" t="s">
        <v>179</v>
      </c>
      <c r="AH12" s="31" t="s">
        <v>191</v>
      </c>
      <c r="AI12" s="31" t="s">
        <v>193</v>
      </c>
      <c r="AJ12" s="31" t="s">
        <v>191</v>
      </c>
      <c r="AK12" s="31" t="s">
        <v>191</v>
      </c>
      <c r="AL12" s="31" t="s">
        <v>191</v>
      </c>
      <c r="AM12" s="22" t="s">
        <v>179</v>
      </c>
      <c r="AN12" s="31" t="s">
        <v>194</v>
      </c>
      <c r="AO12" s="31" t="s">
        <v>194</v>
      </c>
      <c r="AP12" s="31" t="s">
        <v>195</v>
      </c>
      <c r="AQ12" s="31" t="s">
        <v>195</v>
      </c>
      <c r="AR12" s="31" t="s">
        <v>192</v>
      </c>
    </row>
    <row r="13" spans="1:44" x14ac:dyDescent="0.2">
      <c r="A13" s="2" t="s">
        <v>196</v>
      </c>
      <c r="B13" s="1" t="s">
        <v>179</v>
      </c>
      <c r="D13" s="1" t="s">
        <v>179</v>
      </c>
      <c r="E13" s="1" t="s">
        <v>179</v>
      </c>
      <c r="F13" s="31" t="s">
        <v>197</v>
      </c>
      <c r="G13" s="31" t="s">
        <v>197</v>
      </c>
      <c r="H13" s="31" t="s">
        <v>197</v>
      </c>
      <c r="I13" s="1" t="s">
        <v>179</v>
      </c>
      <c r="J13" s="1" t="s">
        <v>179</v>
      </c>
      <c r="K13" s="14" t="s">
        <v>179</v>
      </c>
      <c r="L13" s="31" t="s">
        <v>198</v>
      </c>
      <c r="M13" s="1" t="s">
        <v>179</v>
      </c>
      <c r="N13" s="31" t="s">
        <v>198</v>
      </c>
      <c r="O13" s="1"/>
      <c r="P13" s="1" t="s">
        <v>199</v>
      </c>
      <c r="Q13" s="14" t="s">
        <v>179</v>
      </c>
      <c r="R13" s="1" t="s">
        <v>179</v>
      </c>
      <c r="S13" s="1" t="s">
        <v>179</v>
      </c>
      <c r="V13" s="1" t="s">
        <v>179</v>
      </c>
      <c r="W13" s="1"/>
      <c r="Y13" s="1" t="s">
        <v>179</v>
      </c>
      <c r="Z13" s="1"/>
      <c r="AA13" s="14" t="s">
        <v>179</v>
      </c>
      <c r="AB13" s="14" t="s">
        <v>179</v>
      </c>
      <c r="AD13" s="1" t="s">
        <v>179</v>
      </c>
      <c r="AE13" s="1" t="s">
        <v>179</v>
      </c>
      <c r="AF13" s="1" t="s">
        <v>179</v>
      </c>
      <c r="AG13" s="1" t="s">
        <v>179</v>
      </c>
      <c r="AH13" s="31" t="s">
        <v>201</v>
      </c>
      <c r="AI13" s="31" t="s">
        <v>201</v>
      </c>
      <c r="AJ13" s="31" t="s">
        <v>203</v>
      </c>
      <c r="AK13" s="31" t="s">
        <v>200</v>
      </c>
      <c r="AL13" s="31" t="s">
        <v>200</v>
      </c>
      <c r="AM13" s="22" t="s">
        <v>179</v>
      </c>
      <c r="AN13" s="31" t="s">
        <v>204</v>
      </c>
      <c r="AO13" s="31" t="s">
        <v>205</v>
      </c>
      <c r="AP13" s="31" t="s">
        <v>206</v>
      </c>
      <c r="AQ13" s="31" t="s">
        <v>201</v>
      </c>
      <c r="AR13" s="31" t="s">
        <v>202</v>
      </c>
    </row>
    <row r="14" spans="1:44" x14ac:dyDescent="0.2">
      <c r="A14" s="2" t="s">
        <v>207</v>
      </c>
      <c r="B14" s="1" t="s">
        <v>183</v>
      </c>
      <c r="D14" s="1" t="s">
        <v>183</v>
      </c>
      <c r="E14" s="1" t="s">
        <v>183</v>
      </c>
      <c r="F14" s="31" t="s">
        <v>184</v>
      </c>
      <c r="G14" s="1" t="s">
        <v>183</v>
      </c>
      <c r="H14" s="1" t="s">
        <v>183</v>
      </c>
      <c r="I14" s="1" t="s">
        <v>183</v>
      </c>
      <c r="J14" s="1" t="s">
        <v>183</v>
      </c>
      <c r="K14" s="14" t="s">
        <v>183</v>
      </c>
      <c r="L14" s="31" t="s">
        <v>184</v>
      </c>
      <c r="M14" s="31" t="s">
        <v>184</v>
      </c>
      <c r="N14" s="31" t="s">
        <v>184</v>
      </c>
      <c r="O14" s="1"/>
      <c r="P14" s="1" t="s">
        <v>183</v>
      </c>
      <c r="Q14" s="14" t="s">
        <v>183</v>
      </c>
      <c r="R14" s="1" t="s">
        <v>183</v>
      </c>
      <c r="S14" s="1" t="s">
        <v>183</v>
      </c>
      <c r="V14" s="1" t="s">
        <v>183</v>
      </c>
      <c r="W14" s="1"/>
      <c r="Y14" s="1" t="s">
        <v>183</v>
      </c>
      <c r="Z14" s="1"/>
      <c r="AA14" s="14" t="s">
        <v>183</v>
      </c>
      <c r="AB14" s="14" t="s">
        <v>183</v>
      </c>
      <c r="AD14" s="1" t="s">
        <v>183</v>
      </c>
      <c r="AE14" s="1" t="s">
        <v>183</v>
      </c>
      <c r="AF14" s="1" t="s">
        <v>183</v>
      </c>
      <c r="AG14" s="1" t="s">
        <v>183</v>
      </c>
      <c r="AH14" s="31" t="s">
        <v>184</v>
      </c>
      <c r="AI14" s="31" t="s">
        <v>184</v>
      </c>
      <c r="AJ14" s="31" t="s">
        <v>184</v>
      </c>
      <c r="AK14" s="31" t="s">
        <v>184</v>
      </c>
      <c r="AL14" s="31" t="s">
        <v>184</v>
      </c>
      <c r="AM14" s="22" t="s">
        <v>183</v>
      </c>
      <c r="AN14" s="31" t="s">
        <v>184</v>
      </c>
      <c r="AO14" s="31" t="s">
        <v>184</v>
      </c>
      <c r="AP14" s="31" t="s">
        <v>184</v>
      </c>
      <c r="AQ14" s="31" t="s">
        <v>184</v>
      </c>
      <c r="AR14" s="31" t="s">
        <v>184</v>
      </c>
    </row>
    <row r="15" spans="1:44" x14ac:dyDescent="0.2">
      <c r="A15" s="2" t="s">
        <v>208</v>
      </c>
      <c r="B15" s="1" t="s">
        <v>179</v>
      </c>
      <c r="D15" s="1" t="s">
        <v>179</v>
      </c>
      <c r="E15" s="1" t="s">
        <v>179</v>
      </c>
      <c r="F15" s="31" t="s">
        <v>209</v>
      </c>
      <c r="G15" s="1" t="s">
        <v>179</v>
      </c>
      <c r="H15" s="1" t="s">
        <v>179</v>
      </c>
      <c r="I15" s="1" t="s">
        <v>179</v>
      </c>
      <c r="J15" s="1" t="s">
        <v>179</v>
      </c>
      <c r="K15" s="14" t="s">
        <v>179</v>
      </c>
      <c r="L15" s="31" t="s">
        <v>210</v>
      </c>
      <c r="M15" s="31" t="s">
        <v>211</v>
      </c>
      <c r="N15" s="31" t="s">
        <v>212</v>
      </c>
      <c r="O15" s="1"/>
      <c r="P15" s="1" t="s">
        <v>179</v>
      </c>
      <c r="Q15" s="14" t="s">
        <v>179</v>
      </c>
      <c r="R15" s="1" t="s">
        <v>179</v>
      </c>
      <c r="S15" s="1" t="s">
        <v>179</v>
      </c>
      <c r="V15" s="1" t="s">
        <v>179</v>
      </c>
      <c r="W15" s="1"/>
      <c r="Y15" s="1" t="s">
        <v>179</v>
      </c>
      <c r="Z15" s="1"/>
      <c r="AA15" s="14" t="s">
        <v>179</v>
      </c>
      <c r="AB15" s="14" t="s">
        <v>179</v>
      </c>
      <c r="AD15" s="1" t="s">
        <v>179</v>
      </c>
      <c r="AE15" s="1" t="s">
        <v>179</v>
      </c>
      <c r="AF15" s="1" t="s">
        <v>179</v>
      </c>
      <c r="AG15" s="1" t="s">
        <v>179</v>
      </c>
      <c r="AH15" s="31" t="s">
        <v>210</v>
      </c>
      <c r="AI15" s="31" t="s">
        <v>210</v>
      </c>
      <c r="AJ15" s="31" t="s">
        <v>210</v>
      </c>
      <c r="AK15" s="31" t="s">
        <v>210</v>
      </c>
      <c r="AL15" s="31" t="s">
        <v>210</v>
      </c>
      <c r="AM15" s="22" t="s">
        <v>179</v>
      </c>
      <c r="AN15" s="31" t="s">
        <v>194</v>
      </c>
      <c r="AO15" s="31" t="s">
        <v>194</v>
      </c>
      <c r="AP15" s="31" t="s">
        <v>210</v>
      </c>
      <c r="AQ15" s="31" t="s">
        <v>210</v>
      </c>
      <c r="AR15" s="31" t="s">
        <v>192</v>
      </c>
    </row>
    <row r="16" spans="1:44" x14ac:dyDescent="0.2">
      <c r="A16" s="2" t="s">
        <v>213</v>
      </c>
      <c r="B16" s="1" t="s">
        <v>179</v>
      </c>
      <c r="D16" s="1" t="s">
        <v>179</v>
      </c>
      <c r="E16" s="1" t="s">
        <v>179</v>
      </c>
      <c r="F16" s="31" t="s">
        <v>214</v>
      </c>
      <c r="G16" s="1" t="s">
        <v>179</v>
      </c>
      <c r="H16" s="1" t="s">
        <v>179</v>
      </c>
      <c r="I16" s="1" t="s">
        <v>179</v>
      </c>
      <c r="J16" s="1" t="s">
        <v>179</v>
      </c>
      <c r="K16" s="14" t="s">
        <v>179</v>
      </c>
      <c r="L16" s="1" t="s">
        <v>198</v>
      </c>
      <c r="M16" s="1" t="s">
        <v>198</v>
      </c>
      <c r="N16" s="1" t="s">
        <v>198</v>
      </c>
      <c r="O16" s="1"/>
      <c r="P16" s="1" t="s">
        <v>179</v>
      </c>
      <c r="Q16" s="14" t="s">
        <v>179</v>
      </c>
      <c r="R16" s="1" t="s">
        <v>179</v>
      </c>
      <c r="S16" s="1" t="s">
        <v>179</v>
      </c>
      <c r="V16" s="1" t="s">
        <v>179</v>
      </c>
      <c r="W16" s="1"/>
      <c r="Y16" s="1" t="s">
        <v>179</v>
      </c>
      <c r="Z16" s="1"/>
      <c r="AA16" s="14" t="s">
        <v>179</v>
      </c>
      <c r="AB16" s="14" t="s">
        <v>179</v>
      </c>
      <c r="AD16" s="1" t="s">
        <v>179</v>
      </c>
      <c r="AE16" s="1" t="s">
        <v>179</v>
      </c>
      <c r="AF16" s="1" t="s">
        <v>179</v>
      </c>
      <c r="AG16" s="1" t="s">
        <v>179</v>
      </c>
      <c r="AH16" s="31" t="s">
        <v>215</v>
      </c>
      <c r="AI16" s="31" t="s">
        <v>215</v>
      </c>
      <c r="AJ16" s="31" t="s">
        <v>203</v>
      </c>
      <c r="AK16" s="31" t="s">
        <v>200</v>
      </c>
      <c r="AL16" s="31" t="s">
        <v>200</v>
      </c>
      <c r="AM16" s="22" t="s">
        <v>179</v>
      </c>
      <c r="AN16" s="31" t="s">
        <v>204</v>
      </c>
      <c r="AO16" s="31" t="s">
        <v>205</v>
      </c>
      <c r="AP16" s="31" t="s">
        <v>206</v>
      </c>
      <c r="AQ16" s="31" t="s">
        <v>215</v>
      </c>
      <c r="AR16" s="31" t="s">
        <v>202</v>
      </c>
    </row>
    <row r="17" spans="1:44" x14ac:dyDescent="0.2">
      <c r="A17" s="2" t="s">
        <v>216</v>
      </c>
      <c r="B17" s="1" t="s">
        <v>217</v>
      </c>
      <c r="D17" s="1" t="s">
        <v>217</v>
      </c>
      <c r="E17" s="1" t="s">
        <v>217</v>
      </c>
      <c r="F17" s="1" t="s">
        <v>217</v>
      </c>
      <c r="G17" s="1" t="s">
        <v>217</v>
      </c>
      <c r="H17" s="1" t="s">
        <v>217</v>
      </c>
      <c r="I17" s="1" t="s">
        <v>217</v>
      </c>
      <c r="J17" s="1" t="s">
        <v>218</v>
      </c>
      <c r="K17" s="14" t="s">
        <v>219</v>
      </c>
      <c r="L17" s="1" t="s">
        <v>217</v>
      </c>
      <c r="M17" s="1" t="s">
        <v>217</v>
      </c>
      <c r="N17" s="1" t="s">
        <v>217</v>
      </c>
      <c r="O17" s="1"/>
      <c r="P17" s="1" t="s">
        <v>220</v>
      </c>
      <c r="Q17" s="14" t="s">
        <v>221</v>
      </c>
      <c r="R17" s="1" t="s">
        <v>222</v>
      </c>
      <c r="S17" s="1" t="s">
        <v>217</v>
      </c>
      <c r="V17" s="1" t="s">
        <v>226</v>
      </c>
      <c r="W17" s="1"/>
      <c r="Y17" s="1" t="s">
        <v>228</v>
      </c>
      <c r="Z17" s="1"/>
      <c r="AA17" s="14" t="s">
        <v>227</v>
      </c>
      <c r="AB17" s="14" t="s">
        <v>229</v>
      </c>
      <c r="AD17" s="1" t="s">
        <v>231</v>
      </c>
      <c r="AE17" s="1" t="s">
        <v>232</v>
      </c>
      <c r="AF17" s="1" t="s">
        <v>226</v>
      </c>
      <c r="AG17" s="1" t="s">
        <v>233</v>
      </c>
      <c r="AH17" s="22" t="s">
        <v>230</v>
      </c>
      <c r="AI17" s="22" t="s">
        <v>235</v>
      </c>
      <c r="AJ17" s="22" t="s">
        <v>236</v>
      </c>
      <c r="AK17" s="22" t="s">
        <v>223</v>
      </c>
      <c r="AL17" s="22" t="s">
        <v>224</v>
      </c>
      <c r="AM17" s="22" t="s">
        <v>225</v>
      </c>
      <c r="AN17" s="26" t="s">
        <v>237</v>
      </c>
      <c r="AO17" s="26" t="s">
        <v>238</v>
      </c>
      <c r="AP17" s="22" t="s">
        <v>239</v>
      </c>
      <c r="AQ17" s="22" t="s">
        <v>240</v>
      </c>
      <c r="AR17" s="22" t="s">
        <v>234</v>
      </c>
    </row>
    <row r="18" spans="1:44" x14ac:dyDescent="0.2">
      <c r="A18" s="2" t="s">
        <v>241</v>
      </c>
      <c r="B18" s="1" t="s">
        <v>242</v>
      </c>
      <c r="D18" s="1" t="s">
        <v>242</v>
      </c>
      <c r="E18" s="1" t="s">
        <v>242</v>
      </c>
      <c r="F18" s="1" t="s">
        <v>242</v>
      </c>
      <c r="G18" s="1" t="s">
        <v>242</v>
      </c>
      <c r="H18" s="1" t="s">
        <v>242</v>
      </c>
      <c r="I18" s="1" t="s">
        <v>242</v>
      </c>
      <c r="J18" s="1" t="s">
        <v>243</v>
      </c>
      <c r="K18" s="14" t="s">
        <v>244</v>
      </c>
      <c r="L18" s="1" t="s">
        <v>242</v>
      </c>
      <c r="M18" s="1" t="s">
        <v>242</v>
      </c>
      <c r="N18" s="1" t="s">
        <v>242</v>
      </c>
      <c r="O18" s="1"/>
      <c r="P18" s="1" t="s">
        <v>245</v>
      </c>
      <c r="Q18" s="14" t="s">
        <v>244</v>
      </c>
      <c r="R18" s="1" t="s">
        <v>246</v>
      </c>
      <c r="S18" s="1" t="s">
        <v>242</v>
      </c>
      <c r="V18" s="1" t="s">
        <v>249</v>
      </c>
      <c r="W18" s="1"/>
      <c r="Y18" s="1" t="s">
        <v>251</v>
      </c>
      <c r="Z18" s="1"/>
      <c r="AA18" s="14" t="s">
        <v>250</v>
      </c>
      <c r="AB18" s="14" t="s">
        <v>252</v>
      </c>
      <c r="AD18" s="1" t="s">
        <v>254</v>
      </c>
      <c r="AE18" s="1" t="s">
        <v>255</v>
      </c>
      <c r="AF18" s="1" t="s">
        <v>249</v>
      </c>
      <c r="AG18" s="1" t="s">
        <v>256</v>
      </c>
      <c r="AH18" s="22" t="s">
        <v>253</v>
      </c>
      <c r="AI18" s="22" t="s">
        <v>245</v>
      </c>
      <c r="AJ18" s="22" t="s">
        <v>253</v>
      </c>
      <c r="AK18" s="22" t="s">
        <v>247</v>
      </c>
      <c r="AL18" s="22" t="s">
        <v>247</v>
      </c>
      <c r="AM18" s="22" t="s">
        <v>248</v>
      </c>
      <c r="AN18" s="26" t="s">
        <v>258</v>
      </c>
      <c r="AO18" s="26" t="s">
        <v>253</v>
      </c>
      <c r="AP18" s="22" t="s">
        <v>259</v>
      </c>
      <c r="AQ18" s="22" t="s">
        <v>245</v>
      </c>
      <c r="AR18" s="22" t="s">
        <v>257</v>
      </c>
    </row>
    <row r="19" spans="1:44" x14ac:dyDescent="0.2">
      <c r="A19" s="2" t="s">
        <v>260</v>
      </c>
      <c r="B19" s="1" t="s">
        <v>261</v>
      </c>
      <c r="D19" s="1" t="s">
        <v>261</v>
      </c>
      <c r="E19" s="1" t="s">
        <v>261</v>
      </c>
      <c r="F19" s="1" t="s">
        <v>261</v>
      </c>
      <c r="G19" s="1" t="s">
        <v>261</v>
      </c>
      <c r="H19" s="1" t="s">
        <v>261</v>
      </c>
      <c r="I19" s="1" t="s">
        <v>261</v>
      </c>
      <c r="J19" s="1" t="s">
        <v>262</v>
      </c>
      <c r="K19" s="14" t="s">
        <v>263</v>
      </c>
      <c r="L19" s="1" t="s">
        <v>261</v>
      </c>
      <c r="M19" s="1" t="s">
        <v>261</v>
      </c>
      <c r="N19" s="1" t="s">
        <v>261</v>
      </c>
      <c r="O19" s="1"/>
      <c r="P19" s="1" t="s">
        <v>264</v>
      </c>
      <c r="Q19" s="14" t="s">
        <v>263</v>
      </c>
      <c r="R19" s="1" t="s">
        <v>265</v>
      </c>
      <c r="S19" s="1" t="s">
        <v>261</v>
      </c>
      <c r="V19" s="1" t="s">
        <v>269</v>
      </c>
      <c r="W19" s="1"/>
      <c r="Y19" s="1" t="s">
        <v>271</v>
      </c>
      <c r="Z19" s="1"/>
      <c r="AA19" s="14" t="s">
        <v>270</v>
      </c>
      <c r="AB19" s="14" t="s">
        <v>272</v>
      </c>
      <c r="AD19" s="1" t="s">
        <v>274</v>
      </c>
      <c r="AE19" s="1" t="s">
        <v>275</v>
      </c>
      <c r="AF19" s="1" t="s">
        <v>269</v>
      </c>
      <c r="AG19" s="1" t="s">
        <v>276</v>
      </c>
      <c r="AH19" s="22" t="s">
        <v>273</v>
      </c>
      <c r="AI19" s="22" t="s">
        <v>277</v>
      </c>
      <c r="AJ19" s="22" t="s">
        <v>278</v>
      </c>
      <c r="AK19" s="22" t="s">
        <v>266</v>
      </c>
      <c r="AL19" s="22" t="s">
        <v>267</v>
      </c>
      <c r="AM19" s="22" t="s">
        <v>268</v>
      </c>
      <c r="AN19" s="26" t="s">
        <v>264</v>
      </c>
      <c r="AO19" s="26" t="s">
        <v>279</v>
      </c>
      <c r="AP19" s="22" t="s">
        <v>280</v>
      </c>
      <c r="AQ19" s="22" t="s">
        <v>281</v>
      </c>
      <c r="AR19" s="22" t="s">
        <v>273</v>
      </c>
    </row>
    <row r="20" spans="1:44" x14ac:dyDescent="0.2">
      <c r="A20" s="2" t="s">
        <v>282</v>
      </c>
      <c r="B20" s="1" t="s">
        <v>283</v>
      </c>
      <c r="D20" s="1" t="s">
        <v>283</v>
      </c>
      <c r="E20" s="1" t="s">
        <v>283</v>
      </c>
      <c r="F20" s="1" t="s">
        <v>283</v>
      </c>
      <c r="G20" s="1" t="s">
        <v>283</v>
      </c>
      <c r="H20" s="1" t="s">
        <v>283</v>
      </c>
      <c r="I20" s="1" t="s">
        <v>283</v>
      </c>
      <c r="J20" s="1" t="s">
        <v>284</v>
      </c>
      <c r="K20" s="14" t="s">
        <v>285</v>
      </c>
      <c r="L20" s="1" t="s">
        <v>283</v>
      </c>
      <c r="M20" s="1" t="s">
        <v>283</v>
      </c>
      <c r="N20" s="1" t="s">
        <v>283</v>
      </c>
      <c r="O20" s="1"/>
      <c r="P20" s="1" t="s">
        <v>286</v>
      </c>
      <c r="Q20" s="14" t="s">
        <v>287</v>
      </c>
      <c r="R20" s="1" t="s">
        <v>288</v>
      </c>
      <c r="S20" s="1" t="s">
        <v>283</v>
      </c>
      <c r="V20" s="1" t="s">
        <v>292</v>
      </c>
      <c r="W20" s="1"/>
      <c r="Y20" s="1" t="s">
        <v>199</v>
      </c>
      <c r="Z20" s="1"/>
      <c r="AA20" s="14" t="s">
        <v>293</v>
      </c>
      <c r="AB20" s="14" t="s">
        <v>294</v>
      </c>
      <c r="AD20" s="1" t="s">
        <v>296</v>
      </c>
      <c r="AE20" s="1" t="s">
        <v>297</v>
      </c>
      <c r="AF20" s="1" t="s">
        <v>292</v>
      </c>
      <c r="AG20" s="1" t="s">
        <v>120</v>
      </c>
      <c r="AH20" s="22" t="s">
        <v>295</v>
      </c>
      <c r="AI20" s="22" t="s">
        <v>299</v>
      </c>
      <c r="AJ20" s="22" t="s">
        <v>300</v>
      </c>
      <c r="AK20" s="22" t="s">
        <v>289</v>
      </c>
      <c r="AL20" s="22" t="s">
        <v>290</v>
      </c>
      <c r="AM20" s="22" t="s">
        <v>291</v>
      </c>
      <c r="AN20" s="26" t="s">
        <v>301</v>
      </c>
      <c r="AO20" s="26" t="s">
        <v>302</v>
      </c>
      <c r="AP20" s="22" t="s">
        <v>303</v>
      </c>
      <c r="AQ20" s="22" t="s">
        <v>304</v>
      </c>
      <c r="AR20" s="22" t="s">
        <v>298</v>
      </c>
    </row>
    <row r="21" spans="1:44" x14ac:dyDescent="0.2">
      <c r="A21" s="2" t="s">
        <v>305</v>
      </c>
      <c r="B21" s="1" t="s">
        <v>306</v>
      </c>
      <c r="D21" s="1" t="s">
        <v>306</v>
      </c>
      <c r="E21" s="1" t="s">
        <v>306</v>
      </c>
      <c r="F21" s="1" t="s">
        <v>306</v>
      </c>
      <c r="G21" s="1" t="s">
        <v>306</v>
      </c>
      <c r="H21" s="1" t="s">
        <v>306</v>
      </c>
      <c r="I21" s="1" t="s">
        <v>306</v>
      </c>
      <c r="J21" s="1" t="s">
        <v>307</v>
      </c>
      <c r="K21" s="14" t="s">
        <v>308</v>
      </c>
      <c r="L21" s="1" t="s">
        <v>306</v>
      </c>
      <c r="M21" s="1" t="s">
        <v>306</v>
      </c>
      <c r="N21" s="1" t="s">
        <v>306</v>
      </c>
      <c r="O21" s="1"/>
      <c r="P21" s="1" t="s">
        <v>309</v>
      </c>
      <c r="Q21" s="14" t="s">
        <v>308</v>
      </c>
      <c r="R21" s="1" t="s">
        <v>310</v>
      </c>
      <c r="S21" s="1" t="s">
        <v>306</v>
      </c>
      <c r="V21" s="1" t="s">
        <v>307</v>
      </c>
      <c r="W21" s="1"/>
      <c r="Y21" s="1" t="s">
        <v>313</v>
      </c>
      <c r="Z21" s="1"/>
      <c r="AA21" s="14" t="s">
        <v>308</v>
      </c>
      <c r="AB21" s="14" t="s">
        <v>311</v>
      </c>
      <c r="AD21" s="1" t="s">
        <v>315</v>
      </c>
      <c r="AE21" s="1" t="s">
        <v>316</v>
      </c>
      <c r="AF21" s="1" t="s">
        <v>307</v>
      </c>
      <c r="AG21" s="1" t="s">
        <v>317</v>
      </c>
      <c r="AH21" s="22" t="s">
        <v>314</v>
      </c>
      <c r="AI21" s="22" t="s">
        <v>311</v>
      </c>
      <c r="AJ21" s="22" t="s">
        <v>318</v>
      </c>
      <c r="AK21" s="22" t="s">
        <v>311</v>
      </c>
      <c r="AL21" s="22" t="s">
        <v>311</v>
      </c>
      <c r="AM21" s="22" t="s">
        <v>312</v>
      </c>
      <c r="AN21" s="26" t="s">
        <v>319</v>
      </c>
      <c r="AO21" s="26" t="s">
        <v>320</v>
      </c>
      <c r="AP21" s="22" t="s">
        <v>308</v>
      </c>
      <c r="AQ21" s="22" t="s">
        <v>308</v>
      </c>
      <c r="AR21" s="22" t="s">
        <v>311</v>
      </c>
    </row>
    <row r="22" spans="1:44" x14ac:dyDescent="0.2">
      <c r="A22" s="2" t="s">
        <v>321</v>
      </c>
      <c r="B22" s="1" t="s">
        <v>322</v>
      </c>
      <c r="D22" s="1" t="s">
        <v>322</v>
      </c>
      <c r="E22" s="1" t="s">
        <v>322</v>
      </c>
      <c r="F22" s="1" t="s">
        <v>322</v>
      </c>
      <c r="G22" s="1" t="s">
        <v>322</v>
      </c>
      <c r="H22" s="1" t="s">
        <v>322</v>
      </c>
      <c r="I22" s="1" t="s">
        <v>322</v>
      </c>
      <c r="J22" s="1" t="s">
        <v>323</v>
      </c>
      <c r="K22" s="14" t="s">
        <v>324</v>
      </c>
      <c r="L22" s="1" t="s">
        <v>322</v>
      </c>
      <c r="M22" s="1" t="s">
        <v>322</v>
      </c>
      <c r="N22" s="1" t="s">
        <v>325</v>
      </c>
      <c r="O22" s="1"/>
      <c r="P22" s="1" t="s">
        <v>326</v>
      </c>
      <c r="Q22" s="14" t="s">
        <v>324</v>
      </c>
      <c r="R22" s="1" t="s">
        <v>327</v>
      </c>
      <c r="S22" s="1" t="s">
        <v>322</v>
      </c>
      <c r="V22" s="1" t="s">
        <v>331</v>
      </c>
      <c r="W22" s="1"/>
      <c r="Y22" s="1" t="s">
        <v>333</v>
      </c>
      <c r="Z22" s="1"/>
      <c r="AA22" s="14" t="s">
        <v>332</v>
      </c>
      <c r="AB22" s="14" t="s">
        <v>325</v>
      </c>
      <c r="AD22" s="1" t="s">
        <v>334</v>
      </c>
      <c r="AE22" s="1" t="s">
        <v>335</v>
      </c>
      <c r="AF22" s="1" t="s">
        <v>331</v>
      </c>
      <c r="AG22" s="1" t="s">
        <v>336</v>
      </c>
      <c r="AH22" s="22" t="s">
        <v>322</v>
      </c>
      <c r="AI22" s="22" t="s">
        <v>337</v>
      </c>
      <c r="AJ22" s="22" t="s">
        <v>338</v>
      </c>
      <c r="AK22" s="22" t="s">
        <v>328</v>
      </c>
      <c r="AL22" s="22" t="s">
        <v>329</v>
      </c>
      <c r="AM22" s="22" t="s">
        <v>330</v>
      </c>
      <c r="AN22" s="26" t="s">
        <v>339</v>
      </c>
      <c r="AO22" s="26" t="s">
        <v>340</v>
      </c>
      <c r="AP22" s="22" t="s">
        <v>341</v>
      </c>
      <c r="AQ22" s="22" t="s">
        <v>342</v>
      </c>
      <c r="AR22" s="22" t="s">
        <v>335</v>
      </c>
    </row>
    <row r="23" spans="1:44" x14ac:dyDescent="0.2">
      <c r="A23" s="2" t="s">
        <v>343</v>
      </c>
      <c r="B23" s="1" t="s">
        <v>344</v>
      </c>
      <c r="D23" s="1" t="s">
        <v>344</v>
      </c>
      <c r="E23" s="1" t="s">
        <v>344</v>
      </c>
      <c r="F23" s="1" t="s">
        <v>344</v>
      </c>
      <c r="G23" s="1" t="s">
        <v>344</v>
      </c>
      <c r="H23" s="1" t="s">
        <v>344</v>
      </c>
      <c r="I23" s="1" t="s">
        <v>344</v>
      </c>
      <c r="J23" s="1" t="s">
        <v>345</v>
      </c>
      <c r="K23" s="14" t="s">
        <v>348</v>
      </c>
      <c r="L23" s="1" t="s">
        <v>344</v>
      </c>
      <c r="M23" s="1" t="s">
        <v>344</v>
      </c>
      <c r="N23" s="1" t="s">
        <v>346</v>
      </c>
      <c r="O23" s="1"/>
      <c r="P23" s="1" t="s">
        <v>347</v>
      </c>
      <c r="Q23" s="14" t="s">
        <v>348</v>
      </c>
      <c r="R23" s="1" t="s">
        <v>349</v>
      </c>
      <c r="S23" s="1" t="s">
        <v>344</v>
      </c>
      <c r="V23" s="1" t="s">
        <v>353</v>
      </c>
      <c r="W23" s="1"/>
      <c r="Y23" s="1" t="s">
        <v>355</v>
      </c>
      <c r="Z23" s="1"/>
      <c r="AA23" s="14" t="s">
        <v>354</v>
      </c>
      <c r="AB23" s="14" t="s">
        <v>356</v>
      </c>
      <c r="AD23" s="1" t="s">
        <v>358</v>
      </c>
      <c r="AE23" s="1" t="s">
        <v>345</v>
      </c>
      <c r="AF23" s="1" t="s">
        <v>353</v>
      </c>
      <c r="AG23" s="1" t="s">
        <v>359</v>
      </c>
      <c r="AH23" s="22" t="s">
        <v>357</v>
      </c>
      <c r="AI23" s="22" t="s">
        <v>361</v>
      </c>
      <c r="AJ23" s="22" t="s">
        <v>362</v>
      </c>
      <c r="AK23" s="22" t="s">
        <v>350</v>
      </c>
      <c r="AL23" s="22" t="s">
        <v>351</v>
      </c>
      <c r="AM23" s="22" t="s">
        <v>352</v>
      </c>
      <c r="AN23" s="26" t="s">
        <v>363</v>
      </c>
      <c r="AO23" s="26" t="s">
        <v>364</v>
      </c>
      <c r="AP23" s="22" t="s">
        <v>365</v>
      </c>
      <c r="AQ23" s="22" t="s">
        <v>366</v>
      </c>
      <c r="AR23" s="22" t="s">
        <v>360</v>
      </c>
    </row>
    <row r="24" spans="1:44" x14ac:dyDescent="0.2">
      <c r="A24" s="2" t="s">
        <v>367</v>
      </c>
      <c r="B24" s="1" t="s">
        <v>368</v>
      </c>
      <c r="D24" s="1" t="s">
        <v>370</v>
      </c>
      <c r="E24" s="1" t="s">
        <v>371</v>
      </c>
      <c r="F24" s="1" t="s">
        <v>372</v>
      </c>
      <c r="G24" s="1" t="s">
        <v>373</v>
      </c>
      <c r="H24" s="1" t="s">
        <v>374</v>
      </c>
      <c r="I24" s="1" t="s">
        <v>375</v>
      </c>
      <c r="J24" s="1" t="s">
        <v>376</v>
      </c>
      <c r="K24" s="14" t="s">
        <v>377</v>
      </c>
      <c r="L24" s="1" t="s">
        <v>378</v>
      </c>
      <c r="M24" s="1" t="s">
        <v>379</v>
      </c>
      <c r="N24" s="1" t="s">
        <v>380</v>
      </c>
      <c r="O24" s="1"/>
      <c r="P24" s="1" t="s">
        <v>381</v>
      </c>
      <c r="Q24" s="14" t="s">
        <v>382</v>
      </c>
      <c r="R24" s="1" t="s">
        <v>383</v>
      </c>
      <c r="S24" s="1" t="s">
        <v>369</v>
      </c>
      <c r="V24" s="1" t="s">
        <v>387</v>
      </c>
      <c r="W24" s="1"/>
      <c r="Y24" s="1" t="s">
        <v>389</v>
      </c>
      <c r="Z24" s="1"/>
      <c r="AA24" s="14" t="s">
        <v>388</v>
      </c>
      <c r="AB24" s="14" t="s">
        <v>391</v>
      </c>
      <c r="AD24" s="1" t="s">
        <v>393</v>
      </c>
      <c r="AE24" s="1" t="s">
        <v>394</v>
      </c>
      <c r="AF24" s="1" t="s">
        <v>390</v>
      </c>
      <c r="AG24" s="1" t="s">
        <v>395</v>
      </c>
      <c r="AH24" s="22" t="s">
        <v>392</v>
      </c>
      <c r="AI24" s="22" t="s">
        <v>397</v>
      </c>
      <c r="AJ24" s="22" t="s">
        <v>398</v>
      </c>
      <c r="AK24" s="22" t="s">
        <v>384</v>
      </c>
      <c r="AL24" s="22" t="s">
        <v>385</v>
      </c>
      <c r="AM24" s="22" t="s">
        <v>386</v>
      </c>
      <c r="AN24" s="26" t="s">
        <v>399</v>
      </c>
      <c r="AO24" s="26" t="s">
        <v>400</v>
      </c>
      <c r="AP24" s="22" t="s">
        <v>401</v>
      </c>
      <c r="AQ24" s="22" t="s">
        <v>402</v>
      </c>
      <c r="AR24" s="22" t="s">
        <v>396</v>
      </c>
    </row>
    <row r="25" spans="1:44" x14ac:dyDescent="0.2">
      <c r="A25" s="2" t="s">
        <v>403</v>
      </c>
      <c r="B25" s="1" t="s">
        <v>404</v>
      </c>
      <c r="D25" s="1" t="s">
        <v>406</v>
      </c>
      <c r="E25" s="1" t="s">
        <v>407</v>
      </c>
      <c r="F25" s="1" t="s">
        <v>408</v>
      </c>
      <c r="G25" s="1" t="s">
        <v>409</v>
      </c>
      <c r="H25" s="1" t="s">
        <v>410</v>
      </c>
      <c r="I25" s="1" t="s">
        <v>411</v>
      </c>
      <c r="J25" s="1" t="s">
        <v>412</v>
      </c>
      <c r="K25" s="14" t="s">
        <v>413</v>
      </c>
      <c r="L25" s="1" t="s">
        <v>414</v>
      </c>
      <c r="M25" s="1" t="s">
        <v>415</v>
      </c>
      <c r="N25" s="1" t="s">
        <v>416</v>
      </c>
      <c r="O25" s="1"/>
      <c r="P25" s="1" t="s">
        <v>417</v>
      </c>
      <c r="Q25" s="14" t="s">
        <v>418</v>
      </c>
      <c r="R25" s="1" t="s">
        <v>419</v>
      </c>
      <c r="S25" s="1" t="s">
        <v>405</v>
      </c>
      <c r="V25" s="1" t="s">
        <v>423</v>
      </c>
      <c r="W25" s="1"/>
      <c r="Y25" s="1" t="s">
        <v>425</v>
      </c>
      <c r="Z25" s="6"/>
      <c r="AA25" s="14" t="s">
        <v>424</v>
      </c>
      <c r="AB25" s="14" t="s">
        <v>427</v>
      </c>
      <c r="AD25" s="1" t="s">
        <v>429</v>
      </c>
      <c r="AE25" s="1" t="s">
        <v>430</v>
      </c>
      <c r="AF25" s="1" t="s">
        <v>426</v>
      </c>
      <c r="AG25" s="1" t="s">
        <v>431</v>
      </c>
      <c r="AH25" s="22" t="s">
        <v>428</v>
      </c>
      <c r="AI25" s="22" t="s">
        <v>433</v>
      </c>
      <c r="AJ25" s="22" t="s">
        <v>434</v>
      </c>
      <c r="AK25" s="22" t="s">
        <v>420</v>
      </c>
      <c r="AL25" s="22" t="s">
        <v>421</v>
      </c>
      <c r="AM25" s="22" t="s">
        <v>422</v>
      </c>
      <c r="AN25" s="26" t="s">
        <v>435</v>
      </c>
      <c r="AO25" s="26" t="s">
        <v>436</v>
      </c>
      <c r="AP25" s="22" t="s">
        <v>437</v>
      </c>
      <c r="AQ25" s="22" t="s">
        <v>438</v>
      </c>
      <c r="AR25" s="22" t="s">
        <v>432</v>
      </c>
    </row>
    <row r="26" spans="1:44" x14ac:dyDescent="0.2">
      <c r="A26" s="2" t="s">
        <v>439</v>
      </c>
      <c r="B26" s="1" t="s">
        <v>440</v>
      </c>
      <c r="D26" s="1" t="s">
        <v>440</v>
      </c>
      <c r="E26" s="1" t="s">
        <v>440</v>
      </c>
      <c r="F26" s="1" t="s">
        <v>440</v>
      </c>
      <c r="G26" s="1" t="s">
        <v>440</v>
      </c>
      <c r="H26" s="1" t="s">
        <v>440</v>
      </c>
      <c r="I26" s="1" t="s">
        <v>440</v>
      </c>
      <c r="J26" s="1" t="s">
        <v>441</v>
      </c>
      <c r="K26" s="14" t="s">
        <v>442</v>
      </c>
      <c r="L26" s="1" t="s">
        <v>440</v>
      </c>
      <c r="M26" s="1" t="s">
        <v>440</v>
      </c>
      <c r="N26" s="1" t="s">
        <v>440</v>
      </c>
      <c r="O26" s="1"/>
      <c r="P26" s="1" t="s">
        <v>443</v>
      </c>
      <c r="Q26" s="14" t="s">
        <v>444</v>
      </c>
      <c r="R26" s="1" t="s">
        <v>445</v>
      </c>
      <c r="S26" s="1" t="s">
        <v>440</v>
      </c>
      <c r="V26" s="1" t="s">
        <v>448</v>
      </c>
      <c r="W26" s="1"/>
      <c r="Y26" s="1" t="s">
        <v>449</v>
      </c>
      <c r="Z26" s="6"/>
      <c r="AA26" s="14" t="s">
        <v>446</v>
      </c>
      <c r="AB26" s="14" t="s">
        <v>446</v>
      </c>
      <c r="AD26" s="1" t="s">
        <v>452</v>
      </c>
      <c r="AE26" s="1" t="s">
        <v>453</v>
      </c>
      <c r="AF26" s="1" t="s">
        <v>450</v>
      </c>
      <c r="AG26" s="1" t="s">
        <v>454</v>
      </c>
      <c r="AH26" s="22" t="s">
        <v>451</v>
      </c>
      <c r="AI26" s="22" t="s">
        <v>456</v>
      </c>
      <c r="AJ26" s="22" t="s">
        <v>457</v>
      </c>
      <c r="AK26" s="22" t="s">
        <v>446</v>
      </c>
      <c r="AL26" s="22" t="s">
        <v>446</v>
      </c>
      <c r="AM26" s="22" t="s">
        <v>447</v>
      </c>
      <c r="AN26" s="26" t="s">
        <v>458</v>
      </c>
      <c r="AO26" s="26" t="s">
        <v>459</v>
      </c>
      <c r="AP26" s="22" t="s">
        <v>460</v>
      </c>
      <c r="AQ26" s="22" t="s">
        <v>461</v>
      </c>
      <c r="AR26" s="22" t="s">
        <v>455</v>
      </c>
    </row>
    <row r="27" spans="1:44" x14ac:dyDescent="0.2">
      <c r="Z27" s="7"/>
    </row>
    <row r="28" spans="1:44" x14ac:dyDescent="0.2">
      <c r="A28" s="2" t="s">
        <v>2532</v>
      </c>
      <c r="Z28" s="7"/>
    </row>
    <row r="29" spans="1:44" s="10" customFormat="1" x14ac:dyDescent="0.2">
      <c r="A29" s="8" t="s">
        <v>2481</v>
      </c>
      <c r="B29" s="9" t="s">
        <v>462</v>
      </c>
      <c r="D29" s="9" t="s">
        <v>464</v>
      </c>
      <c r="E29" s="9" t="s">
        <v>465</v>
      </c>
      <c r="F29" s="9" t="s">
        <v>466</v>
      </c>
      <c r="G29" s="9" t="s">
        <v>467</v>
      </c>
      <c r="H29" s="9" t="s">
        <v>468</v>
      </c>
      <c r="I29" s="9" t="s">
        <v>469</v>
      </c>
      <c r="J29" s="9" t="s">
        <v>470</v>
      </c>
      <c r="K29" s="14" t="s">
        <v>471</v>
      </c>
      <c r="L29" s="9" t="s">
        <v>472</v>
      </c>
      <c r="M29" s="9" t="s">
        <v>473</v>
      </c>
      <c r="N29" s="9" t="s">
        <v>474</v>
      </c>
      <c r="P29" s="9" t="s">
        <v>476</v>
      </c>
      <c r="Q29" s="14" t="s">
        <v>475</v>
      </c>
      <c r="R29" s="9" t="s">
        <v>477</v>
      </c>
      <c r="S29" s="9" t="s">
        <v>463</v>
      </c>
      <c r="V29" s="9" t="s">
        <v>483</v>
      </c>
      <c r="Z29" s="12"/>
      <c r="AA29" s="14" t="s">
        <v>482</v>
      </c>
      <c r="AB29" s="14" t="s">
        <v>485</v>
      </c>
      <c r="AD29" s="9" t="s">
        <v>481</v>
      </c>
      <c r="AE29" s="9" t="s">
        <v>487</v>
      </c>
      <c r="AF29" s="9" t="s">
        <v>484</v>
      </c>
      <c r="AG29" s="9" t="s">
        <v>488</v>
      </c>
      <c r="AH29" s="22" t="s">
        <v>486</v>
      </c>
      <c r="AI29" s="22" t="s">
        <v>490</v>
      </c>
      <c r="AJ29" s="22" t="s">
        <v>491</v>
      </c>
      <c r="AK29" s="22" t="s">
        <v>478</v>
      </c>
      <c r="AL29" s="22" t="s">
        <v>479</v>
      </c>
      <c r="AM29" s="22" t="s">
        <v>480</v>
      </c>
      <c r="AN29" s="26" t="s">
        <v>492</v>
      </c>
      <c r="AO29" s="26" t="s">
        <v>493</v>
      </c>
      <c r="AP29" s="22" t="s">
        <v>495</v>
      </c>
      <c r="AQ29" s="22" t="s">
        <v>494</v>
      </c>
      <c r="AR29" s="22" t="s">
        <v>489</v>
      </c>
    </row>
    <row r="30" spans="1:44" s="10" customFormat="1" x14ac:dyDescent="0.2">
      <c r="A30" s="8" t="s">
        <v>496</v>
      </c>
      <c r="B30" s="9" t="s">
        <v>497</v>
      </c>
      <c r="D30" s="9" t="s">
        <v>498</v>
      </c>
      <c r="E30" s="9" t="s">
        <v>498</v>
      </c>
      <c r="F30" s="9" t="s">
        <v>498</v>
      </c>
      <c r="G30" s="9" t="s">
        <v>498</v>
      </c>
      <c r="H30" s="9" t="s">
        <v>498</v>
      </c>
      <c r="I30" s="9" t="s">
        <v>498</v>
      </c>
      <c r="J30" s="9" t="s">
        <v>498</v>
      </c>
      <c r="K30" s="14" t="s">
        <v>498</v>
      </c>
      <c r="L30" s="9" t="s">
        <v>497</v>
      </c>
      <c r="M30" s="9" t="s">
        <v>497</v>
      </c>
      <c r="N30" s="9" t="s">
        <v>498</v>
      </c>
      <c r="P30" s="9" t="s">
        <v>499</v>
      </c>
      <c r="Q30" s="14" t="s">
        <v>498</v>
      </c>
      <c r="R30" s="9" t="s">
        <v>500</v>
      </c>
      <c r="S30" s="9" t="s">
        <v>498</v>
      </c>
      <c r="V30" s="9" t="s">
        <v>500</v>
      </c>
      <c r="Z30" s="12"/>
      <c r="AA30" s="14" t="s">
        <v>499</v>
      </c>
      <c r="AB30" s="14" t="s">
        <v>502</v>
      </c>
      <c r="AD30" s="9" t="s">
        <v>497</v>
      </c>
      <c r="AE30" s="9" t="s">
        <v>497</v>
      </c>
      <c r="AF30" s="9" t="s">
        <v>498</v>
      </c>
      <c r="AG30" s="9" t="s">
        <v>503</v>
      </c>
      <c r="AH30" s="22" t="s">
        <v>497</v>
      </c>
      <c r="AI30" s="22" t="s">
        <v>497</v>
      </c>
      <c r="AJ30" s="22" t="s">
        <v>497</v>
      </c>
      <c r="AK30" s="22" t="s">
        <v>497</v>
      </c>
      <c r="AL30" s="22" t="s">
        <v>497</v>
      </c>
      <c r="AM30" s="22" t="s">
        <v>498</v>
      </c>
      <c r="AN30" s="26" t="s">
        <v>500</v>
      </c>
      <c r="AO30" s="26" t="s">
        <v>504</v>
      </c>
      <c r="AP30" s="22" t="s">
        <v>504</v>
      </c>
      <c r="AQ30" s="22" t="s">
        <v>504</v>
      </c>
      <c r="AR30" s="22" t="s">
        <v>497</v>
      </c>
    </row>
    <row r="31" spans="1:44" s="10" customFormat="1" x14ac:dyDescent="0.2">
      <c r="A31" s="8" t="s">
        <v>180</v>
      </c>
      <c r="B31" s="9" t="s">
        <v>179</v>
      </c>
      <c r="D31" s="9" t="s">
        <v>179</v>
      </c>
      <c r="E31" s="9" t="s">
        <v>179</v>
      </c>
      <c r="F31" s="9" t="s">
        <v>179</v>
      </c>
      <c r="G31" s="9" t="s">
        <v>179</v>
      </c>
      <c r="H31" s="9" t="s">
        <v>179</v>
      </c>
      <c r="I31" s="9" t="s">
        <v>179</v>
      </c>
      <c r="J31" s="9" t="s">
        <v>179</v>
      </c>
      <c r="K31" s="14" t="s">
        <v>179</v>
      </c>
      <c r="L31" s="9" t="s">
        <v>179</v>
      </c>
      <c r="M31" s="9" t="s">
        <v>179</v>
      </c>
      <c r="N31" s="9" t="s">
        <v>179</v>
      </c>
      <c r="P31" s="9" t="s">
        <v>179</v>
      </c>
      <c r="Q31" s="14" t="s">
        <v>179</v>
      </c>
      <c r="R31" s="9" t="s">
        <v>179</v>
      </c>
      <c r="S31" s="9" t="s">
        <v>179</v>
      </c>
      <c r="V31" s="9" t="s">
        <v>179</v>
      </c>
      <c r="Z31" s="12"/>
      <c r="AA31" s="14" t="s">
        <v>179</v>
      </c>
      <c r="AB31" s="14" t="s">
        <v>179</v>
      </c>
      <c r="AD31" s="9" t="s">
        <v>179</v>
      </c>
      <c r="AE31" s="9" t="s">
        <v>179</v>
      </c>
      <c r="AF31" s="9" t="s">
        <v>179</v>
      </c>
      <c r="AG31" s="9" t="s">
        <v>179</v>
      </c>
      <c r="AH31" s="22" t="s">
        <v>179</v>
      </c>
      <c r="AI31" s="22" t="s">
        <v>179</v>
      </c>
      <c r="AJ31" s="22" t="s">
        <v>179</v>
      </c>
      <c r="AK31" s="22" t="s">
        <v>179</v>
      </c>
      <c r="AL31" s="22" t="s">
        <v>179</v>
      </c>
      <c r="AM31" s="22" t="s">
        <v>179</v>
      </c>
      <c r="AN31" s="26" t="s">
        <v>179</v>
      </c>
      <c r="AO31" s="26" t="s">
        <v>179</v>
      </c>
      <c r="AP31" s="22" t="s">
        <v>179</v>
      </c>
      <c r="AQ31" s="22" t="s">
        <v>179</v>
      </c>
      <c r="AR31" s="22" t="s">
        <v>179</v>
      </c>
    </row>
    <row r="32" spans="1:44" s="10" customFormat="1" x14ac:dyDescent="0.2">
      <c r="A32" s="8" t="s">
        <v>505</v>
      </c>
      <c r="B32" s="9" t="s">
        <v>500</v>
      </c>
      <c r="D32" s="9" t="s">
        <v>179</v>
      </c>
      <c r="E32" s="9" t="s">
        <v>500</v>
      </c>
      <c r="F32" s="9" t="s">
        <v>500</v>
      </c>
      <c r="G32" s="9" t="s">
        <v>500</v>
      </c>
      <c r="H32" s="9" t="s">
        <v>500</v>
      </c>
      <c r="I32" s="9" t="s">
        <v>500</v>
      </c>
      <c r="J32" s="9" t="s">
        <v>500</v>
      </c>
      <c r="K32" s="14" t="s">
        <v>498</v>
      </c>
      <c r="L32" s="9" t="s">
        <v>500</v>
      </c>
      <c r="M32" s="9" t="s">
        <v>500</v>
      </c>
      <c r="N32" s="9" t="s">
        <v>500</v>
      </c>
      <c r="P32" s="9" t="s">
        <v>498</v>
      </c>
      <c r="Q32" s="14" t="s">
        <v>498</v>
      </c>
      <c r="R32" s="9" t="s">
        <v>179</v>
      </c>
      <c r="S32" s="9" t="s">
        <v>500</v>
      </c>
      <c r="V32" s="9" t="s">
        <v>500</v>
      </c>
      <c r="Z32" s="12"/>
      <c r="AA32" s="14" t="s">
        <v>500</v>
      </c>
      <c r="AB32" s="14" t="s">
        <v>179</v>
      </c>
      <c r="AD32" s="9" t="s">
        <v>500</v>
      </c>
      <c r="AE32" s="9" t="s">
        <v>502</v>
      </c>
      <c r="AF32" s="9" t="s">
        <v>500</v>
      </c>
      <c r="AG32" s="9" t="s">
        <v>503</v>
      </c>
      <c r="AH32" s="22" t="s">
        <v>500</v>
      </c>
      <c r="AI32" s="22" t="s">
        <v>500</v>
      </c>
      <c r="AJ32" s="22" t="s">
        <v>500</v>
      </c>
      <c r="AK32" s="22" t="s">
        <v>500</v>
      </c>
      <c r="AL32" s="22" t="s">
        <v>500</v>
      </c>
      <c r="AM32" s="22" t="s">
        <v>500</v>
      </c>
      <c r="AN32" s="26" t="s">
        <v>500</v>
      </c>
      <c r="AO32" s="26" t="s">
        <v>500</v>
      </c>
      <c r="AP32" s="22" t="s">
        <v>500</v>
      </c>
      <c r="AQ32" s="22" t="s">
        <v>500</v>
      </c>
      <c r="AR32" s="22" t="s">
        <v>500</v>
      </c>
    </row>
    <row r="33" spans="1:44" s="10" customFormat="1" x14ac:dyDescent="0.2">
      <c r="A33" s="8" t="s">
        <v>506</v>
      </c>
      <c r="B33" s="9" t="s">
        <v>500</v>
      </c>
      <c r="D33" s="9" t="s">
        <v>500</v>
      </c>
      <c r="E33" s="9" t="s">
        <v>500</v>
      </c>
      <c r="F33" s="9" t="s">
        <v>500</v>
      </c>
      <c r="G33" s="9" t="s">
        <v>500</v>
      </c>
      <c r="H33" s="9" t="s">
        <v>500</v>
      </c>
      <c r="I33" s="9" t="s">
        <v>500</v>
      </c>
      <c r="J33" s="9" t="s">
        <v>500</v>
      </c>
      <c r="K33" s="14" t="s">
        <v>500</v>
      </c>
      <c r="L33" s="9" t="s">
        <v>500</v>
      </c>
      <c r="M33" s="9" t="s">
        <v>500</v>
      </c>
      <c r="N33" s="9" t="s">
        <v>500</v>
      </c>
      <c r="P33" s="9" t="s">
        <v>498</v>
      </c>
      <c r="Q33" s="14" t="s">
        <v>500</v>
      </c>
      <c r="R33" s="9" t="s">
        <v>500</v>
      </c>
      <c r="S33" s="9" t="s">
        <v>500</v>
      </c>
      <c r="V33" s="9" t="s">
        <v>500</v>
      </c>
      <c r="Z33" s="12"/>
      <c r="AA33" s="14" t="s">
        <v>500</v>
      </c>
      <c r="AB33" s="14" t="s">
        <v>179</v>
      </c>
      <c r="AD33" s="9" t="s">
        <v>500</v>
      </c>
      <c r="AE33" s="9" t="s">
        <v>503</v>
      </c>
      <c r="AF33" s="9" t="s">
        <v>500</v>
      </c>
      <c r="AG33" s="9" t="s">
        <v>503</v>
      </c>
      <c r="AH33" s="22" t="s">
        <v>500</v>
      </c>
      <c r="AI33" s="22" t="s">
        <v>500</v>
      </c>
      <c r="AJ33" s="22" t="s">
        <v>500</v>
      </c>
      <c r="AK33" s="22" t="s">
        <v>500</v>
      </c>
      <c r="AL33" s="22" t="s">
        <v>500</v>
      </c>
      <c r="AM33" s="22" t="s">
        <v>500</v>
      </c>
      <c r="AN33" s="26" t="s">
        <v>500</v>
      </c>
      <c r="AO33" s="26" t="s">
        <v>500</v>
      </c>
      <c r="AP33" s="22" t="s">
        <v>500</v>
      </c>
      <c r="AQ33" s="22" t="s">
        <v>500</v>
      </c>
      <c r="AR33" s="22" t="s">
        <v>500</v>
      </c>
    </row>
    <row r="34" spans="1:44" s="10" customFormat="1" x14ac:dyDescent="0.2">
      <c r="A34" s="8" t="s">
        <v>507</v>
      </c>
      <c r="B34" s="9" t="s">
        <v>500</v>
      </c>
      <c r="D34" s="9" t="s">
        <v>500</v>
      </c>
      <c r="E34" s="9" t="s">
        <v>179</v>
      </c>
      <c r="F34" s="9" t="s">
        <v>500</v>
      </c>
      <c r="G34" s="9" t="s">
        <v>500</v>
      </c>
      <c r="H34" s="9" t="s">
        <v>500</v>
      </c>
      <c r="I34" s="9" t="s">
        <v>500</v>
      </c>
      <c r="J34" s="9" t="s">
        <v>500</v>
      </c>
      <c r="K34" s="14" t="s">
        <v>500</v>
      </c>
      <c r="L34" s="9" t="s">
        <v>500</v>
      </c>
      <c r="M34" s="9" t="s">
        <v>500</v>
      </c>
      <c r="N34" s="9" t="s">
        <v>500</v>
      </c>
      <c r="P34" s="9" t="s">
        <v>498</v>
      </c>
      <c r="Q34" s="14" t="s">
        <v>500</v>
      </c>
      <c r="R34" s="9" t="s">
        <v>500</v>
      </c>
      <c r="S34" s="9" t="s">
        <v>500</v>
      </c>
      <c r="V34" s="9" t="s">
        <v>500</v>
      </c>
      <c r="Z34" s="12"/>
      <c r="AA34" s="14" t="s">
        <v>500</v>
      </c>
      <c r="AB34" s="14" t="s">
        <v>179</v>
      </c>
      <c r="AD34" s="9" t="s">
        <v>500</v>
      </c>
      <c r="AE34" s="9" t="s">
        <v>503</v>
      </c>
      <c r="AF34" s="9" t="s">
        <v>500</v>
      </c>
      <c r="AG34" s="9" t="s">
        <v>503</v>
      </c>
      <c r="AH34" s="22" t="s">
        <v>500</v>
      </c>
      <c r="AI34" s="22" t="s">
        <v>500</v>
      </c>
      <c r="AJ34" s="22" t="s">
        <v>500</v>
      </c>
      <c r="AK34" s="22" t="s">
        <v>500</v>
      </c>
      <c r="AL34" s="22" t="s">
        <v>500</v>
      </c>
      <c r="AM34" s="22" t="s">
        <v>500</v>
      </c>
      <c r="AN34" s="26" t="s">
        <v>500</v>
      </c>
      <c r="AO34" s="26" t="s">
        <v>500</v>
      </c>
      <c r="AP34" s="22" t="s">
        <v>500</v>
      </c>
      <c r="AQ34" s="22" t="s">
        <v>500</v>
      </c>
      <c r="AR34" s="22" t="s">
        <v>500</v>
      </c>
    </row>
    <row r="35" spans="1:44" s="10" customFormat="1" x14ac:dyDescent="0.2">
      <c r="A35" s="8" t="s">
        <v>508</v>
      </c>
      <c r="B35" s="9" t="s">
        <v>498</v>
      </c>
      <c r="D35" s="9" t="s">
        <v>500</v>
      </c>
      <c r="E35" s="9" t="s">
        <v>500</v>
      </c>
      <c r="F35" s="9" t="s">
        <v>500</v>
      </c>
      <c r="G35" s="9" t="s">
        <v>500</v>
      </c>
      <c r="H35" s="9" t="s">
        <v>500</v>
      </c>
      <c r="I35" s="9" t="s">
        <v>500</v>
      </c>
      <c r="J35" s="9" t="s">
        <v>500</v>
      </c>
      <c r="K35" s="14" t="s">
        <v>500</v>
      </c>
      <c r="L35" s="9" t="s">
        <v>500</v>
      </c>
      <c r="M35" s="9" t="s">
        <v>498</v>
      </c>
      <c r="N35" s="9" t="s">
        <v>503</v>
      </c>
      <c r="P35" s="9" t="s">
        <v>498</v>
      </c>
      <c r="Q35" s="14" t="s">
        <v>500</v>
      </c>
      <c r="R35" s="9" t="s">
        <v>179</v>
      </c>
      <c r="S35" s="9" t="s">
        <v>500</v>
      </c>
      <c r="V35" s="9" t="s">
        <v>500</v>
      </c>
      <c r="Z35" s="12"/>
      <c r="AA35" s="14" t="s">
        <v>500</v>
      </c>
      <c r="AB35" s="14" t="s">
        <v>179</v>
      </c>
      <c r="AD35" s="9" t="s">
        <v>500</v>
      </c>
      <c r="AE35" s="9" t="s">
        <v>503</v>
      </c>
      <c r="AF35" s="9" t="s">
        <v>500</v>
      </c>
      <c r="AG35" s="9" t="s">
        <v>503</v>
      </c>
      <c r="AH35" s="22" t="s">
        <v>500</v>
      </c>
      <c r="AI35" s="22" t="s">
        <v>500</v>
      </c>
      <c r="AJ35" s="22" t="s">
        <v>500</v>
      </c>
      <c r="AK35" s="22" t="s">
        <v>500</v>
      </c>
      <c r="AL35" s="22" t="s">
        <v>500</v>
      </c>
      <c r="AM35" s="22" t="s">
        <v>500</v>
      </c>
      <c r="AN35" s="26" t="s">
        <v>500</v>
      </c>
      <c r="AO35" s="26" t="s">
        <v>500</v>
      </c>
      <c r="AP35" s="22" t="s">
        <v>503</v>
      </c>
      <c r="AQ35" s="22" t="s">
        <v>503</v>
      </c>
      <c r="AR35" s="22" t="s">
        <v>500</v>
      </c>
    </row>
    <row r="36" spans="1:44" s="10" customFormat="1" x14ac:dyDescent="0.2">
      <c r="A36" s="8" t="s">
        <v>509</v>
      </c>
      <c r="B36" s="9" t="s">
        <v>503</v>
      </c>
      <c r="D36" s="9" t="s">
        <v>503</v>
      </c>
      <c r="E36" s="9" t="s">
        <v>503</v>
      </c>
      <c r="F36" s="9" t="s">
        <v>503</v>
      </c>
      <c r="G36" s="9" t="s">
        <v>503</v>
      </c>
      <c r="H36" s="9" t="s">
        <v>503</v>
      </c>
      <c r="I36" s="9" t="s">
        <v>503</v>
      </c>
      <c r="J36" s="9" t="s">
        <v>500</v>
      </c>
      <c r="K36" s="47" t="s">
        <v>2534</v>
      </c>
      <c r="L36" s="9" t="s">
        <v>498</v>
      </c>
      <c r="M36" s="9" t="s">
        <v>503</v>
      </c>
      <c r="N36" s="9" t="s">
        <v>503</v>
      </c>
      <c r="P36" s="9" t="s">
        <v>498</v>
      </c>
      <c r="Q36" s="14" t="s">
        <v>503</v>
      </c>
      <c r="R36" s="9" t="s">
        <v>500</v>
      </c>
      <c r="S36" s="9" t="s">
        <v>500</v>
      </c>
      <c r="V36" s="9" t="s">
        <v>500</v>
      </c>
      <c r="Z36" s="12"/>
      <c r="AA36" s="14" t="s">
        <v>500</v>
      </c>
      <c r="AB36" s="14" t="s">
        <v>179</v>
      </c>
      <c r="AD36" s="9" t="s">
        <v>500</v>
      </c>
      <c r="AE36" s="9" t="s">
        <v>503</v>
      </c>
      <c r="AF36" s="9" t="s">
        <v>500</v>
      </c>
      <c r="AG36" s="9" t="s">
        <v>503</v>
      </c>
      <c r="AH36" s="22" t="s">
        <v>500</v>
      </c>
      <c r="AI36" s="22" t="s">
        <v>500</v>
      </c>
      <c r="AJ36" s="22" t="s">
        <v>503</v>
      </c>
      <c r="AK36" s="22" t="s">
        <v>503</v>
      </c>
      <c r="AL36" s="22" t="s">
        <v>503</v>
      </c>
      <c r="AM36" s="22" t="s">
        <v>498</v>
      </c>
      <c r="AN36" s="26" t="s">
        <v>503</v>
      </c>
      <c r="AO36" s="26" t="s">
        <v>503</v>
      </c>
      <c r="AP36" s="22" t="s">
        <v>503</v>
      </c>
      <c r="AQ36" s="22" t="s">
        <v>503</v>
      </c>
      <c r="AR36" s="22" t="s">
        <v>500</v>
      </c>
    </row>
    <row r="37" spans="1:44" s="10" customFormat="1" x14ac:dyDescent="0.2">
      <c r="A37" s="8" t="s">
        <v>511</v>
      </c>
      <c r="B37" s="9" t="s">
        <v>179</v>
      </c>
      <c r="D37" s="9" t="s">
        <v>179</v>
      </c>
      <c r="E37" s="9" t="s">
        <v>179</v>
      </c>
      <c r="F37" s="9" t="s">
        <v>512</v>
      </c>
      <c r="G37" s="9" t="s">
        <v>179</v>
      </c>
      <c r="H37" s="9" t="s">
        <v>179</v>
      </c>
      <c r="I37" s="9" t="s">
        <v>179</v>
      </c>
      <c r="J37" s="9" t="s">
        <v>513</v>
      </c>
      <c r="K37" s="46" t="s">
        <v>514</v>
      </c>
      <c r="L37" s="9" t="s">
        <v>515</v>
      </c>
      <c r="M37" s="9" t="s">
        <v>179</v>
      </c>
      <c r="N37" s="9" t="s">
        <v>516</v>
      </c>
      <c r="P37" s="9" t="s">
        <v>518</v>
      </c>
      <c r="Q37" s="14" t="s">
        <v>517</v>
      </c>
      <c r="R37" s="9" t="s">
        <v>519</v>
      </c>
      <c r="S37" s="9" t="s">
        <v>179</v>
      </c>
      <c r="V37" s="9" t="s">
        <v>179</v>
      </c>
      <c r="Z37" s="12"/>
      <c r="AA37" s="14" t="s">
        <v>523</v>
      </c>
      <c r="AB37" s="14" t="s">
        <v>179</v>
      </c>
      <c r="AD37" s="9" t="s">
        <v>179</v>
      </c>
      <c r="AE37" s="9" t="s">
        <v>526</v>
      </c>
      <c r="AF37" s="9" t="s">
        <v>524</v>
      </c>
      <c r="AG37" s="9" t="s">
        <v>179</v>
      </c>
      <c r="AH37" s="22" t="s">
        <v>525</v>
      </c>
      <c r="AI37" s="22" t="s">
        <v>179</v>
      </c>
      <c r="AJ37" s="22" t="s">
        <v>179</v>
      </c>
      <c r="AK37" s="22" t="s">
        <v>520</v>
      </c>
      <c r="AL37" s="22" t="s">
        <v>521</v>
      </c>
      <c r="AM37" s="22" t="s">
        <v>522</v>
      </c>
      <c r="AN37" s="26" t="s">
        <v>179</v>
      </c>
      <c r="AO37" s="26" t="s">
        <v>179</v>
      </c>
      <c r="AP37" s="22" t="s">
        <v>179</v>
      </c>
      <c r="AQ37" s="22" t="s">
        <v>179</v>
      </c>
      <c r="AR37" s="22" t="s">
        <v>179</v>
      </c>
    </row>
    <row r="38" spans="1:44" s="8" customFormat="1" x14ac:dyDescent="0.2">
      <c r="A38" s="8" t="s">
        <v>527</v>
      </c>
      <c r="B38" s="11" t="s">
        <v>87</v>
      </c>
      <c r="D38" s="11" t="s">
        <v>89</v>
      </c>
      <c r="E38" s="11" t="s">
        <v>90</v>
      </c>
      <c r="F38" s="11" t="s">
        <v>91</v>
      </c>
      <c r="G38" s="11" t="s">
        <v>528</v>
      </c>
      <c r="H38" s="11" t="s">
        <v>93</v>
      </c>
      <c r="I38" s="11" t="s">
        <v>94</v>
      </c>
      <c r="J38" s="11" t="s">
        <v>529</v>
      </c>
      <c r="K38" s="16" t="s">
        <v>2533</v>
      </c>
      <c r="L38" s="11" t="s">
        <v>97</v>
      </c>
      <c r="M38" s="11" t="s">
        <v>98</v>
      </c>
      <c r="N38" s="11" t="s">
        <v>99</v>
      </c>
      <c r="P38" s="11" t="s">
        <v>100</v>
      </c>
      <c r="Q38" s="16" t="s">
        <v>101</v>
      </c>
      <c r="R38" s="11" t="s">
        <v>102</v>
      </c>
      <c r="S38" s="11" t="s">
        <v>88</v>
      </c>
      <c r="V38" s="11" t="s">
        <v>106</v>
      </c>
      <c r="Z38" s="13"/>
      <c r="AA38" s="16" t="s">
        <v>107</v>
      </c>
      <c r="AB38" s="16" t="s">
        <v>107</v>
      </c>
      <c r="AD38" s="11" t="s">
        <v>111</v>
      </c>
      <c r="AE38" s="11" t="s">
        <v>112</v>
      </c>
      <c r="AF38" s="11" t="s">
        <v>109</v>
      </c>
      <c r="AG38" s="11" t="s">
        <v>113</v>
      </c>
      <c r="AH38" s="23" t="s">
        <v>125</v>
      </c>
      <c r="AI38" s="23" t="s">
        <v>115</v>
      </c>
      <c r="AJ38" s="23" t="s">
        <v>116</v>
      </c>
      <c r="AK38" s="23" t="s">
        <v>103</v>
      </c>
      <c r="AL38" s="23" t="s">
        <v>104</v>
      </c>
      <c r="AM38" s="23" t="s">
        <v>105</v>
      </c>
      <c r="AN38" s="27" t="s">
        <v>117</v>
      </c>
      <c r="AO38" s="27" t="s">
        <v>117</v>
      </c>
      <c r="AP38" s="23" t="s">
        <v>114</v>
      </c>
      <c r="AQ38" s="23" t="s">
        <v>118</v>
      </c>
      <c r="AR38" s="23" t="s">
        <v>114</v>
      </c>
    </row>
    <row r="39" spans="1:44" s="10" customFormat="1" x14ac:dyDescent="0.2">
      <c r="A39" s="8" t="s">
        <v>530</v>
      </c>
      <c r="B39" s="9" t="s">
        <v>142</v>
      </c>
      <c r="D39" s="9" t="s">
        <v>144</v>
      </c>
      <c r="E39" s="9" t="s">
        <v>145</v>
      </c>
      <c r="F39" s="9" t="s">
        <v>146</v>
      </c>
      <c r="G39" s="9" t="s">
        <v>147</v>
      </c>
      <c r="H39" s="9" t="s">
        <v>148</v>
      </c>
      <c r="I39" s="9" t="s">
        <v>149</v>
      </c>
      <c r="J39" s="9" t="s">
        <v>531</v>
      </c>
      <c r="K39" s="14" t="s">
        <v>532</v>
      </c>
      <c r="L39" s="9" t="s">
        <v>152</v>
      </c>
      <c r="M39" s="9" t="s">
        <v>152</v>
      </c>
      <c r="N39" s="9" t="s">
        <v>153</v>
      </c>
      <c r="P39" s="9" t="s">
        <v>154</v>
      </c>
      <c r="Q39" s="14" t="s">
        <v>155</v>
      </c>
      <c r="R39" s="9" t="s">
        <v>156</v>
      </c>
      <c r="S39" s="9" t="s">
        <v>143</v>
      </c>
      <c r="V39" s="9" t="s">
        <v>160</v>
      </c>
      <c r="Z39" s="12"/>
      <c r="AA39" s="14" t="s">
        <v>161</v>
      </c>
      <c r="AB39" s="14" t="s">
        <v>164</v>
      </c>
      <c r="AD39" s="9" t="s">
        <v>165</v>
      </c>
      <c r="AE39" s="9" t="s">
        <v>142</v>
      </c>
      <c r="AF39" s="9" t="s">
        <v>163</v>
      </c>
      <c r="AG39" s="9" t="s">
        <v>166</v>
      </c>
      <c r="AH39" s="22" t="s">
        <v>179</v>
      </c>
      <c r="AI39" s="22" t="s">
        <v>168</v>
      </c>
      <c r="AJ39" s="22" t="s">
        <v>168</v>
      </c>
      <c r="AK39" s="22" t="s">
        <v>157</v>
      </c>
      <c r="AL39" s="22" t="s">
        <v>158</v>
      </c>
      <c r="AM39" s="22" t="s">
        <v>159</v>
      </c>
      <c r="AN39" s="26" t="s">
        <v>169</v>
      </c>
      <c r="AO39" s="26" t="s">
        <v>170</v>
      </c>
      <c r="AP39" s="22" t="s">
        <v>171</v>
      </c>
      <c r="AQ39" s="22" t="s">
        <v>172</v>
      </c>
      <c r="AR39" s="22" t="s">
        <v>167</v>
      </c>
    </row>
    <row r="40" spans="1:44" s="10" customFormat="1" x14ac:dyDescent="0.2">
      <c r="A40" s="8" t="s">
        <v>533</v>
      </c>
      <c r="B40" s="9" t="s">
        <v>59</v>
      </c>
      <c r="D40" s="9" t="s">
        <v>59</v>
      </c>
      <c r="E40" s="9" t="s">
        <v>59</v>
      </c>
      <c r="F40" s="9" t="s">
        <v>59</v>
      </c>
      <c r="G40" s="9" t="s">
        <v>59</v>
      </c>
      <c r="H40" s="9" t="s">
        <v>59</v>
      </c>
      <c r="I40" s="9" t="s">
        <v>59</v>
      </c>
      <c r="J40" s="9" t="s">
        <v>60</v>
      </c>
      <c r="K40" s="14" t="s">
        <v>179</v>
      </c>
      <c r="L40" s="9" t="s">
        <v>59</v>
      </c>
      <c r="M40" s="9" t="s">
        <v>59</v>
      </c>
      <c r="N40" s="9" t="s">
        <v>59</v>
      </c>
      <c r="P40" s="9" t="s">
        <v>62</v>
      </c>
      <c r="Q40" s="14" t="s">
        <v>61</v>
      </c>
      <c r="R40" s="9" t="s">
        <v>63</v>
      </c>
      <c r="S40" s="9" t="s">
        <v>59</v>
      </c>
      <c r="V40" s="9" t="s">
        <v>67</v>
      </c>
      <c r="Z40" s="12"/>
      <c r="AA40" s="14" t="s">
        <v>68</v>
      </c>
      <c r="AB40" s="14" t="s">
        <v>68</v>
      </c>
      <c r="AD40" s="9" t="s">
        <v>71</v>
      </c>
      <c r="AE40" s="9" t="s">
        <v>72</v>
      </c>
      <c r="AF40" s="9" t="s">
        <v>67</v>
      </c>
      <c r="AG40" s="9" t="s">
        <v>73</v>
      </c>
      <c r="AH40" s="22" t="s">
        <v>179</v>
      </c>
      <c r="AI40" s="22" t="s">
        <v>75</v>
      </c>
      <c r="AJ40" s="22" t="s">
        <v>76</v>
      </c>
      <c r="AK40" s="22" t="s">
        <v>64</v>
      </c>
      <c r="AL40" s="22" t="s">
        <v>65</v>
      </c>
      <c r="AM40" s="22" t="s">
        <v>66</v>
      </c>
      <c r="AN40" s="26" t="s">
        <v>77</v>
      </c>
      <c r="AO40" s="26" t="s">
        <v>78</v>
      </c>
      <c r="AP40" s="22" t="s">
        <v>79</v>
      </c>
      <c r="AQ40" s="22" t="s">
        <v>80</v>
      </c>
      <c r="AR40" s="22" t="s">
        <v>74</v>
      </c>
    </row>
    <row r="41" spans="1:44" s="10" customFormat="1" x14ac:dyDescent="0.2">
      <c r="A41" s="8" t="s">
        <v>367</v>
      </c>
      <c r="B41" s="9" t="s">
        <v>534</v>
      </c>
      <c r="D41" s="9" t="s">
        <v>536</v>
      </c>
      <c r="E41" s="9" t="s">
        <v>537</v>
      </c>
      <c r="F41" s="9" t="s">
        <v>538</v>
      </c>
      <c r="G41" s="9" t="s">
        <v>539</v>
      </c>
      <c r="H41" s="9" t="s">
        <v>540</v>
      </c>
      <c r="I41" s="9" t="s">
        <v>541</v>
      </c>
      <c r="J41" s="9" t="s">
        <v>542</v>
      </c>
      <c r="K41" s="14" t="s">
        <v>543</v>
      </c>
      <c r="L41" s="9" t="s">
        <v>544</v>
      </c>
      <c r="M41" s="9" t="s">
        <v>545</v>
      </c>
      <c r="N41" s="9" t="s">
        <v>546</v>
      </c>
      <c r="P41" s="9" t="s">
        <v>548</v>
      </c>
      <c r="Q41" s="14" t="s">
        <v>547</v>
      </c>
      <c r="R41" s="9" t="s">
        <v>549</v>
      </c>
      <c r="S41" s="9" t="s">
        <v>535</v>
      </c>
      <c r="V41" s="9" t="s">
        <v>554</v>
      </c>
      <c r="Z41" s="12"/>
      <c r="AA41" s="14" t="s">
        <v>553</v>
      </c>
      <c r="AB41" s="14" t="s">
        <v>556</v>
      </c>
      <c r="AD41" s="9" t="s">
        <v>552</v>
      </c>
      <c r="AE41" s="9" t="s">
        <v>558</v>
      </c>
      <c r="AF41" s="9" t="s">
        <v>555</v>
      </c>
      <c r="AG41" s="9" t="s">
        <v>559</v>
      </c>
      <c r="AH41" s="22" t="s">
        <v>557</v>
      </c>
      <c r="AI41" s="22" t="s">
        <v>561</v>
      </c>
      <c r="AJ41" s="22" t="s">
        <v>562</v>
      </c>
      <c r="AK41" s="22" t="s">
        <v>550</v>
      </c>
      <c r="AL41" s="22" t="s">
        <v>550</v>
      </c>
      <c r="AM41" s="22" t="s">
        <v>551</v>
      </c>
      <c r="AN41" s="26" t="s">
        <v>563</v>
      </c>
      <c r="AO41" s="26" t="s">
        <v>564</v>
      </c>
      <c r="AP41" s="22" t="s">
        <v>566</v>
      </c>
      <c r="AQ41" s="22" t="s">
        <v>565</v>
      </c>
      <c r="AR41" s="22" t="s">
        <v>560</v>
      </c>
    </row>
    <row r="42" spans="1:44" s="10" customFormat="1" x14ac:dyDescent="0.2">
      <c r="A42" s="8" t="s">
        <v>403</v>
      </c>
      <c r="B42" s="9" t="s">
        <v>567</v>
      </c>
      <c r="D42" s="9" t="s">
        <v>569</v>
      </c>
      <c r="E42" s="9" t="s">
        <v>570</v>
      </c>
      <c r="F42" s="9" t="s">
        <v>571</v>
      </c>
      <c r="G42" s="9" t="s">
        <v>572</v>
      </c>
      <c r="H42" s="9" t="s">
        <v>573</v>
      </c>
      <c r="I42" s="9" t="s">
        <v>574</v>
      </c>
      <c r="J42" s="9" t="s">
        <v>575</v>
      </c>
      <c r="K42" s="14" t="s">
        <v>576</v>
      </c>
      <c r="L42" s="9" t="s">
        <v>577</v>
      </c>
      <c r="M42" s="9" t="s">
        <v>578</v>
      </c>
      <c r="N42" s="9" t="s">
        <v>579</v>
      </c>
      <c r="P42" s="9" t="s">
        <v>581</v>
      </c>
      <c r="Q42" s="14" t="s">
        <v>580</v>
      </c>
      <c r="R42" s="9" t="s">
        <v>582</v>
      </c>
      <c r="S42" s="9" t="s">
        <v>568</v>
      </c>
      <c r="V42" s="9" t="s">
        <v>588</v>
      </c>
      <c r="Z42" s="12"/>
      <c r="AA42" s="14" t="s">
        <v>587</v>
      </c>
      <c r="AB42" s="14" t="s">
        <v>590</v>
      </c>
      <c r="AD42" s="9" t="s">
        <v>586</v>
      </c>
      <c r="AE42" s="9" t="s">
        <v>592</v>
      </c>
      <c r="AF42" s="9" t="s">
        <v>589</v>
      </c>
      <c r="AG42" s="9" t="s">
        <v>593</v>
      </c>
      <c r="AH42" s="22" t="s">
        <v>591</v>
      </c>
      <c r="AI42" s="22" t="s">
        <v>595</v>
      </c>
      <c r="AJ42" s="22" t="s">
        <v>596</v>
      </c>
      <c r="AK42" s="22" t="s">
        <v>583</v>
      </c>
      <c r="AL42" s="22" t="s">
        <v>584</v>
      </c>
      <c r="AM42" s="22" t="s">
        <v>585</v>
      </c>
      <c r="AN42" s="26" t="s">
        <v>597</v>
      </c>
      <c r="AO42" s="26" t="s">
        <v>598</v>
      </c>
      <c r="AP42" s="22" t="s">
        <v>600</v>
      </c>
      <c r="AQ42" s="22" t="s">
        <v>599</v>
      </c>
      <c r="AR42" s="22" t="s">
        <v>594</v>
      </c>
    </row>
    <row r="43" spans="1:44" s="10" customFormat="1" x14ac:dyDescent="0.2">
      <c r="A43" s="8" t="s">
        <v>439</v>
      </c>
      <c r="B43" s="9" t="s">
        <v>440</v>
      </c>
      <c r="D43" s="9" t="s">
        <v>440</v>
      </c>
      <c r="E43" s="9" t="s">
        <v>440</v>
      </c>
      <c r="F43" s="9" t="s">
        <v>440</v>
      </c>
      <c r="G43" s="9" t="s">
        <v>440</v>
      </c>
      <c r="H43" s="9" t="s">
        <v>440</v>
      </c>
      <c r="I43" s="9" t="s">
        <v>440</v>
      </c>
      <c r="J43" s="9" t="s">
        <v>441</v>
      </c>
      <c r="K43" s="14" t="s">
        <v>442</v>
      </c>
      <c r="L43" s="9" t="s">
        <v>440</v>
      </c>
      <c r="M43" s="9" t="s">
        <v>440</v>
      </c>
      <c r="N43" s="9" t="s">
        <v>440</v>
      </c>
      <c r="P43" s="9" t="s">
        <v>443</v>
      </c>
      <c r="Q43" s="14" t="s">
        <v>601</v>
      </c>
      <c r="R43" s="9" t="s">
        <v>445</v>
      </c>
      <c r="S43" s="9" t="s">
        <v>440</v>
      </c>
      <c r="V43" s="9" t="s">
        <v>448</v>
      </c>
      <c r="Z43" s="12"/>
      <c r="AA43" s="14" t="s">
        <v>446</v>
      </c>
      <c r="AB43" s="14" t="s">
        <v>446</v>
      </c>
      <c r="AD43" s="9" t="s">
        <v>452</v>
      </c>
      <c r="AE43" s="9" t="s">
        <v>453</v>
      </c>
      <c r="AF43" s="9" t="s">
        <v>450</v>
      </c>
      <c r="AG43" s="9" t="s">
        <v>454</v>
      </c>
      <c r="AH43" s="22" t="s">
        <v>451</v>
      </c>
      <c r="AI43" s="22" t="s">
        <v>456</v>
      </c>
      <c r="AJ43" s="22" t="s">
        <v>457</v>
      </c>
      <c r="AK43" s="22" t="s">
        <v>446</v>
      </c>
      <c r="AL43" s="22" t="s">
        <v>446</v>
      </c>
      <c r="AM43" s="22" t="s">
        <v>447</v>
      </c>
      <c r="AN43" s="26" t="s">
        <v>458</v>
      </c>
      <c r="AO43" s="26" t="s">
        <v>459</v>
      </c>
      <c r="AP43" s="22" t="s">
        <v>460</v>
      </c>
      <c r="AQ43" s="22" t="s">
        <v>602</v>
      </c>
      <c r="AR43" s="22" t="s">
        <v>455</v>
      </c>
    </row>
    <row r="44" spans="1:44" x14ac:dyDescent="0.2">
      <c r="Z44" s="7"/>
    </row>
    <row r="45" spans="1:44" x14ac:dyDescent="0.2">
      <c r="Z45" s="7"/>
    </row>
    <row r="46" spans="1:44" x14ac:dyDescent="0.2">
      <c r="A46" s="2" t="s">
        <v>2482</v>
      </c>
      <c r="B46" s="1" t="s">
        <v>603</v>
      </c>
      <c r="D46" s="1" t="s">
        <v>605</v>
      </c>
      <c r="E46" s="1" t="s">
        <v>606</v>
      </c>
      <c r="F46" s="1" t="s">
        <v>607</v>
      </c>
      <c r="G46" s="1" t="s">
        <v>608</v>
      </c>
      <c r="H46" s="1" t="s">
        <v>609</v>
      </c>
      <c r="I46" s="1" t="s">
        <v>610</v>
      </c>
      <c r="J46" s="1" t="s">
        <v>611</v>
      </c>
      <c r="K46" s="14" t="s">
        <v>612</v>
      </c>
      <c r="L46" s="1" t="s">
        <v>613</v>
      </c>
      <c r="M46" s="1" t="s">
        <v>614</v>
      </c>
      <c r="N46" s="1" t="s">
        <v>615</v>
      </c>
      <c r="P46" s="1" t="s">
        <v>617</v>
      </c>
      <c r="Q46" s="14" t="s">
        <v>616</v>
      </c>
      <c r="R46" s="1" t="s">
        <v>618</v>
      </c>
      <c r="S46" s="1" t="s">
        <v>604</v>
      </c>
      <c r="V46" s="1" t="s">
        <v>624</v>
      </c>
      <c r="W46" s="1"/>
      <c r="AA46" s="14" t="s">
        <v>622</v>
      </c>
      <c r="AB46" s="14" t="s">
        <v>626</v>
      </c>
      <c r="AD46" s="5" t="s">
        <v>623</v>
      </c>
      <c r="AE46" s="1" t="s">
        <v>628</v>
      </c>
      <c r="AF46" s="1" t="s">
        <v>625</v>
      </c>
      <c r="AG46" s="1" t="s">
        <v>629</v>
      </c>
      <c r="AH46" s="22" t="s">
        <v>627</v>
      </c>
      <c r="AI46" s="22" t="s">
        <v>631</v>
      </c>
      <c r="AJ46" s="22" t="s">
        <v>632</v>
      </c>
      <c r="AK46" s="22" t="s">
        <v>619</v>
      </c>
      <c r="AL46" s="22" t="s">
        <v>620</v>
      </c>
      <c r="AM46" s="22" t="s">
        <v>621</v>
      </c>
      <c r="AN46" s="26" t="s">
        <v>633</v>
      </c>
      <c r="AO46" s="26" t="s">
        <v>634</v>
      </c>
      <c r="AP46" s="22" t="s">
        <v>636</v>
      </c>
      <c r="AQ46" s="22" t="s">
        <v>635</v>
      </c>
      <c r="AR46" s="22" t="s">
        <v>630</v>
      </c>
    </row>
    <row r="47" spans="1:44" x14ac:dyDescent="0.2">
      <c r="A47" s="2" t="s">
        <v>637</v>
      </c>
      <c r="B47" s="1" t="s">
        <v>638</v>
      </c>
      <c r="D47" s="1" t="s">
        <v>638</v>
      </c>
      <c r="E47" s="1" t="s">
        <v>638</v>
      </c>
      <c r="F47" s="1" t="s">
        <v>638</v>
      </c>
      <c r="G47" s="1" t="s">
        <v>638</v>
      </c>
      <c r="H47" s="1" t="s">
        <v>638</v>
      </c>
      <c r="I47" s="1" t="s">
        <v>638</v>
      </c>
      <c r="J47" s="1" t="s">
        <v>638</v>
      </c>
      <c r="K47" s="14" t="s">
        <v>638</v>
      </c>
      <c r="L47" s="1" t="s">
        <v>638</v>
      </c>
      <c r="M47" s="1" t="s">
        <v>638</v>
      </c>
      <c r="N47" s="1" t="s">
        <v>638</v>
      </c>
      <c r="P47" s="1" t="s">
        <v>638</v>
      </c>
      <c r="Q47" s="14" t="s">
        <v>638</v>
      </c>
      <c r="R47" s="1" t="s">
        <v>638</v>
      </c>
      <c r="S47" s="1" t="s">
        <v>638</v>
      </c>
      <c r="V47" s="1" t="s">
        <v>638</v>
      </c>
      <c r="W47" s="1"/>
      <c r="AA47" s="14" t="s">
        <v>638</v>
      </c>
      <c r="AB47" s="14" t="s">
        <v>639</v>
      </c>
      <c r="AD47" s="5" t="s">
        <v>638</v>
      </c>
      <c r="AE47" s="1" t="s">
        <v>639</v>
      </c>
      <c r="AF47" s="1" t="s">
        <v>638</v>
      </c>
      <c r="AG47" s="1" t="s">
        <v>179</v>
      </c>
      <c r="AH47" s="22" t="s">
        <v>638</v>
      </c>
      <c r="AI47" s="22" t="s">
        <v>179</v>
      </c>
      <c r="AJ47" s="22" t="s">
        <v>179</v>
      </c>
      <c r="AK47" s="22" t="s">
        <v>638</v>
      </c>
      <c r="AL47" s="22" t="s">
        <v>638</v>
      </c>
      <c r="AM47" s="22" t="s">
        <v>638</v>
      </c>
      <c r="AN47" s="26" t="s">
        <v>179</v>
      </c>
      <c r="AO47" s="26" t="s">
        <v>179</v>
      </c>
      <c r="AP47" s="22" t="s">
        <v>179</v>
      </c>
      <c r="AQ47" s="22" t="s">
        <v>179</v>
      </c>
      <c r="AR47" s="22" t="s">
        <v>179</v>
      </c>
    </row>
    <row r="48" spans="1:44" x14ac:dyDescent="0.2">
      <c r="A48" s="2" t="s">
        <v>640</v>
      </c>
      <c r="B48" s="32" t="s">
        <v>641</v>
      </c>
      <c r="D48" s="32" t="s">
        <v>641</v>
      </c>
      <c r="E48" s="32" t="s">
        <v>641</v>
      </c>
      <c r="F48" s="32" t="s">
        <v>641</v>
      </c>
      <c r="G48" s="1" t="s">
        <v>643</v>
      </c>
      <c r="H48" s="1" t="s">
        <v>643</v>
      </c>
      <c r="I48" s="1" t="s">
        <v>643</v>
      </c>
      <c r="J48" s="32" t="s">
        <v>641</v>
      </c>
      <c r="K48" s="14" t="s">
        <v>644</v>
      </c>
      <c r="L48" s="32" t="s">
        <v>641</v>
      </c>
      <c r="M48" s="1" t="s">
        <v>642</v>
      </c>
      <c r="N48" s="32" t="s">
        <v>641</v>
      </c>
      <c r="P48" s="1" t="s">
        <v>642</v>
      </c>
      <c r="Q48" s="14" t="s">
        <v>179</v>
      </c>
      <c r="R48" s="1" t="s">
        <v>642</v>
      </c>
      <c r="S48" s="1" t="s">
        <v>642</v>
      </c>
      <c r="V48" s="1" t="s">
        <v>642</v>
      </c>
      <c r="W48" s="1"/>
      <c r="AA48" s="14" t="s">
        <v>642</v>
      </c>
      <c r="AB48" s="14" t="s">
        <v>179</v>
      </c>
      <c r="AD48" s="5" t="s">
        <v>642</v>
      </c>
      <c r="AE48" s="1" t="s">
        <v>179</v>
      </c>
      <c r="AF48" s="1" t="s">
        <v>642</v>
      </c>
      <c r="AG48" s="1" t="s">
        <v>642</v>
      </c>
      <c r="AH48" s="22" t="s">
        <v>642</v>
      </c>
      <c r="AI48" s="22" t="s">
        <v>642</v>
      </c>
      <c r="AJ48" s="22" t="s">
        <v>642</v>
      </c>
      <c r="AK48" s="22" t="s">
        <v>179</v>
      </c>
      <c r="AL48" s="22" t="s">
        <v>641</v>
      </c>
      <c r="AM48" s="22" t="s">
        <v>641</v>
      </c>
      <c r="AN48" s="26" t="s">
        <v>642</v>
      </c>
      <c r="AO48" s="26" t="s">
        <v>642</v>
      </c>
      <c r="AP48" s="22" t="s">
        <v>643</v>
      </c>
      <c r="AQ48" s="22" t="s">
        <v>641</v>
      </c>
      <c r="AR48" s="22" t="s">
        <v>642</v>
      </c>
    </row>
    <row r="49" spans="1:44" x14ac:dyDescent="0.2">
      <c r="A49" s="2" t="s">
        <v>180</v>
      </c>
      <c r="B49" s="32" t="s">
        <v>179</v>
      </c>
      <c r="D49" s="32" t="s">
        <v>179</v>
      </c>
      <c r="E49" s="32" t="s">
        <v>179</v>
      </c>
      <c r="F49" s="32" t="s">
        <v>179</v>
      </c>
      <c r="G49" s="1" t="s">
        <v>179</v>
      </c>
      <c r="H49" s="1" t="s">
        <v>179</v>
      </c>
      <c r="I49" s="1" t="s">
        <v>179</v>
      </c>
      <c r="J49" s="32" t="s">
        <v>179</v>
      </c>
      <c r="L49" s="32" t="s">
        <v>179</v>
      </c>
      <c r="M49" s="1" t="s">
        <v>179</v>
      </c>
      <c r="N49" s="32" t="s">
        <v>179</v>
      </c>
      <c r="P49" s="1" t="s">
        <v>179</v>
      </c>
      <c r="Q49" s="14" t="s">
        <v>179</v>
      </c>
      <c r="R49" s="1" t="s">
        <v>179</v>
      </c>
      <c r="S49" s="1" t="s">
        <v>179</v>
      </c>
      <c r="V49" s="1" t="s">
        <v>179</v>
      </c>
      <c r="W49" s="1"/>
      <c r="AA49" s="14" t="s">
        <v>179</v>
      </c>
      <c r="AB49" s="14" t="s">
        <v>179</v>
      </c>
      <c r="AD49" s="5" t="s">
        <v>179</v>
      </c>
      <c r="AE49" s="1" t="s">
        <v>179</v>
      </c>
      <c r="AF49" s="1" t="s">
        <v>179</v>
      </c>
      <c r="AG49" s="1" t="s">
        <v>179</v>
      </c>
      <c r="AH49" s="22" t="s">
        <v>179</v>
      </c>
      <c r="AI49" s="22" t="s">
        <v>179</v>
      </c>
      <c r="AJ49" s="22" t="s">
        <v>179</v>
      </c>
      <c r="AK49" s="22" t="s">
        <v>645</v>
      </c>
      <c r="AL49" s="22" t="s">
        <v>179</v>
      </c>
      <c r="AM49" s="22" t="s">
        <v>179</v>
      </c>
      <c r="AN49" s="26" t="s">
        <v>179</v>
      </c>
      <c r="AO49" s="26" t="s">
        <v>179</v>
      </c>
      <c r="AP49" s="22" t="s">
        <v>179</v>
      </c>
      <c r="AQ49" s="22" t="s">
        <v>179</v>
      </c>
      <c r="AR49" s="22" t="s">
        <v>179</v>
      </c>
    </row>
    <row r="50" spans="1:44" x14ac:dyDescent="0.2">
      <c r="A50" s="2" t="s">
        <v>646</v>
      </c>
      <c r="B50" s="32" t="s">
        <v>647</v>
      </c>
      <c r="D50" s="32" t="s">
        <v>648</v>
      </c>
      <c r="E50" s="32" t="s">
        <v>649</v>
      </c>
      <c r="F50" s="32" t="s">
        <v>650</v>
      </c>
      <c r="G50" s="1" t="s">
        <v>179</v>
      </c>
      <c r="H50" s="1" t="s">
        <v>179</v>
      </c>
      <c r="I50" s="1" t="s">
        <v>179</v>
      </c>
      <c r="J50" s="32" t="s">
        <v>651</v>
      </c>
      <c r="K50" s="14" t="s">
        <v>179</v>
      </c>
      <c r="L50" s="32" t="s">
        <v>652</v>
      </c>
      <c r="M50" s="1" t="s">
        <v>179</v>
      </c>
      <c r="N50" s="32" t="s">
        <v>653</v>
      </c>
      <c r="P50" s="1" t="s">
        <v>179</v>
      </c>
      <c r="Q50" s="14" t="s">
        <v>179</v>
      </c>
      <c r="R50" s="1" t="s">
        <v>179</v>
      </c>
      <c r="S50" s="1" t="s">
        <v>179</v>
      </c>
      <c r="V50" s="1" t="s">
        <v>179</v>
      </c>
      <c r="W50" s="1"/>
      <c r="AA50" s="14" t="s">
        <v>179</v>
      </c>
      <c r="AB50" s="14" t="s">
        <v>179</v>
      </c>
      <c r="AD50" s="5" t="s">
        <v>179</v>
      </c>
      <c r="AE50" s="1" t="s">
        <v>179</v>
      </c>
      <c r="AF50" s="1" t="s">
        <v>179</v>
      </c>
      <c r="AG50" s="1" t="s">
        <v>179</v>
      </c>
      <c r="AH50" s="22" t="s">
        <v>179</v>
      </c>
      <c r="AI50" s="22" t="s">
        <v>179</v>
      </c>
      <c r="AJ50" s="22" t="s">
        <v>179</v>
      </c>
      <c r="AK50" s="22" t="s">
        <v>179</v>
      </c>
      <c r="AL50" s="22" t="s">
        <v>654</v>
      </c>
      <c r="AM50" s="22" t="s">
        <v>655</v>
      </c>
      <c r="AN50" s="26" t="s">
        <v>179</v>
      </c>
      <c r="AO50" s="26" t="s">
        <v>179</v>
      </c>
      <c r="AP50" s="22" t="s">
        <v>179</v>
      </c>
      <c r="AQ50" s="22" t="s">
        <v>656</v>
      </c>
      <c r="AR50" s="22" t="s">
        <v>179</v>
      </c>
    </row>
    <row r="51" spans="1:44" x14ac:dyDescent="0.2">
      <c r="A51" s="2" t="s">
        <v>657</v>
      </c>
      <c r="B51" s="33" t="str">
        <f>HYPERLINK("https://api.typeform.com/responses/files/65eec8dec6e5638d0a2f43148c256f465054b8385c2b0a07fc962f870a97ecb6/2.1.2_coordinates_of_reference_point.jpg","https://api.typeform.com/responses/files/65eec8dec6e5638d0a2f43148c256f465054b8385c2b0a07fc962f870a97ecb6/2.1.2_coordinates_of_reference_point.jpg")</f>
        <v>https://api.typeform.com/responses/files/65eec8dec6e5638d0a2f43148c256f465054b8385c2b0a07fc962f870a97ecb6/2.1.2_coordinates_of_reference_point.jpg</v>
      </c>
      <c r="D51" s="33" t="str">
        <f>HYPERLINK("https://api.typeform.com/responses/files/4a7ed75bb76fd8c6bb5cfc5735fa0ae16ff3a32549068db264581d3f005f37f7/2.1.2_Solibri_coordinates_of_a_point.png","https://api.typeform.com/responses/files/4a7ed75bb76fd8c6bb5cfc5735fa0ae16ff3a32549068db264581d3f005f37f7/2.1.2_Solibri_coordinates_of_a_point.png")</f>
        <v>https://api.typeform.com/responses/files/4a7ed75bb76fd8c6bb5cfc5735fa0ae16ff3a32549068db264581d3f005f37f7/2.1.2_Solibri_coordinates_of_a_point.png</v>
      </c>
      <c r="E51" s="33" t="str">
        <f>HYPERLINK("https://api.typeform.com/responses/files/f9ee1df564be1711cbcc3141139182dfb4269400d086d9b76f265668c36caada/2.1.2_Bentley_Map_coordinates_of_the_reference_poitn.jpg","https://api.typeform.com/responses/files/f9ee1df564be1711cbcc3141139182dfb4269400d086d9b76f265668c36caada/2.1.2_Bentley_Map_coordinates_of_the_reference_poitn.jpg")</f>
        <v>https://api.typeform.com/responses/files/f9ee1df564be1711cbcc3141139182dfb4269400d086d9b76f265668c36caada/2.1.2_Bentley_Map_coordinates_of_the_reference_poitn.jpg</v>
      </c>
      <c r="F51" s="33" t="str">
        <f>HYPERLINK("https://api.typeform.com/responses/files/163e804bac6178c0f37d86820a2b8ad504f2fd051f2aa705b2758c53ecc859c6/2.1.2_Tekla_origin_is_within_the_blue_box.jpg","https://api.typeform.com/responses/files/163e804bac6178c0f37d86820a2b8ad504f2fd051f2aa705b2758c53ecc859c6/2.1.2_Tekla_origin_is_within_the_blue_box.jpg")</f>
        <v>https://api.typeform.com/responses/files/163e804bac6178c0f37d86820a2b8ad504f2fd051f2aa705b2758c53ecc859c6/2.1.2_Tekla_origin_is_within_the_blue_box.jpg</v>
      </c>
      <c r="J51" s="33" t="str">
        <f>HYPERLINK("https://api.typeform.com/responses/files/c635c0aef8341a1e2691267b15e0c72ae0799bfeb33dee6fa32b2a4d02e6b08f/T1_myr_2.1.2.jpg","https://api.typeform.com/responses/files/c635c0aef8341a1e2691267b15e0c72ae0799bfeb33dee6fa32b2a4d02e6b08f/T1_myr_2.1.2.jpg")</f>
        <v>https://api.typeform.com/responses/files/c635c0aef8341a1e2691267b15e0c72ae0799bfeb33dee6fa32b2a4d02e6b08f/T1_myr_2.1.2.jpg</v>
      </c>
      <c r="L51" s="33" t="str">
        <f>HYPERLINK("https://api.typeform.com/responses/files/9ce90a82002ce337a2fb976822650dd2868bfc2af71277d6f1196d05aa10ec2c/2.1.2_the_reference_point_is_approximately_at_the_red_box.png","https://api.typeform.com/responses/files/9ce90a82002ce337a2fb976822650dd2868bfc2af71277d6f1196d05aa10ec2c/2.1.2_the_reference_point_is_approximately_at_the_red_box.png")</f>
        <v>https://api.typeform.com/responses/files/9ce90a82002ce337a2fb976822650dd2868bfc2af71277d6f1196d05aa10ec2c/2.1.2_the_reference_point_is_approximately_at_the_red_box.png</v>
      </c>
      <c r="N51" s="33" t="str">
        <f>HYPERLINK("https://api.typeform.com/responses/files/0602c388c28b918f9a26377a87ba8703dcaf016231c5d5cea74145263f0d9017/212.png","https://api.typeform.com/responses/files/0602c388c28b918f9a26377a87ba8703dcaf016231c5d5cea74145263f0d9017/212.png")</f>
        <v>https://api.typeform.com/responses/files/0602c388c28b918f9a26377a87ba8703dcaf016231c5d5cea74145263f0d9017/212.png</v>
      </c>
      <c r="AD51" s="4"/>
      <c r="AL51" s="24" t="str">
        <f>HYPERLINK("https://api.typeform.com/responses/files/81c627027b8c989e82c8df4fd7a42daa70282009bf63edc38f94a2c6a03362dc/2019_10_17_11_21_09_Autodesk_Revit_2019.2___Educational_Version____Myran_fixed___3D_View___3D__.png","https://api.typeform.com/responses/files/81c627027b8c989e82c8df4fd7a42daa70282009bf63edc38f94a2c6a03362dc/2019_10_17_11_21_09_Autodesk_Revit_2019.2___Educational_Version____Myran_fixed___3D_View___3D__.png")</f>
        <v>https://api.typeform.com/responses/files/81c627027b8c989e82c8df4fd7a42daa70282009bf63edc38f94a2c6a03362dc/2019_10_17_11_21_09_Autodesk_Revit_2019.2___Educational_Version____Myran_fixed___3D_View___3D__.png</v>
      </c>
      <c r="AM51" s="24" t="str">
        <f>HYPERLINK("https://api.typeform.com/responses/files/55f8c3d9d5a2edc67c8b448791691532a07db8805ad34aa9b53cb9cb2d9be9da/Details_coordinate_reference_system_CLeoni.pdf","https://api.typeform.com/responses/files/55f8c3d9d5a2edc67c8b448791691532a07db8805ad34aa9b53cb9cb2d9be9da/Details_coordinate_reference_system_CLeoni.pdf")</f>
        <v>https://api.typeform.com/responses/files/55f8c3d9d5a2edc67c8b448791691532a07db8805ad34aa9b53cb9cb2d9be9da/Details_coordinate_reference_system_CLeoni.pdf</v>
      </c>
      <c r="AQ51" s="24" t="str">
        <f>HYPERLINK("https://api.typeform.com/responses/files/aa5326539a7c3498bf2ca7183db14673e417f3611fb150cb02a53f9ae7e1cb9a/coordinate_system_origin.jpg","https://api.typeform.com/responses/files/aa5326539a7c3498bf2ca7183db14673e417f3611fb150cb02a53f9ae7e1cb9a/coordinate_system_origin.jpg")</f>
        <v>https://api.typeform.com/responses/files/aa5326539a7c3498bf2ca7183db14673e417f3611fb150cb02a53f9ae7e1cb9a/coordinate_system_origin.jpg</v>
      </c>
    </row>
    <row r="52" spans="1:44" x14ac:dyDescent="0.2">
      <c r="A52" s="2" t="s">
        <v>658</v>
      </c>
      <c r="B52" s="32" t="s">
        <v>659</v>
      </c>
      <c r="D52" s="32" t="s">
        <v>660</v>
      </c>
      <c r="E52" s="32" t="s">
        <v>661</v>
      </c>
      <c r="F52" s="32" t="s">
        <v>662</v>
      </c>
      <c r="G52" s="1" t="s">
        <v>179</v>
      </c>
      <c r="H52" s="1" t="s">
        <v>179</v>
      </c>
      <c r="I52" s="1" t="s">
        <v>179</v>
      </c>
      <c r="J52" s="32" t="s">
        <v>663</v>
      </c>
      <c r="K52" s="14" t="s">
        <v>179</v>
      </c>
      <c r="L52" s="32" t="s">
        <v>664</v>
      </c>
      <c r="M52" s="1" t="s">
        <v>179</v>
      </c>
      <c r="N52" s="32" t="s">
        <v>665</v>
      </c>
      <c r="P52" s="1" t="s">
        <v>179</v>
      </c>
      <c r="Q52" s="14" t="s">
        <v>179</v>
      </c>
      <c r="R52" s="1" t="s">
        <v>179</v>
      </c>
      <c r="S52" s="1" t="s">
        <v>179</v>
      </c>
      <c r="V52" s="1" t="s">
        <v>179</v>
      </c>
      <c r="W52" s="1"/>
      <c r="AA52" s="14" t="s">
        <v>179</v>
      </c>
      <c r="AB52" s="14" t="s">
        <v>179</v>
      </c>
      <c r="AD52" s="5" t="s">
        <v>179</v>
      </c>
      <c r="AE52" s="1" t="s">
        <v>179</v>
      </c>
      <c r="AF52" s="1" t="s">
        <v>179</v>
      </c>
      <c r="AG52" s="1" t="s">
        <v>179</v>
      </c>
      <c r="AH52" s="22" t="s">
        <v>179</v>
      </c>
      <c r="AI52" s="22" t="s">
        <v>179</v>
      </c>
      <c r="AJ52" s="22" t="s">
        <v>179</v>
      </c>
      <c r="AK52" s="22" t="s">
        <v>179</v>
      </c>
      <c r="AL52" s="22" t="s">
        <v>666</v>
      </c>
      <c r="AM52" s="22" t="s">
        <v>667</v>
      </c>
      <c r="AN52" s="26" t="s">
        <v>179</v>
      </c>
      <c r="AO52" s="26" t="s">
        <v>179</v>
      </c>
      <c r="AP52" s="22" t="s">
        <v>179</v>
      </c>
      <c r="AQ52" s="22" t="s">
        <v>668</v>
      </c>
      <c r="AR52" s="22" t="s">
        <v>179</v>
      </c>
    </row>
    <row r="53" spans="1:44" x14ac:dyDescent="0.2">
      <c r="A53" s="2" t="s">
        <v>669</v>
      </c>
      <c r="B53" s="33" t="str">
        <f>HYPERLINK("https://api.typeform.com/responses/files/e6c88522da457e4898a1f83ff00d8123c106aace8972ecbe7d5ba32d5ffb3bfd/2.1.4_coordinates_at_a_point_in_the_south_of_the_model.jpg","https://api.typeform.com/responses/files/e6c88522da457e4898a1f83ff00d8123c106aace8972ecbe7d5ba32d5ffb3bfd/2.1.4_coordinates_at_a_point_in_the_south_of_the_model.jpg")</f>
        <v>https://api.typeform.com/responses/files/e6c88522da457e4898a1f83ff00d8123c106aace8972ecbe7d5ba32d5ffb3bfd/2.1.4_coordinates_at_a_point_in_the_south_of_the_model.jpg</v>
      </c>
      <c r="D53" s="33" t="str">
        <f>HYPERLINK("https://api.typeform.com/responses/files/40fed1e57f163811c195c89238d74f95e84fe63cdd3d8a8028747b302aa772f8/2.1.2_Solibri_coordinates_of_a_point.png","https://api.typeform.com/responses/files/40fed1e57f163811c195c89238d74f95e84fe63cdd3d8a8028747b302aa772f8/2.1.2_Solibri_coordinates_of_a_point.png")</f>
        <v>https://api.typeform.com/responses/files/40fed1e57f163811c195c89238d74f95e84fe63cdd3d8a8028747b302aa772f8/2.1.2_Solibri_coordinates_of_a_point.png</v>
      </c>
      <c r="E53" s="33" t="str">
        <f>HYPERLINK("https://api.typeform.com/responses/files/d6f1ea3314d23f958494d74c80ed1657fcc1c3459a0e026edd24ffb9ebf4795e/2.1.4_Bentley_Map_measurement_taken_from_the_origin_point__indicating_unit_of_measurement.jpg","https://api.typeform.com/responses/files/d6f1ea3314d23f958494d74c80ed1657fcc1c3459a0e026edd24ffb9ebf4795e/2.1.4_Bentley_Map_measurement_taken_from_the_origin_point__indicating_unit_of_measurement.jpg")</f>
        <v>https://api.typeform.com/responses/files/d6f1ea3314d23f958494d74c80ed1657fcc1c3459a0e026edd24ffb9ebf4795e/2.1.4_Bentley_Map_measurement_taken_from_the_origin_point__indicating_unit_of_measurement.jpg</v>
      </c>
      <c r="F53" s="33" t="str">
        <f>HYPERLINK("https://api.typeform.com/responses/files/d77220e8b6cc0203c5ea0168d5a96c3d2d9e9e7a3da4cb317ff1e57ad0bc9c59/2.1.4_Tekla_coordinates_of_a_point_within_the_blue_box.jpg","https://api.typeform.com/responses/files/d77220e8b6cc0203c5ea0168d5a96c3d2d9e9e7a3da4cb317ff1e57ad0bc9c59/2.1.4_Tekla_coordinates_of_a_point_within_the_blue_box.jpg")</f>
        <v>https://api.typeform.com/responses/files/d77220e8b6cc0203c5ea0168d5a96c3d2d9e9e7a3da4cb317ff1e57ad0bc9c59/2.1.4_Tekla_coordinates_of_a_point_within_the_blue_box.jpg</v>
      </c>
      <c r="J53" s="33" t="str">
        <f>HYPERLINK("https://api.typeform.com/responses/files/44597d28098209af28cf69b8dd40f3e4b748d52228017cc1b9413c84505666b0/T1_myr_2.1.4.jpg","https://api.typeform.com/responses/files/44597d28098209af28cf69b8dd40f3e4b748d52228017cc1b9413c84505666b0/T1_myr_2.1.4.jpg")</f>
        <v>https://api.typeform.com/responses/files/44597d28098209af28cf69b8dd40f3e4b748d52228017cc1b9413c84505666b0/T1_myr_2.1.4.jpg</v>
      </c>
      <c r="L53" s="33" t="str">
        <f>HYPERLINK("https://api.typeform.com/responses/files/609963c963fae4c1e1e97c967a26f216c680e4a111ba56d40c03628ace6bc8a3/2.1.4_the_red_line_is_measured_as_shown__and_the_coordinates_of_one_of_its_ends_are_in_the_red_box.png","https://api.typeform.com/responses/files/609963c963fae4c1e1e97c967a26f216c680e4a111ba56d40c03628ace6bc8a3/2.1.4_the_red_line_is_measured_as_shown__and_the_coordinates_of_one_of_its_ends_are_in_the_red_box.png")</f>
        <v>https://api.typeform.com/responses/files/609963c963fae4c1e1e97c967a26f216c680e4a111ba56d40c03628ace6bc8a3/2.1.4_the_red_line_is_measured_as_shown__and_the_coordinates_of_one_of_its_ends_are_in_the_red_box.png</v>
      </c>
      <c r="N53" s="33" t="str">
        <f>HYPERLINK("https://api.typeform.com/responses/files/6292ab542de56edd51b8f30b882053b5893593756ab03cf27d219b7ceb4b9fe5/212.png","https://api.typeform.com/responses/files/6292ab542de56edd51b8f30b882053b5893593756ab03cf27d219b7ceb4b9fe5/212.png")</f>
        <v>https://api.typeform.com/responses/files/6292ab542de56edd51b8f30b882053b5893593756ab03cf27d219b7ceb4b9fe5/212.png</v>
      </c>
      <c r="AD53" s="4"/>
      <c r="AM53" s="24" t="str">
        <f>HYPERLINK("https://api.typeform.com/responses/files/ca58617fedb1d1df1d9acdbe0650471c45dc4fd68e85b58d537ebaced7841582/Details_crsandUoM_CLeoni.pdf","https://api.typeform.com/responses/files/ca58617fedb1d1df1d9acdbe0650471c45dc4fd68e85b58d537ebaced7841582/Details_crsandUoM_CLeoni.pdf")</f>
        <v>https://api.typeform.com/responses/files/ca58617fedb1d1df1d9acdbe0650471c45dc4fd68e85b58d537ebaced7841582/Details_crsandUoM_CLeoni.pdf</v>
      </c>
      <c r="AQ53" s="24" t="str">
        <f>HYPERLINK("https://api.typeform.com/responses/files/c0bd87db48b60caf247dfe648e470b43776d871e56f6cbc18fffa9676dcdb68b/unit_of_measure.jpeg","https://api.typeform.com/responses/files/c0bd87db48b60caf247dfe648e470b43776d871e56f6cbc18fffa9676dcdb68b/unit_of_measure.jpeg")</f>
        <v>https://api.typeform.com/responses/files/c0bd87db48b60caf247dfe648e470b43776d871e56f6cbc18fffa9676dcdb68b/unit_of_measure.jpeg</v>
      </c>
    </row>
    <row r="54" spans="1:44" x14ac:dyDescent="0.2">
      <c r="A54" s="2" t="s">
        <v>670</v>
      </c>
      <c r="B54" s="32" t="s">
        <v>179</v>
      </c>
      <c r="D54" s="32" t="s">
        <v>179</v>
      </c>
      <c r="E54" s="32" t="s">
        <v>179</v>
      </c>
      <c r="F54" s="32" t="s">
        <v>179</v>
      </c>
      <c r="G54" s="1" t="s">
        <v>179</v>
      </c>
      <c r="H54" s="1" t="s">
        <v>179</v>
      </c>
      <c r="I54" s="1" t="s">
        <v>179</v>
      </c>
      <c r="J54" s="32" t="s">
        <v>179</v>
      </c>
      <c r="K54" s="14" t="s">
        <v>672</v>
      </c>
      <c r="L54" s="32" t="s">
        <v>179</v>
      </c>
      <c r="M54" s="1" t="s">
        <v>179</v>
      </c>
      <c r="N54" s="32" t="s">
        <v>179</v>
      </c>
      <c r="P54" s="1" t="s">
        <v>199</v>
      </c>
      <c r="Q54" s="14" t="s">
        <v>673</v>
      </c>
      <c r="R54" s="1" t="s">
        <v>674</v>
      </c>
      <c r="S54" s="1" t="s">
        <v>671</v>
      </c>
      <c r="V54" s="1" t="s">
        <v>179</v>
      </c>
      <c r="W54" s="1"/>
      <c r="AA54" s="14" t="s">
        <v>676</v>
      </c>
      <c r="AB54" s="14" t="s">
        <v>179</v>
      </c>
      <c r="AD54" s="5" t="s">
        <v>677</v>
      </c>
      <c r="AE54" s="1" t="s">
        <v>179</v>
      </c>
      <c r="AF54" s="1" t="s">
        <v>179</v>
      </c>
      <c r="AG54" s="1" t="s">
        <v>179</v>
      </c>
      <c r="AH54" s="22" t="s">
        <v>179</v>
      </c>
      <c r="AI54" s="22" t="s">
        <v>179</v>
      </c>
      <c r="AJ54" s="22" t="s">
        <v>179</v>
      </c>
      <c r="AK54" s="22" t="s">
        <v>179</v>
      </c>
      <c r="AL54" s="22" t="s">
        <v>120</v>
      </c>
      <c r="AM54" s="22" t="s">
        <v>675</v>
      </c>
      <c r="AN54" s="26" t="s">
        <v>678</v>
      </c>
      <c r="AO54" s="26" t="s">
        <v>679</v>
      </c>
      <c r="AP54" s="22" t="s">
        <v>680</v>
      </c>
      <c r="AQ54" s="22" t="s">
        <v>179</v>
      </c>
      <c r="AR54" s="22" t="s">
        <v>179</v>
      </c>
    </row>
    <row r="55" spans="1:44" x14ac:dyDescent="0.2">
      <c r="A55" s="2" t="s">
        <v>681</v>
      </c>
      <c r="B55" s="32" t="s">
        <v>641</v>
      </c>
      <c r="D55" s="32" t="s">
        <v>641</v>
      </c>
      <c r="E55" s="32" t="s">
        <v>641</v>
      </c>
      <c r="F55" s="32" t="s">
        <v>641</v>
      </c>
      <c r="G55" s="1" t="s">
        <v>682</v>
      </c>
      <c r="H55" s="1" t="s">
        <v>682</v>
      </c>
      <c r="I55" s="1" t="s">
        <v>682</v>
      </c>
      <c r="J55" s="32" t="s">
        <v>641</v>
      </c>
      <c r="K55" s="14" t="s">
        <v>179</v>
      </c>
      <c r="L55" s="32" t="s">
        <v>641</v>
      </c>
      <c r="M55" s="32" t="s">
        <v>641</v>
      </c>
      <c r="N55" s="32" t="s">
        <v>641</v>
      </c>
      <c r="P55" s="1" t="s">
        <v>642</v>
      </c>
      <c r="Q55" s="14" t="s">
        <v>179</v>
      </c>
      <c r="R55" s="1" t="s">
        <v>642</v>
      </c>
      <c r="S55" s="1" t="s">
        <v>642</v>
      </c>
      <c r="V55" s="1" t="s">
        <v>642</v>
      </c>
      <c r="W55" s="1"/>
      <c r="AA55" s="14" t="s">
        <v>642</v>
      </c>
      <c r="AB55" s="14" t="s">
        <v>179</v>
      </c>
      <c r="AD55" s="5" t="s">
        <v>642</v>
      </c>
      <c r="AE55" s="1" t="s">
        <v>179</v>
      </c>
      <c r="AF55" s="1" t="s">
        <v>642</v>
      </c>
      <c r="AG55" s="1" t="s">
        <v>642</v>
      </c>
      <c r="AH55" s="22" t="s">
        <v>642</v>
      </c>
      <c r="AI55" s="22" t="s">
        <v>642</v>
      </c>
      <c r="AJ55" s="22" t="s">
        <v>642</v>
      </c>
      <c r="AK55" s="22" t="s">
        <v>642</v>
      </c>
      <c r="AL55" s="22" t="s">
        <v>642</v>
      </c>
      <c r="AM55" s="22" t="s">
        <v>642</v>
      </c>
      <c r="AN55" s="26" t="s">
        <v>179</v>
      </c>
      <c r="AO55" s="26" t="s">
        <v>642</v>
      </c>
      <c r="AP55" s="22" t="s">
        <v>641</v>
      </c>
      <c r="AQ55" s="22" t="s">
        <v>642</v>
      </c>
      <c r="AR55" s="22" t="s">
        <v>642</v>
      </c>
    </row>
    <row r="56" spans="1:44" x14ac:dyDescent="0.2">
      <c r="A56" s="2" t="s">
        <v>180</v>
      </c>
      <c r="B56" s="32" t="s">
        <v>179</v>
      </c>
      <c r="D56" s="32" t="s">
        <v>179</v>
      </c>
      <c r="E56" s="32" t="s">
        <v>179</v>
      </c>
      <c r="F56" s="32" t="s">
        <v>179</v>
      </c>
      <c r="G56" s="1" t="s">
        <v>179</v>
      </c>
      <c r="H56" s="1" t="s">
        <v>179</v>
      </c>
      <c r="I56" s="1" t="s">
        <v>179</v>
      </c>
      <c r="J56" s="32" t="s">
        <v>179</v>
      </c>
      <c r="K56" s="14" t="s">
        <v>683</v>
      </c>
      <c r="L56" s="32" t="s">
        <v>179</v>
      </c>
      <c r="M56" s="32" t="s">
        <v>179</v>
      </c>
      <c r="N56" s="32" t="s">
        <v>179</v>
      </c>
      <c r="P56" s="1" t="s">
        <v>179</v>
      </c>
      <c r="Q56" s="14" t="s">
        <v>684</v>
      </c>
      <c r="R56" s="1" t="s">
        <v>179</v>
      </c>
      <c r="S56" s="1" t="s">
        <v>179</v>
      </c>
      <c r="V56" s="1" t="s">
        <v>179</v>
      </c>
      <c r="W56" s="1"/>
      <c r="AA56" s="14" t="s">
        <v>179</v>
      </c>
      <c r="AB56" s="14" t="s">
        <v>179</v>
      </c>
      <c r="AD56" s="5" t="s">
        <v>179</v>
      </c>
      <c r="AE56" s="1" t="s">
        <v>179</v>
      </c>
      <c r="AF56" s="1" t="s">
        <v>179</v>
      </c>
      <c r="AG56" s="1" t="s">
        <v>179</v>
      </c>
      <c r="AH56" s="22" t="s">
        <v>179</v>
      </c>
      <c r="AI56" s="22" t="s">
        <v>179</v>
      </c>
      <c r="AJ56" s="22" t="s">
        <v>179</v>
      </c>
      <c r="AK56" s="22" t="s">
        <v>179</v>
      </c>
      <c r="AL56" s="22" t="s">
        <v>179</v>
      </c>
      <c r="AM56" s="22" t="s">
        <v>179</v>
      </c>
      <c r="AN56" s="26" t="s">
        <v>685</v>
      </c>
      <c r="AO56" s="26" t="s">
        <v>179</v>
      </c>
      <c r="AP56" s="22" t="s">
        <v>179</v>
      </c>
      <c r="AQ56" s="22" t="s">
        <v>179</v>
      </c>
      <c r="AR56" s="22" t="s">
        <v>179</v>
      </c>
    </row>
    <row r="57" spans="1:44" x14ac:dyDescent="0.2">
      <c r="A57" s="2" t="s">
        <v>686</v>
      </c>
      <c r="B57" s="32" t="s">
        <v>639</v>
      </c>
      <c r="D57" s="32" t="s">
        <v>687</v>
      </c>
      <c r="E57" s="32" t="s">
        <v>639</v>
      </c>
      <c r="F57" s="32" t="s">
        <v>639</v>
      </c>
      <c r="G57" s="1" t="s">
        <v>179</v>
      </c>
      <c r="H57" s="1" t="s">
        <v>179</v>
      </c>
      <c r="I57" s="1" t="s">
        <v>179</v>
      </c>
      <c r="J57" s="32" t="s">
        <v>688</v>
      </c>
      <c r="K57" s="14" t="s">
        <v>179</v>
      </c>
      <c r="L57" s="32" t="s">
        <v>639</v>
      </c>
      <c r="M57" s="32" t="s">
        <v>639</v>
      </c>
      <c r="N57" s="32" t="s">
        <v>639</v>
      </c>
      <c r="P57" s="1" t="s">
        <v>179</v>
      </c>
      <c r="Q57" s="14" t="s">
        <v>179</v>
      </c>
      <c r="R57" s="1" t="s">
        <v>179</v>
      </c>
      <c r="S57" s="1" t="s">
        <v>179</v>
      </c>
      <c r="V57" s="1" t="s">
        <v>179</v>
      </c>
      <c r="W57" s="1"/>
      <c r="AA57" s="14" t="s">
        <v>179</v>
      </c>
      <c r="AB57" s="14" t="s">
        <v>179</v>
      </c>
      <c r="AD57" s="5" t="s">
        <v>179</v>
      </c>
      <c r="AE57" s="1" t="s">
        <v>179</v>
      </c>
      <c r="AF57" s="1" t="s">
        <v>179</v>
      </c>
      <c r="AG57" s="1" t="s">
        <v>179</v>
      </c>
      <c r="AH57" s="22" t="s">
        <v>179</v>
      </c>
      <c r="AI57" s="22" t="s">
        <v>179</v>
      </c>
      <c r="AJ57" s="22" t="s">
        <v>179</v>
      </c>
      <c r="AK57" s="22" t="s">
        <v>179</v>
      </c>
      <c r="AL57" s="22" t="s">
        <v>179</v>
      </c>
      <c r="AM57" s="22" t="s">
        <v>179</v>
      </c>
      <c r="AN57" s="26" t="s">
        <v>179</v>
      </c>
      <c r="AO57" s="26" t="s">
        <v>179</v>
      </c>
      <c r="AP57" s="22" t="s">
        <v>689</v>
      </c>
      <c r="AQ57" s="22" t="s">
        <v>179</v>
      </c>
      <c r="AR57" s="22" t="s">
        <v>179</v>
      </c>
    </row>
    <row r="58" spans="1:44" x14ac:dyDescent="0.2">
      <c r="A58" s="2" t="s">
        <v>690</v>
      </c>
      <c r="B58" s="33" t="str">
        <f>HYPERLINK("https://api.typeform.com/responses/files/6724013a4b5c832ccd78b889d50a680b149f25702da1245d55098421cea0758e/2.1.2_coordinates_of_reference_point.jpg","https://api.typeform.com/responses/files/6724013a4b5c832ccd78b889d50a680b149f25702da1245d55098421cea0758e/2.1.2_coordinates_of_reference_point.jpg")</f>
        <v>https://api.typeform.com/responses/files/6724013a4b5c832ccd78b889d50a680b149f25702da1245d55098421cea0758e/2.1.2_coordinates_of_reference_point.jpg</v>
      </c>
      <c r="D58" s="33"/>
      <c r="E58" s="33" t="str">
        <f>HYPERLINK("https://api.typeform.com/responses/files/88a52fa3d2a6b45e52dacbcfbee2287ae228563ecaed46159b6574cebede7c2d/3.1.2_Bentley_Map_you_can_see_that_the_height_around_the_reference_point_is_0.jpg","https://api.typeform.com/responses/files/88a52fa3d2a6b45e52dacbcfbee2287ae228563ecaed46159b6574cebede7c2d/3.1.2_Bentley_Map_you_can_see_that_the_height_around_the_reference_point_is_0.jpg")</f>
        <v>https://api.typeform.com/responses/files/88a52fa3d2a6b45e52dacbcfbee2287ae228563ecaed46159b6574cebede7c2d/3.1.2_Bentley_Map_you_can_see_that_the_height_around_the_reference_point_is_0.jpg</v>
      </c>
      <c r="F58" t="str">
        <f>HYPERLINK("https://api.typeform.com/responses/files/50269a9bb50785c7967759bd106ddd3a2a4bf43aec09163abba58ff85e06fcad/3.1.2_Tekla_the_height_of_the_origin_point_is_zero.jpg","https://api.typeform.com/responses/files/50269a9bb50785c7967759bd106ddd3a2a4bf43aec09163abba58ff85e06fcad/3.1.2_Tekla_the_height_of_the_origin_point_is_zero.jpg")</f>
        <v>https://api.typeform.com/responses/files/50269a9bb50785c7967759bd106ddd3a2a4bf43aec09163abba58ff85e06fcad/3.1.2_Tekla_the_height_of_the_origin_point_is_zero.jpg</v>
      </c>
      <c r="J58" t="str">
        <f>HYPERLINK("https://api.typeform.com/responses/files/fd46a61f3e5e1cfee989c2c98e63d25ba81fa1e599056355a7a37cb0b4e060c9/T1_myr_3.1.2.jpg","https://api.typeform.com/responses/files/fd46a61f3e5e1cfee989c2c98e63d25ba81fa1e599056355a7a37cb0b4e060c9/T1_myr_3.1.2.jpg")</f>
        <v>https://api.typeform.com/responses/files/fd46a61f3e5e1cfee989c2c98e63d25ba81fa1e599056355a7a37cb0b4e060c9/T1_myr_3.1.2.jpg</v>
      </c>
      <c r="L58" t="str">
        <f>HYPERLINK("https://api.typeform.com/responses/files/df8c4b4ed91d2beab6db918affdea3840dc2da1a7d5cb8241f80546d8a6c08e0/3.1.2_the_height_of_the_bottom_of_this_window_is_900mm.png","https://api.typeform.com/responses/files/df8c4b4ed91d2beab6db918affdea3840dc2da1a7d5cb8241f80546d8a6c08e0/3.1.2_the_height_of_the_bottom_of_this_window_is_900mm.png")</f>
        <v>https://api.typeform.com/responses/files/df8c4b4ed91d2beab6db918affdea3840dc2da1a7d5cb8241f80546d8a6c08e0/3.1.2_the_height_of_the_bottom_of_this_window_is_900mm.png</v>
      </c>
      <c r="M58" t="str">
        <f>HYPERLINK("https://api.typeform.com/responses/files/fe59d89948b64a1d4cd11cdd037ed9cf74c37a4a429d9f0589ef0be9b523decf/3.1.2_height.docx","https://api.typeform.com/responses/files/fe59d89948b64a1d4cd11cdd037ed9cf74c37a4a429d9f0589ef0be9b523decf/3.1.2_height.docx")</f>
        <v>https://api.typeform.com/responses/files/fe59d89948b64a1d4cd11cdd037ed9cf74c37a4a429d9f0589ef0be9b523decf/3.1.2_height.docx</v>
      </c>
      <c r="N58" t="str">
        <f>HYPERLINK("https://api.typeform.com/responses/files/0e25013b55e986c7c56e8fdf480ecc9b923fef3d5f4bb22e48a0bfe86c273c86/312.png","https://api.typeform.com/responses/files/0e25013b55e986c7c56e8fdf480ecc9b923fef3d5f4bb22e48a0bfe86c273c86/312.png")</f>
        <v>https://api.typeform.com/responses/files/0e25013b55e986c7c56e8fdf480ecc9b923fef3d5f4bb22e48a0bfe86c273c86/312.png</v>
      </c>
      <c r="AD58" s="4"/>
      <c r="AP58" s="24" t="str">
        <f>HYPERLINK("https://api.typeform.com/responses/files/a53970c6842dc2602eb9b014beacaad933652eead1935e03bff37f121dc21475/ARCHICAD_model_CRS_xyz.png","https://api.typeform.com/responses/files/a53970c6842dc2602eb9b014beacaad933652eead1935e03bff37f121dc21475/ARCHICAD_model_CRS_xyz.png")</f>
        <v>https://api.typeform.com/responses/files/a53970c6842dc2602eb9b014beacaad933652eead1935e03bff37f121dc21475/ARCHICAD_model_CRS_xyz.png</v>
      </c>
    </row>
    <row r="59" spans="1:44" x14ac:dyDescent="0.2">
      <c r="A59" s="2" t="s">
        <v>691</v>
      </c>
      <c r="B59" s="32" t="s">
        <v>692</v>
      </c>
      <c r="D59" s="32" t="s">
        <v>693</v>
      </c>
      <c r="E59" s="32" t="s">
        <v>694</v>
      </c>
      <c r="F59" s="1" t="s">
        <v>695</v>
      </c>
      <c r="G59" s="1" t="s">
        <v>179</v>
      </c>
      <c r="H59" s="1" t="s">
        <v>179</v>
      </c>
      <c r="I59" s="1" t="s">
        <v>179</v>
      </c>
      <c r="J59" s="1" t="s">
        <v>696</v>
      </c>
      <c r="K59" s="14" t="s">
        <v>179</v>
      </c>
      <c r="L59" s="1" t="s">
        <v>697</v>
      </c>
      <c r="M59" s="1" t="s">
        <v>698</v>
      </c>
      <c r="N59" s="1" t="s">
        <v>699</v>
      </c>
      <c r="P59" s="1" t="s">
        <v>179</v>
      </c>
      <c r="Q59" s="14" t="s">
        <v>179</v>
      </c>
      <c r="R59" s="1" t="s">
        <v>179</v>
      </c>
      <c r="S59" s="1" t="s">
        <v>179</v>
      </c>
      <c r="V59" s="1" t="s">
        <v>179</v>
      </c>
      <c r="W59" s="1"/>
      <c r="AA59" s="14" t="s">
        <v>179</v>
      </c>
      <c r="AB59" s="14" t="s">
        <v>179</v>
      </c>
      <c r="AD59" s="5" t="s">
        <v>179</v>
      </c>
      <c r="AE59" s="1" t="s">
        <v>179</v>
      </c>
      <c r="AF59" s="1" t="s">
        <v>179</v>
      </c>
      <c r="AG59" s="1" t="s">
        <v>179</v>
      </c>
      <c r="AH59" s="22" t="s">
        <v>179</v>
      </c>
      <c r="AI59" s="22" t="s">
        <v>179</v>
      </c>
      <c r="AJ59" s="22" t="s">
        <v>179</v>
      </c>
      <c r="AK59" s="22" t="s">
        <v>179</v>
      </c>
      <c r="AL59" s="22" t="s">
        <v>179</v>
      </c>
      <c r="AM59" s="22" t="s">
        <v>179</v>
      </c>
      <c r="AN59" s="26" t="s">
        <v>179</v>
      </c>
      <c r="AO59" s="26" t="s">
        <v>179</v>
      </c>
      <c r="AP59" s="22" t="s">
        <v>700</v>
      </c>
      <c r="AQ59" s="22" t="s">
        <v>179</v>
      </c>
      <c r="AR59" s="22" t="s">
        <v>179</v>
      </c>
    </row>
    <row r="60" spans="1:44" x14ac:dyDescent="0.2">
      <c r="A60" s="2" t="s">
        <v>701</v>
      </c>
      <c r="B60" s="33" t="str">
        <f>HYPERLINK("https://api.typeform.com/responses/files/0d882e74d5e8e5eae502a77aa238c9a513013bb78389cef51aa37429203f22ef/3.1.3_height_is_in_milimetres.jpg","https://api.typeform.com/responses/files/0d882e74d5e8e5eae502a77aa238c9a513013bb78389cef51aa37429203f22ef/3.1.3_height_is_in_milimetres.jpg")</f>
        <v>https://api.typeform.com/responses/files/0d882e74d5e8e5eae502a77aa238c9a513013bb78389cef51aa37429203f22ef/3.1.3_height_is_in_milimetres.jpg</v>
      </c>
      <c r="D60" s="33" t="str">
        <f>HYPERLINK("https://api.typeform.com/responses/files/82bf5f97a2232b36c2f748c1f2c06f87547687691e2f8d052e632262b946639b/2.1.2_Solibri_coordinates_of_a_point.png","https://api.typeform.com/responses/files/82bf5f97a2232b36c2f748c1f2c06f87547687691e2f8d052e632262b946639b/2.1.2_Solibri_coordinates_of_a_point.png")</f>
        <v>https://api.typeform.com/responses/files/82bf5f97a2232b36c2f748c1f2c06f87547687691e2f8d052e632262b946639b/2.1.2_Solibri_coordinates_of_a_point.png</v>
      </c>
      <c r="E60" s="33" t="str">
        <f>HYPERLINK("https://api.typeform.com/responses/files/c3bb582fabef1075ea73148844757de68b116620696d4ec940469b08d38c905e/3.1.2_Bentley_Map_you_can_see_that_the_height_around_the_reference_point_is_0.jpg","https://api.typeform.com/responses/files/c3bb582fabef1075ea73148844757de68b116620696d4ec940469b08d38c905e/3.1.2_Bentley_Map_you_can_see_that_the_height_around_the_reference_point_is_0.jpg")</f>
        <v>https://api.typeform.com/responses/files/c3bb582fabef1075ea73148844757de68b116620696d4ec940469b08d38c905e/3.1.2_Bentley_Map_you_can_see_that_the_height_around_the_reference_point_is_0.jpg</v>
      </c>
      <c r="F60" t="str">
        <f>HYPERLINK("https://api.typeform.com/responses/files/1ef5752b3ae543247667b589f5173c09aec1e528e1b2ef29f2e102c2747193f1/3.1.2_Tekla_the_height_of_the_origin_point_is_zero.jpg","https://api.typeform.com/responses/files/1ef5752b3ae543247667b589f5173c09aec1e528e1b2ef29f2e102c2747193f1/3.1.2_Tekla_the_height_of_the_origin_point_is_zero.jpg")</f>
        <v>https://api.typeform.com/responses/files/1ef5752b3ae543247667b589f5173c09aec1e528e1b2ef29f2e102c2747193f1/3.1.2_Tekla_the_height_of_the_origin_point_is_zero.jpg</v>
      </c>
      <c r="J60" t="str">
        <f>HYPERLINK("https://api.typeform.com/responses/files/a1a20d31dbb69d74a1f68cafbcd159c2097d0fb1561536a4e353d6be8bf3454b/T1_myr_3.1.4.jpg","https://api.typeform.com/responses/files/a1a20d31dbb69d74a1f68cafbcd159c2097d0fb1561536a4e353d6be8bf3454b/T1_myr_3.1.4.jpg")</f>
        <v>https://api.typeform.com/responses/files/a1a20d31dbb69d74a1f68cafbcd159c2097d0fb1561536a4e353d6be8bf3454b/T1_myr_3.1.4.jpg</v>
      </c>
      <c r="L60" t="str">
        <f>HYPERLINK("https://api.typeform.com/responses/files/9c2aea05856a525718c2402278a23cfd1722deaf9e83c4ea63f67d3fcb03a4ae/3.1.4_the_height_of_the_bottom_of_this_window_is_900mm__the_ground_starts_at_0.png","https://api.typeform.com/responses/files/9c2aea05856a525718c2402278a23cfd1722deaf9e83c4ea63f67d3fcb03a4ae/3.1.4_the_height_of_the_bottom_of_this_window_is_900mm__the_ground_starts_at_0.png")</f>
        <v>https://api.typeform.com/responses/files/9c2aea05856a525718c2402278a23cfd1722deaf9e83c4ea63f67d3fcb03a4ae/3.1.4_the_height_of_the_bottom_of_this_window_is_900mm__the_ground_starts_at_0.png</v>
      </c>
      <c r="M60" t="str">
        <f>HYPERLINK("https://api.typeform.com/responses/files/6ca83f0aa25b46a379567468d8716317fc93b463bc29bb722b63f7accce1b36c/3.1.4_local_height.png","https://api.typeform.com/responses/files/6ca83f0aa25b46a379567468d8716317fc93b463bc29bb722b63f7accce1b36c/3.1.4_local_height.png")</f>
        <v>https://api.typeform.com/responses/files/6ca83f0aa25b46a379567468d8716317fc93b463bc29bb722b63f7accce1b36c/3.1.4_local_height.png</v>
      </c>
      <c r="N60" t="str">
        <f>HYPERLINK("https://api.typeform.com/responses/files/5e525bfd9f5ce7395bf7c432307c968fc50af8780084fc611e1ca643f7b22c97/314.png","https://api.typeform.com/responses/files/5e525bfd9f5ce7395bf7c432307c968fc50af8780084fc611e1ca643f7b22c97/314.png")</f>
        <v>https://api.typeform.com/responses/files/5e525bfd9f5ce7395bf7c432307c968fc50af8780084fc611e1ca643f7b22c97/314.png</v>
      </c>
      <c r="AD60" s="4"/>
      <c r="AP60" s="24" t="str">
        <f>HYPERLINK("https://api.typeform.com/responses/files/971e470d42bc65a87925c719aad03e2300a7081f9e69461a70e83f6bbe96d23b/Height_differences.png","https://api.typeform.com/responses/files/971e470d42bc65a87925c719aad03e2300a7081f9e69461a70e83f6bbe96d23b/Height_differences.png")</f>
        <v>https://api.typeform.com/responses/files/971e470d42bc65a87925c719aad03e2300a7081f9e69461a70e83f6bbe96d23b/Height_differences.png</v>
      </c>
    </row>
    <row r="61" spans="1:44" x14ac:dyDescent="0.2">
      <c r="A61" s="2" t="s">
        <v>702</v>
      </c>
      <c r="B61" s="32" t="s">
        <v>703</v>
      </c>
      <c r="D61" s="32" t="s">
        <v>179</v>
      </c>
      <c r="E61" s="32" t="s">
        <v>179</v>
      </c>
      <c r="F61" s="1" t="s">
        <v>179</v>
      </c>
      <c r="G61" s="1" t="s">
        <v>179</v>
      </c>
      <c r="H61" s="1" t="s">
        <v>179</v>
      </c>
      <c r="I61" s="1" t="s">
        <v>179</v>
      </c>
      <c r="J61" s="1" t="s">
        <v>179</v>
      </c>
      <c r="K61" s="14" t="s">
        <v>704</v>
      </c>
      <c r="L61" s="1" t="s">
        <v>179</v>
      </c>
      <c r="M61" s="1" t="s">
        <v>179</v>
      </c>
      <c r="N61" s="1" t="s">
        <v>179</v>
      </c>
      <c r="P61" s="1" t="s">
        <v>706</v>
      </c>
      <c r="Q61" s="14" t="s">
        <v>705</v>
      </c>
      <c r="R61" s="1" t="s">
        <v>707</v>
      </c>
      <c r="S61" s="1" t="s">
        <v>179</v>
      </c>
      <c r="V61" s="1" t="s">
        <v>179</v>
      </c>
      <c r="W61" s="1"/>
      <c r="AA61" s="14" t="s">
        <v>710</v>
      </c>
      <c r="AB61" s="14" t="s">
        <v>179</v>
      </c>
      <c r="AD61" s="5" t="s">
        <v>677</v>
      </c>
      <c r="AE61" s="1" t="s">
        <v>179</v>
      </c>
      <c r="AF61" s="1" t="s">
        <v>179</v>
      </c>
      <c r="AG61" s="1" t="s">
        <v>179</v>
      </c>
      <c r="AH61" s="22" t="s">
        <v>179</v>
      </c>
      <c r="AI61" s="22" t="s">
        <v>711</v>
      </c>
      <c r="AJ61" s="22" t="s">
        <v>179</v>
      </c>
      <c r="AK61" s="22" t="s">
        <v>708</v>
      </c>
      <c r="AL61" s="22" t="s">
        <v>120</v>
      </c>
      <c r="AM61" s="22" t="s">
        <v>709</v>
      </c>
      <c r="AN61" s="26" t="s">
        <v>179</v>
      </c>
      <c r="AO61" s="26" t="s">
        <v>712</v>
      </c>
      <c r="AP61" s="22" t="s">
        <v>713</v>
      </c>
      <c r="AQ61" s="22" t="s">
        <v>179</v>
      </c>
      <c r="AR61" s="22" t="s">
        <v>179</v>
      </c>
    </row>
    <row r="62" spans="1:44" s="17" customFormat="1" x14ac:dyDescent="0.2">
      <c r="A62" s="35" t="s">
        <v>714</v>
      </c>
      <c r="B62" s="18" t="s">
        <v>642</v>
      </c>
      <c r="D62" s="18" t="s">
        <v>715</v>
      </c>
      <c r="E62" s="18" t="s">
        <v>642</v>
      </c>
      <c r="F62" s="18" t="s">
        <v>642</v>
      </c>
      <c r="G62" s="18" t="s">
        <v>642</v>
      </c>
      <c r="H62" s="18" t="s">
        <v>642</v>
      </c>
      <c r="I62" s="18" t="s">
        <v>715</v>
      </c>
      <c r="J62" s="18" t="s">
        <v>642</v>
      </c>
      <c r="K62" s="18" t="s">
        <v>642</v>
      </c>
      <c r="L62" s="18" t="s">
        <v>642</v>
      </c>
      <c r="M62" s="18" t="s">
        <v>642</v>
      </c>
      <c r="N62" s="18" t="s">
        <v>642</v>
      </c>
      <c r="P62" s="18" t="s">
        <v>179</v>
      </c>
      <c r="Q62" s="18" t="s">
        <v>642</v>
      </c>
      <c r="R62" s="18" t="s">
        <v>642</v>
      </c>
      <c r="S62" s="18" t="s">
        <v>642</v>
      </c>
      <c r="V62" s="18" t="s">
        <v>642</v>
      </c>
      <c r="W62" s="18"/>
      <c r="AA62" s="18" t="s">
        <v>179</v>
      </c>
      <c r="AB62" s="18" t="s">
        <v>179</v>
      </c>
      <c r="AD62" s="36" t="s">
        <v>642</v>
      </c>
      <c r="AE62" s="18" t="s">
        <v>179</v>
      </c>
      <c r="AF62" s="18" t="s">
        <v>642</v>
      </c>
      <c r="AG62" s="18" t="s">
        <v>642</v>
      </c>
      <c r="AH62" s="18" t="s">
        <v>642</v>
      </c>
      <c r="AI62" s="18" t="s">
        <v>642</v>
      </c>
      <c r="AJ62" s="18" t="s">
        <v>642</v>
      </c>
      <c r="AK62" s="18" t="s">
        <v>641</v>
      </c>
      <c r="AL62" s="18" t="s">
        <v>641</v>
      </c>
      <c r="AM62" s="18" t="s">
        <v>641</v>
      </c>
      <c r="AN62" s="18" t="s">
        <v>642</v>
      </c>
      <c r="AO62" s="18" t="s">
        <v>642</v>
      </c>
      <c r="AP62" s="18" t="s">
        <v>641</v>
      </c>
      <c r="AQ62" s="18" t="s">
        <v>715</v>
      </c>
      <c r="AR62" s="18" t="s">
        <v>642</v>
      </c>
    </row>
    <row r="63" spans="1:44" s="17" customFormat="1" x14ac:dyDescent="0.2">
      <c r="A63" s="35" t="s">
        <v>180</v>
      </c>
      <c r="B63" s="18" t="s">
        <v>179</v>
      </c>
      <c r="D63" s="18" t="s">
        <v>179</v>
      </c>
      <c r="E63" s="18" t="s">
        <v>179</v>
      </c>
      <c r="F63" s="18" t="s">
        <v>179</v>
      </c>
      <c r="G63" s="18" t="s">
        <v>179</v>
      </c>
      <c r="H63" s="18" t="s">
        <v>179</v>
      </c>
      <c r="I63" s="18" t="s">
        <v>179</v>
      </c>
      <c r="J63" s="18" t="s">
        <v>179</v>
      </c>
      <c r="K63" s="18" t="s">
        <v>179</v>
      </c>
      <c r="L63" s="18" t="s">
        <v>179</v>
      </c>
      <c r="M63" s="18" t="s">
        <v>179</v>
      </c>
      <c r="N63" s="18" t="s">
        <v>179</v>
      </c>
      <c r="P63" s="18" t="s">
        <v>179</v>
      </c>
      <c r="Q63" s="18" t="s">
        <v>179</v>
      </c>
      <c r="R63" s="18" t="s">
        <v>179</v>
      </c>
      <c r="S63" s="18" t="s">
        <v>179</v>
      </c>
      <c r="V63" s="18" t="s">
        <v>179</v>
      </c>
      <c r="W63" s="18"/>
      <c r="AA63" s="18" t="s">
        <v>716</v>
      </c>
      <c r="AB63" s="18" t="s">
        <v>179</v>
      </c>
      <c r="AD63" s="36" t="s">
        <v>179</v>
      </c>
      <c r="AE63" s="18" t="s">
        <v>179</v>
      </c>
      <c r="AF63" s="18" t="s">
        <v>179</v>
      </c>
      <c r="AG63" s="18" t="s">
        <v>179</v>
      </c>
      <c r="AH63" s="18" t="s">
        <v>179</v>
      </c>
      <c r="AI63" s="18" t="s">
        <v>179</v>
      </c>
      <c r="AJ63" s="18" t="s">
        <v>179</v>
      </c>
      <c r="AK63" s="18" t="s">
        <v>179</v>
      </c>
      <c r="AL63" s="18" t="s">
        <v>179</v>
      </c>
      <c r="AM63" s="18" t="s">
        <v>179</v>
      </c>
      <c r="AN63" s="18" t="s">
        <v>179</v>
      </c>
      <c r="AO63" s="18" t="s">
        <v>179</v>
      </c>
      <c r="AP63" s="18" t="s">
        <v>179</v>
      </c>
      <c r="AQ63" s="18" t="s">
        <v>179</v>
      </c>
      <c r="AR63" s="18" t="s">
        <v>179</v>
      </c>
    </row>
    <row r="64" spans="1:44" s="17" customFormat="1" x14ac:dyDescent="0.2">
      <c r="A64" s="35" t="s">
        <v>717</v>
      </c>
      <c r="B64" s="18" t="s">
        <v>179</v>
      </c>
      <c r="D64" s="18" t="s">
        <v>179</v>
      </c>
      <c r="E64" s="18" t="s">
        <v>179</v>
      </c>
      <c r="F64" s="18" t="s">
        <v>179</v>
      </c>
      <c r="G64" s="18" t="s">
        <v>179</v>
      </c>
      <c r="H64" s="18" t="s">
        <v>179</v>
      </c>
      <c r="I64" s="18" t="s">
        <v>179</v>
      </c>
      <c r="J64" s="18" t="s">
        <v>179</v>
      </c>
      <c r="K64" s="18" t="s">
        <v>179</v>
      </c>
      <c r="L64" s="18" t="s">
        <v>179</v>
      </c>
      <c r="M64" s="18" t="s">
        <v>179</v>
      </c>
      <c r="N64" s="18" t="s">
        <v>179</v>
      </c>
      <c r="P64" s="18" t="s">
        <v>179</v>
      </c>
      <c r="Q64" s="18" t="s">
        <v>179</v>
      </c>
      <c r="R64" s="18" t="s">
        <v>179</v>
      </c>
      <c r="S64" s="18" t="s">
        <v>179</v>
      </c>
      <c r="V64" s="18" t="s">
        <v>179</v>
      </c>
      <c r="W64" s="18"/>
      <c r="AA64" s="18" t="s">
        <v>179</v>
      </c>
      <c r="AB64" s="18" t="s">
        <v>179</v>
      </c>
      <c r="AD64" s="36" t="s">
        <v>179</v>
      </c>
      <c r="AE64" s="18" t="s">
        <v>179</v>
      </c>
      <c r="AF64" s="18" t="s">
        <v>179</v>
      </c>
      <c r="AG64" s="18" t="s">
        <v>179</v>
      </c>
      <c r="AH64" s="18" t="s">
        <v>179</v>
      </c>
      <c r="AI64" s="18" t="s">
        <v>179</v>
      </c>
      <c r="AJ64" s="18" t="s">
        <v>179</v>
      </c>
      <c r="AK64" s="18" t="s">
        <v>718</v>
      </c>
      <c r="AL64" s="18" t="s">
        <v>719</v>
      </c>
      <c r="AM64" s="18" t="s">
        <v>720</v>
      </c>
      <c r="AN64" s="18" t="s">
        <v>179</v>
      </c>
      <c r="AO64" s="18" t="s">
        <v>179</v>
      </c>
      <c r="AP64" s="18" t="s">
        <v>721</v>
      </c>
      <c r="AQ64" s="18" t="s">
        <v>179</v>
      </c>
      <c r="AR64" s="18" t="s">
        <v>179</v>
      </c>
    </row>
    <row r="65" spans="1:44" s="17" customFormat="1" ht="17" thickBot="1" x14ac:dyDescent="0.25">
      <c r="A65" s="35" t="s">
        <v>722</v>
      </c>
      <c r="AD65" s="37"/>
      <c r="AK65" s="17" t="str">
        <f>HYPERLINK("https://api.typeform.com/responses/files/61f2738892598861d5d64c21a9fd8232031f75a82772aeadaea791ea254cd6eb/GeoRefScreenShot.png","https://api.typeform.com/responses/files/61f2738892598861d5d64c21a9fd8232031f75a82772aeadaea791ea254cd6eb/GeoRefScreenShot.png")</f>
        <v>https://api.typeform.com/responses/files/61f2738892598861d5d64c21a9fd8232031f75a82772aeadaea791ea254cd6eb/GeoRefScreenShot.png</v>
      </c>
      <c r="AM65" s="17" t="str">
        <f>HYPERLINK("https://api.typeform.com/responses/files/cdf355327b57ca5412caa4f07a6f564a2d2fe022ca9b3bb34a895dd8024b512e/Model_orientation_CLeoni.pdf","https://api.typeform.com/responses/files/cdf355327b57ca5412caa4f07a6f564a2d2fe022ca9b3bb34a895dd8024b512e/Model_orientation_CLeoni.pdf")</f>
        <v>https://api.typeform.com/responses/files/cdf355327b57ca5412caa4f07a6f564a2d2fe022ca9b3bb34a895dd8024b512e/Model_orientation_CLeoni.pdf</v>
      </c>
      <c r="AP65" s="17" t="str">
        <f>HYPERLINK("https://api.typeform.com/responses/files/cf7985d5be6673a45d33eba8e100834be8720c5416b84c222ed6092f03391412/Model_orientation_wrt_local_reference.png","https://api.typeform.com/responses/files/cf7985d5be6673a45d33eba8e100834be8720c5416b84c222ed6092f03391412/Model_orientation_wrt_local_reference.png")</f>
        <v>https://api.typeform.com/responses/files/cf7985d5be6673a45d33eba8e100834be8720c5416b84c222ed6092f03391412/Model_orientation_wrt_local_reference.png</v>
      </c>
    </row>
    <row r="66" spans="1:44" s="17" customFormat="1" ht="17" thickBot="1" x14ac:dyDescent="0.25">
      <c r="A66" s="35" t="s">
        <v>723</v>
      </c>
      <c r="B66" s="18" t="s">
        <v>724</v>
      </c>
      <c r="D66" s="18" t="s">
        <v>725</v>
      </c>
      <c r="E66" s="18" t="s">
        <v>179</v>
      </c>
      <c r="F66" s="18" t="s">
        <v>179</v>
      </c>
      <c r="G66" s="18" t="s">
        <v>179</v>
      </c>
      <c r="H66" s="18" t="s">
        <v>179</v>
      </c>
      <c r="I66" s="18" t="s">
        <v>179</v>
      </c>
      <c r="J66" s="18" t="s">
        <v>179</v>
      </c>
      <c r="K66" s="18" t="s">
        <v>726</v>
      </c>
      <c r="L66" s="18" t="s">
        <v>179</v>
      </c>
      <c r="M66" s="18" t="s">
        <v>724</v>
      </c>
      <c r="N66" s="38" t="s">
        <v>727</v>
      </c>
      <c r="P66" s="18" t="s">
        <v>729</v>
      </c>
      <c r="Q66" s="18" t="s">
        <v>728</v>
      </c>
      <c r="R66" s="18" t="s">
        <v>730</v>
      </c>
      <c r="S66" s="18" t="s">
        <v>179</v>
      </c>
      <c r="V66" s="18" t="s">
        <v>179</v>
      </c>
      <c r="W66" s="18"/>
      <c r="AA66" s="18" t="s">
        <v>731</v>
      </c>
      <c r="AB66" s="18" t="s">
        <v>179</v>
      </c>
      <c r="AD66" s="36" t="s">
        <v>732</v>
      </c>
      <c r="AE66" s="18" t="s">
        <v>179</v>
      </c>
      <c r="AF66" s="18" t="s">
        <v>179</v>
      </c>
      <c r="AG66" s="18" t="s">
        <v>179</v>
      </c>
      <c r="AH66" s="18" t="s">
        <v>179</v>
      </c>
      <c r="AI66" s="18" t="s">
        <v>733</v>
      </c>
      <c r="AJ66" s="18" t="s">
        <v>179</v>
      </c>
      <c r="AK66" s="18" t="s">
        <v>179</v>
      </c>
      <c r="AL66" s="18" t="s">
        <v>120</v>
      </c>
      <c r="AM66" s="18" t="s">
        <v>675</v>
      </c>
      <c r="AN66" s="18" t="s">
        <v>734</v>
      </c>
      <c r="AO66" s="18" t="s">
        <v>735</v>
      </c>
      <c r="AP66" s="18" t="s">
        <v>120</v>
      </c>
      <c r="AQ66" s="18" t="s">
        <v>179</v>
      </c>
      <c r="AR66" s="18" t="s">
        <v>179</v>
      </c>
    </row>
    <row r="67" spans="1:44" x14ac:dyDescent="0.2">
      <c r="A67" s="2" t="s">
        <v>736</v>
      </c>
      <c r="B67" s="1" t="s">
        <v>642</v>
      </c>
      <c r="D67" s="1" t="s">
        <v>642</v>
      </c>
      <c r="E67" s="1" t="s">
        <v>642</v>
      </c>
      <c r="F67" s="1" t="s">
        <v>642</v>
      </c>
      <c r="G67" s="1" t="s">
        <v>179</v>
      </c>
      <c r="H67" s="1" t="s">
        <v>642</v>
      </c>
      <c r="I67" s="1" t="s">
        <v>642</v>
      </c>
      <c r="J67" s="1" t="s">
        <v>642</v>
      </c>
      <c r="K67" s="14" t="s">
        <v>642</v>
      </c>
      <c r="L67" s="1" t="s">
        <v>642</v>
      </c>
      <c r="M67" s="1" t="s">
        <v>642</v>
      </c>
      <c r="N67" s="1" t="s">
        <v>642</v>
      </c>
      <c r="P67" s="1" t="s">
        <v>642</v>
      </c>
      <c r="Q67" s="14" t="s">
        <v>179</v>
      </c>
      <c r="R67" s="1" t="s">
        <v>642</v>
      </c>
      <c r="S67" s="1" t="s">
        <v>642</v>
      </c>
      <c r="V67" s="1" t="s">
        <v>642</v>
      </c>
      <c r="W67" s="1"/>
      <c r="AA67" s="14" t="s">
        <v>642</v>
      </c>
      <c r="AB67" s="14" t="s">
        <v>179</v>
      </c>
      <c r="AD67" s="5" t="s">
        <v>715</v>
      </c>
      <c r="AE67" s="1" t="s">
        <v>179</v>
      </c>
      <c r="AF67" s="1" t="s">
        <v>642</v>
      </c>
      <c r="AG67" s="1" t="s">
        <v>179</v>
      </c>
      <c r="AH67" s="22" t="s">
        <v>642</v>
      </c>
      <c r="AI67" s="22" t="s">
        <v>642</v>
      </c>
      <c r="AJ67" s="22" t="s">
        <v>642</v>
      </c>
      <c r="AK67" s="22" t="s">
        <v>642</v>
      </c>
      <c r="AL67" s="22" t="s">
        <v>642</v>
      </c>
      <c r="AM67" s="22" t="s">
        <v>642</v>
      </c>
      <c r="AN67" s="26" t="s">
        <v>642</v>
      </c>
      <c r="AO67" s="26" t="s">
        <v>641</v>
      </c>
      <c r="AP67" s="22" t="s">
        <v>642</v>
      </c>
      <c r="AQ67" s="22" t="s">
        <v>642</v>
      </c>
      <c r="AR67" s="22" t="s">
        <v>642</v>
      </c>
    </row>
    <row r="68" spans="1:44" x14ac:dyDescent="0.2">
      <c r="A68" s="2" t="s">
        <v>180</v>
      </c>
      <c r="B68" s="1" t="s">
        <v>179</v>
      </c>
      <c r="D68" s="1" t="s">
        <v>179</v>
      </c>
      <c r="E68" s="1" t="s">
        <v>179</v>
      </c>
      <c r="F68" s="1" t="s">
        <v>179</v>
      </c>
      <c r="G68" s="1" t="s">
        <v>179</v>
      </c>
      <c r="H68" s="1" t="s">
        <v>179</v>
      </c>
      <c r="I68" s="1" t="s">
        <v>179</v>
      </c>
      <c r="J68" s="1" t="s">
        <v>179</v>
      </c>
      <c r="K68" s="46" t="s">
        <v>2535</v>
      </c>
      <c r="L68" s="1" t="s">
        <v>179</v>
      </c>
      <c r="M68" s="1" t="s">
        <v>179</v>
      </c>
      <c r="N68" s="1" t="s">
        <v>179</v>
      </c>
      <c r="P68" s="1" t="s">
        <v>179</v>
      </c>
      <c r="Q68" s="14" t="s">
        <v>737</v>
      </c>
      <c r="R68" s="1" t="s">
        <v>179</v>
      </c>
      <c r="S68" s="1" t="s">
        <v>179</v>
      </c>
      <c r="V68" s="1" t="s">
        <v>179</v>
      </c>
      <c r="W68" s="1"/>
      <c r="AA68" s="14" t="s">
        <v>179</v>
      </c>
      <c r="AB68" s="14" t="s">
        <v>179</v>
      </c>
      <c r="AD68" s="5" t="s">
        <v>179</v>
      </c>
      <c r="AE68" s="1" t="s">
        <v>179</v>
      </c>
      <c r="AF68" s="1" t="s">
        <v>179</v>
      </c>
      <c r="AG68" s="1" t="s">
        <v>738</v>
      </c>
      <c r="AH68" s="22" t="s">
        <v>179</v>
      </c>
      <c r="AI68" s="22" t="s">
        <v>179</v>
      </c>
      <c r="AJ68" s="22" t="s">
        <v>179</v>
      </c>
      <c r="AK68" s="22" t="s">
        <v>179</v>
      </c>
      <c r="AL68" s="22" t="s">
        <v>179</v>
      </c>
      <c r="AM68" s="22" t="s">
        <v>179</v>
      </c>
      <c r="AN68" s="26" t="s">
        <v>179</v>
      </c>
      <c r="AO68" s="26" t="s">
        <v>179</v>
      </c>
      <c r="AP68" s="22" t="s">
        <v>179</v>
      </c>
      <c r="AQ68" s="22" t="s">
        <v>179</v>
      </c>
      <c r="AR68" s="22" t="s">
        <v>179</v>
      </c>
    </row>
    <row r="69" spans="1:44" x14ac:dyDescent="0.2">
      <c r="A69" s="2" t="s">
        <v>739</v>
      </c>
      <c r="B69" s="1" t="s">
        <v>179</v>
      </c>
      <c r="D69" s="1" t="s">
        <v>179</v>
      </c>
      <c r="E69" s="1" t="s">
        <v>179</v>
      </c>
      <c r="F69" s="1" t="s">
        <v>179</v>
      </c>
      <c r="G69" s="1" t="s">
        <v>179</v>
      </c>
      <c r="H69" s="1" t="s">
        <v>179</v>
      </c>
      <c r="I69" s="1" t="s">
        <v>179</v>
      </c>
      <c r="J69" s="1" t="s">
        <v>179</v>
      </c>
      <c r="K69" s="14" t="s">
        <v>179</v>
      </c>
      <c r="L69" s="1" t="s">
        <v>179</v>
      </c>
      <c r="M69" s="1" t="s">
        <v>179</v>
      </c>
      <c r="N69" s="1" t="s">
        <v>179</v>
      </c>
      <c r="P69" s="1" t="s">
        <v>179</v>
      </c>
      <c r="Q69" s="14" t="s">
        <v>179</v>
      </c>
      <c r="R69" s="1" t="s">
        <v>179</v>
      </c>
      <c r="S69" s="1" t="s">
        <v>179</v>
      </c>
      <c r="V69" s="1" t="s">
        <v>179</v>
      </c>
      <c r="W69" s="1"/>
      <c r="AA69" s="14" t="s">
        <v>179</v>
      </c>
      <c r="AB69" s="14" t="s">
        <v>179</v>
      </c>
      <c r="AD69" s="5" t="s">
        <v>179</v>
      </c>
      <c r="AE69" s="1" t="s">
        <v>179</v>
      </c>
      <c r="AF69" s="1" t="s">
        <v>179</v>
      </c>
      <c r="AG69" s="1" t="s">
        <v>179</v>
      </c>
      <c r="AH69" s="22" t="s">
        <v>179</v>
      </c>
      <c r="AI69" s="22" t="s">
        <v>179</v>
      </c>
      <c r="AJ69" s="22" t="s">
        <v>179</v>
      </c>
      <c r="AK69" s="22" t="s">
        <v>179</v>
      </c>
      <c r="AL69" s="22" t="s">
        <v>179</v>
      </c>
      <c r="AM69" s="22" t="s">
        <v>179</v>
      </c>
      <c r="AN69" s="26" t="s">
        <v>179</v>
      </c>
      <c r="AO69" s="26" t="s">
        <v>740</v>
      </c>
      <c r="AP69" s="22" t="s">
        <v>179</v>
      </c>
      <c r="AQ69" s="22" t="s">
        <v>179</v>
      </c>
      <c r="AR69" s="22" t="s">
        <v>179</v>
      </c>
    </row>
    <row r="70" spans="1:44" x14ac:dyDescent="0.2">
      <c r="A70" s="2" t="s">
        <v>741</v>
      </c>
      <c r="AD70" s="4"/>
      <c r="AO70" s="28" t="str">
        <f>HYPERLINK("https://api.typeform.com/responses/files/2150aec30a954d61605d09a7fc027ea888a62be5ef38284fa6c16e539f0eca09/scaling.JPG","https://api.typeform.com/responses/files/2150aec30a954d61605d09a7fc027ea888a62be5ef38284fa6c16e539f0eca09/scaling.JPG")</f>
        <v>https://api.typeform.com/responses/files/2150aec30a954d61605d09a7fc027ea888a62be5ef38284fa6c16e539f0eca09/scaling.JPG</v>
      </c>
    </row>
    <row r="71" spans="1:44" x14ac:dyDescent="0.2">
      <c r="A71" s="2" t="s">
        <v>742</v>
      </c>
      <c r="B71" s="1" t="s">
        <v>179</v>
      </c>
      <c r="D71" s="1" t="s">
        <v>179</v>
      </c>
      <c r="E71" s="1" t="s">
        <v>179</v>
      </c>
      <c r="F71" s="1" t="s">
        <v>179</v>
      </c>
      <c r="G71" s="1" t="s">
        <v>179</v>
      </c>
      <c r="H71" s="1" t="s">
        <v>179</v>
      </c>
      <c r="I71" s="1" t="s">
        <v>179</v>
      </c>
      <c r="J71" s="1" t="s">
        <v>179</v>
      </c>
      <c r="K71" s="14" t="s">
        <v>743</v>
      </c>
      <c r="L71" s="1" t="s">
        <v>179</v>
      </c>
      <c r="M71" s="1" t="s">
        <v>179</v>
      </c>
      <c r="N71" s="1" t="s">
        <v>179</v>
      </c>
      <c r="P71" s="1" t="s">
        <v>745</v>
      </c>
      <c r="Q71" s="14" t="s">
        <v>744</v>
      </c>
      <c r="R71" s="1" t="s">
        <v>746</v>
      </c>
      <c r="S71" s="1" t="s">
        <v>179</v>
      </c>
      <c r="V71" s="1" t="s">
        <v>179</v>
      </c>
      <c r="W71" s="1"/>
      <c r="AA71" s="14" t="s">
        <v>749</v>
      </c>
      <c r="AB71" s="14" t="s">
        <v>179</v>
      </c>
      <c r="AD71" s="5" t="s">
        <v>750</v>
      </c>
      <c r="AE71" s="1" t="s">
        <v>179</v>
      </c>
      <c r="AF71" s="1" t="s">
        <v>751</v>
      </c>
      <c r="AG71" s="1" t="s">
        <v>179</v>
      </c>
      <c r="AH71" s="22" t="s">
        <v>179</v>
      </c>
      <c r="AI71" s="22" t="s">
        <v>752</v>
      </c>
      <c r="AJ71" s="22" t="s">
        <v>179</v>
      </c>
      <c r="AK71" s="22" t="s">
        <v>747</v>
      </c>
      <c r="AL71" s="22" t="s">
        <v>748</v>
      </c>
      <c r="AM71" s="22" t="s">
        <v>675</v>
      </c>
      <c r="AN71" s="26" t="s">
        <v>179</v>
      </c>
      <c r="AO71" s="26" t="s">
        <v>179</v>
      </c>
      <c r="AP71" s="22" t="s">
        <v>120</v>
      </c>
      <c r="AQ71" s="22" t="s">
        <v>179</v>
      </c>
      <c r="AR71" s="22" t="s">
        <v>179</v>
      </c>
    </row>
    <row r="72" spans="1:44" s="2" customFormat="1" x14ac:dyDescent="0.2">
      <c r="A72" s="2" t="s">
        <v>527</v>
      </c>
      <c r="B72" s="3" t="s">
        <v>87</v>
      </c>
      <c r="D72" s="3" t="s">
        <v>89</v>
      </c>
      <c r="E72" s="3" t="s">
        <v>90</v>
      </c>
      <c r="F72" s="3" t="s">
        <v>91</v>
      </c>
      <c r="G72" s="3" t="s">
        <v>528</v>
      </c>
      <c r="H72" s="3" t="s">
        <v>93</v>
      </c>
      <c r="I72" s="3" t="s">
        <v>94</v>
      </c>
      <c r="J72" s="3" t="s">
        <v>529</v>
      </c>
      <c r="K72" s="16" t="s">
        <v>96</v>
      </c>
      <c r="L72" s="3" t="s">
        <v>97</v>
      </c>
      <c r="M72" s="3" t="s">
        <v>98</v>
      </c>
      <c r="N72" s="3" t="s">
        <v>99</v>
      </c>
      <c r="P72" s="3" t="s">
        <v>100</v>
      </c>
      <c r="Q72" s="16" t="s">
        <v>101</v>
      </c>
      <c r="R72" s="3" t="s">
        <v>102</v>
      </c>
      <c r="S72" s="3" t="s">
        <v>88</v>
      </c>
      <c r="V72" s="3" t="s">
        <v>106</v>
      </c>
      <c r="W72" s="3"/>
      <c r="AA72" s="16" t="s">
        <v>107</v>
      </c>
      <c r="AB72" s="16" t="s">
        <v>107</v>
      </c>
      <c r="AD72" s="3" t="s">
        <v>111</v>
      </c>
      <c r="AE72" s="3" t="s">
        <v>112</v>
      </c>
      <c r="AF72" s="3" t="s">
        <v>109</v>
      </c>
      <c r="AG72" s="3" t="s">
        <v>113</v>
      </c>
      <c r="AH72" s="23" t="s">
        <v>125</v>
      </c>
      <c r="AI72" s="23" t="s">
        <v>115</v>
      </c>
      <c r="AJ72" s="23" t="s">
        <v>116</v>
      </c>
      <c r="AK72" s="23" t="s">
        <v>103</v>
      </c>
      <c r="AL72" s="23" t="s">
        <v>104</v>
      </c>
      <c r="AM72" s="23" t="s">
        <v>105</v>
      </c>
      <c r="AN72" s="27" t="s">
        <v>117</v>
      </c>
      <c r="AO72" s="27" t="s">
        <v>117</v>
      </c>
      <c r="AP72" s="23" t="s">
        <v>114</v>
      </c>
      <c r="AQ72" s="23" t="s">
        <v>118</v>
      </c>
      <c r="AR72" s="23" t="s">
        <v>114</v>
      </c>
    </row>
    <row r="73" spans="1:44" x14ac:dyDescent="0.2">
      <c r="A73" s="2" t="s">
        <v>530</v>
      </c>
      <c r="B73" s="1" t="s">
        <v>142</v>
      </c>
      <c r="D73" s="1" t="s">
        <v>144</v>
      </c>
      <c r="E73" s="1" t="s">
        <v>145</v>
      </c>
      <c r="F73" s="1" t="s">
        <v>146</v>
      </c>
      <c r="G73" s="1" t="s">
        <v>147</v>
      </c>
      <c r="H73" s="1" t="s">
        <v>148</v>
      </c>
      <c r="I73" s="1" t="s">
        <v>149</v>
      </c>
      <c r="J73" s="1" t="s">
        <v>531</v>
      </c>
      <c r="K73" s="14" t="s">
        <v>532</v>
      </c>
      <c r="L73" s="1" t="s">
        <v>152</v>
      </c>
      <c r="M73" s="1" t="s">
        <v>152</v>
      </c>
      <c r="N73" s="1" t="s">
        <v>153</v>
      </c>
      <c r="P73" s="1" t="s">
        <v>154</v>
      </c>
      <c r="Q73" s="14" t="s">
        <v>155</v>
      </c>
      <c r="R73" s="1" t="s">
        <v>156</v>
      </c>
      <c r="S73" s="1" t="s">
        <v>143</v>
      </c>
      <c r="V73" s="1" t="s">
        <v>160</v>
      </c>
      <c r="W73" s="1"/>
      <c r="AA73" s="14" t="s">
        <v>161</v>
      </c>
      <c r="AB73" s="14" t="s">
        <v>164</v>
      </c>
      <c r="AD73" s="5" t="s">
        <v>165</v>
      </c>
      <c r="AE73" s="1" t="s">
        <v>142</v>
      </c>
      <c r="AF73" s="1" t="s">
        <v>163</v>
      </c>
      <c r="AG73" s="1" t="s">
        <v>166</v>
      </c>
      <c r="AH73" s="22" t="s">
        <v>753</v>
      </c>
      <c r="AI73" s="22" t="s">
        <v>168</v>
      </c>
      <c r="AJ73" s="22" t="s">
        <v>168</v>
      </c>
      <c r="AK73" s="22" t="s">
        <v>157</v>
      </c>
      <c r="AL73" s="22" t="s">
        <v>158</v>
      </c>
      <c r="AM73" s="22" t="s">
        <v>159</v>
      </c>
      <c r="AN73" s="26" t="s">
        <v>169</v>
      </c>
      <c r="AO73" s="26" t="s">
        <v>170</v>
      </c>
      <c r="AP73" s="22" t="s">
        <v>171</v>
      </c>
      <c r="AQ73" s="22" t="s">
        <v>172</v>
      </c>
      <c r="AR73" s="22" t="s">
        <v>167</v>
      </c>
    </row>
    <row r="74" spans="1:44" x14ac:dyDescent="0.2">
      <c r="A74" s="2" t="s">
        <v>533</v>
      </c>
      <c r="B74" s="1" t="s">
        <v>59</v>
      </c>
      <c r="D74" s="1" t="s">
        <v>59</v>
      </c>
      <c r="E74" s="1" t="s">
        <v>59</v>
      </c>
      <c r="F74" s="1" t="s">
        <v>59</v>
      </c>
      <c r="G74" s="1" t="s">
        <v>59</v>
      </c>
      <c r="H74" s="1" t="s">
        <v>59</v>
      </c>
      <c r="I74" s="1" t="s">
        <v>59</v>
      </c>
      <c r="J74" s="1" t="s">
        <v>60</v>
      </c>
      <c r="K74" s="14" t="s">
        <v>61</v>
      </c>
      <c r="L74" s="1" t="s">
        <v>59</v>
      </c>
      <c r="M74" s="1" t="s">
        <v>59</v>
      </c>
      <c r="N74" s="1" t="s">
        <v>59</v>
      </c>
      <c r="P74" s="1" t="s">
        <v>62</v>
      </c>
      <c r="Q74" s="14" t="s">
        <v>61</v>
      </c>
      <c r="R74" s="1" t="s">
        <v>63</v>
      </c>
      <c r="S74" s="1" t="s">
        <v>59</v>
      </c>
      <c r="V74" s="1" t="s">
        <v>67</v>
      </c>
      <c r="W74" s="1"/>
      <c r="AA74" s="14" t="s">
        <v>68</v>
      </c>
      <c r="AB74" s="14" t="s">
        <v>68</v>
      </c>
      <c r="AD74" s="5" t="s">
        <v>71</v>
      </c>
      <c r="AE74" s="1" t="s">
        <v>72</v>
      </c>
      <c r="AF74" s="1" t="s">
        <v>67</v>
      </c>
      <c r="AG74" s="1" t="s">
        <v>73</v>
      </c>
      <c r="AH74" s="22" t="s">
        <v>753</v>
      </c>
      <c r="AI74" s="22" t="s">
        <v>75</v>
      </c>
      <c r="AJ74" s="22" t="s">
        <v>76</v>
      </c>
      <c r="AK74" s="22" t="s">
        <v>64</v>
      </c>
      <c r="AL74" s="22" t="s">
        <v>65</v>
      </c>
      <c r="AM74" s="22" t="s">
        <v>66</v>
      </c>
      <c r="AN74" s="26" t="s">
        <v>77</v>
      </c>
      <c r="AO74" s="26" t="s">
        <v>78</v>
      </c>
      <c r="AP74" s="22" t="s">
        <v>79</v>
      </c>
      <c r="AQ74" s="22" t="s">
        <v>80</v>
      </c>
      <c r="AR74" s="22" t="s">
        <v>74</v>
      </c>
    </row>
    <row r="75" spans="1:44" x14ac:dyDescent="0.2">
      <c r="A75" s="2" t="s">
        <v>367</v>
      </c>
      <c r="B75" s="1" t="s">
        <v>754</v>
      </c>
      <c r="D75" s="1" t="s">
        <v>756</v>
      </c>
      <c r="E75" s="1" t="s">
        <v>757</v>
      </c>
      <c r="F75" s="1" t="s">
        <v>758</v>
      </c>
      <c r="G75" s="1" t="s">
        <v>759</v>
      </c>
      <c r="H75" s="1" t="s">
        <v>760</v>
      </c>
      <c r="I75" s="1" t="s">
        <v>761</v>
      </c>
      <c r="J75" s="1" t="s">
        <v>762</v>
      </c>
      <c r="K75" s="14" t="s">
        <v>763</v>
      </c>
      <c r="L75" s="1" t="s">
        <v>764</v>
      </c>
      <c r="M75" s="1" t="s">
        <v>765</v>
      </c>
      <c r="N75" s="1" t="s">
        <v>766</v>
      </c>
      <c r="P75" s="1" t="s">
        <v>768</v>
      </c>
      <c r="Q75" s="14" t="s">
        <v>767</v>
      </c>
      <c r="R75" s="1" t="s">
        <v>769</v>
      </c>
      <c r="S75" s="1" t="s">
        <v>755</v>
      </c>
      <c r="V75" s="1" t="s">
        <v>775</v>
      </c>
      <c r="W75" s="1"/>
      <c r="AA75" s="14" t="s">
        <v>773</v>
      </c>
      <c r="AB75" s="14" t="s">
        <v>777</v>
      </c>
      <c r="AD75" s="5" t="s">
        <v>774</v>
      </c>
      <c r="AE75" s="1" t="s">
        <v>779</v>
      </c>
      <c r="AF75" s="1" t="s">
        <v>776</v>
      </c>
      <c r="AG75" s="1" t="s">
        <v>780</v>
      </c>
      <c r="AH75" s="22" t="s">
        <v>778</v>
      </c>
      <c r="AI75" s="22" t="s">
        <v>782</v>
      </c>
      <c r="AJ75" s="22" t="s">
        <v>783</v>
      </c>
      <c r="AK75" s="22" t="s">
        <v>770</v>
      </c>
      <c r="AL75" s="22" t="s">
        <v>771</v>
      </c>
      <c r="AM75" s="22" t="s">
        <v>772</v>
      </c>
      <c r="AN75" s="26" t="s">
        <v>784</v>
      </c>
      <c r="AO75" s="26" t="s">
        <v>785</v>
      </c>
      <c r="AP75" s="22" t="s">
        <v>787</v>
      </c>
      <c r="AQ75" s="22" t="s">
        <v>786</v>
      </c>
      <c r="AR75" s="22" t="s">
        <v>781</v>
      </c>
    </row>
    <row r="76" spans="1:44" x14ac:dyDescent="0.2">
      <c r="A76" s="2" t="s">
        <v>403</v>
      </c>
      <c r="B76" s="1" t="s">
        <v>788</v>
      </c>
      <c r="D76" s="1" t="s">
        <v>790</v>
      </c>
      <c r="E76" s="1" t="s">
        <v>791</v>
      </c>
      <c r="F76" s="1" t="s">
        <v>792</v>
      </c>
      <c r="G76" s="1" t="s">
        <v>793</v>
      </c>
      <c r="H76" s="1" t="s">
        <v>794</v>
      </c>
      <c r="I76" s="1" t="s">
        <v>795</v>
      </c>
      <c r="J76" s="1" t="s">
        <v>796</v>
      </c>
      <c r="K76" s="14" t="s">
        <v>797</v>
      </c>
      <c r="L76" s="1" t="s">
        <v>798</v>
      </c>
      <c r="M76" s="1" t="s">
        <v>799</v>
      </c>
      <c r="N76" s="1" t="s">
        <v>800</v>
      </c>
      <c r="P76" s="1" t="s">
        <v>802</v>
      </c>
      <c r="Q76" s="14" t="s">
        <v>801</v>
      </c>
      <c r="R76" s="1" t="s">
        <v>803</v>
      </c>
      <c r="S76" s="1" t="s">
        <v>789</v>
      </c>
      <c r="V76" s="1" t="s">
        <v>809</v>
      </c>
      <c r="W76" s="1"/>
      <c r="AA76" s="14" t="s">
        <v>807</v>
      </c>
      <c r="AB76" s="14" t="s">
        <v>811</v>
      </c>
      <c r="AD76" s="5" t="s">
        <v>808</v>
      </c>
      <c r="AE76" s="1" t="s">
        <v>813</v>
      </c>
      <c r="AF76" s="1" t="s">
        <v>810</v>
      </c>
      <c r="AG76" s="1" t="s">
        <v>814</v>
      </c>
      <c r="AH76" s="22" t="s">
        <v>812</v>
      </c>
      <c r="AI76" s="22" t="s">
        <v>816</v>
      </c>
      <c r="AJ76" s="22" t="s">
        <v>817</v>
      </c>
      <c r="AK76" s="22" t="s">
        <v>804</v>
      </c>
      <c r="AL76" s="22" t="s">
        <v>805</v>
      </c>
      <c r="AM76" s="22" t="s">
        <v>806</v>
      </c>
      <c r="AN76" s="26" t="s">
        <v>818</v>
      </c>
      <c r="AO76" s="26" t="s">
        <v>819</v>
      </c>
      <c r="AP76" s="22" t="s">
        <v>821</v>
      </c>
      <c r="AQ76" s="22" t="s">
        <v>820</v>
      </c>
      <c r="AR76" s="22" t="s">
        <v>815</v>
      </c>
    </row>
    <row r="77" spans="1:44" x14ac:dyDescent="0.2">
      <c r="A77" s="2" t="s">
        <v>439</v>
      </c>
      <c r="B77" s="1" t="s">
        <v>440</v>
      </c>
      <c r="D77" s="1" t="s">
        <v>440</v>
      </c>
      <c r="E77" s="1" t="s">
        <v>440</v>
      </c>
      <c r="F77" s="1" t="s">
        <v>440</v>
      </c>
      <c r="G77" s="1" t="s">
        <v>440</v>
      </c>
      <c r="H77" s="1" t="s">
        <v>440</v>
      </c>
      <c r="I77" s="1" t="s">
        <v>440</v>
      </c>
      <c r="J77" s="1" t="s">
        <v>441</v>
      </c>
      <c r="K77" s="14" t="s">
        <v>442</v>
      </c>
      <c r="L77" s="1" t="s">
        <v>440</v>
      </c>
      <c r="M77" s="1" t="s">
        <v>440</v>
      </c>
      <c r="N77" s="1" t="s">
        <v>440</v>
      </c>
      <c r="P77" s="1" t="s">
        <v>443</v>
      </c>
      <c r="Q77" s="14" t="s">
        <v>601</v>
      </c>
      <c r="R77" s="1" t="s">
        <v>445</v>
      </c>
      <c r="S77" s="1" t="s">
        <v>440</v>
      </c>
      <c r="V77" s="1" t="s">
        <v>448</v>
      </c>
      <c r="W77" s="1"/>
      <c r="AA77" s="14" t="s">
        <v>446</v>
      </c>
      <c r="AB77" s="14" t="s">
        <v>446</v>
      </c>
      <c r="AD77" s="5" t="s">
        <v>452</v>
      </c>
      <c r="AE77" s="1" t="s">
        <v>453</v>
      </c>
      <c r="AF77" s="1" t="s">
        <v>448</v>
      </c>
      <c r="AG77" s="1" t="s">
        <v>454</v>
      </c>
      <c r="AH77" s="22" t="s">
        <v>451</v>
      </c>
      <c r="AI77" s="22" t="s">
        <v>456</v>
      </c>
      <c r="AJ77" s="22" t="s">
        <v>457</v>
      </c>
      <c r="AK77" s="22" t="s">
        <v>446</v>
      </c>
      <c r="AL77" s="22" t="s">
        <v>446</v>
      </c>
      <c r="AM77" s="22" t="s">
        <v>447</v>
      </c>
      <c r="AN77" s="26" t="s">
        <v>458</v>
      </c>
      <c r="AO77" s="26" t="s">
        <v>459</v>
      </c>
      <c r="AP77" s="22" t="s">
        <v>822</v>
      </c>
      <c r="AQ77" s="22" t="s">
        <v>602</v>
      </c>
      <c r="AR77" s="22" t="s">
        <v>455</v>
      </c>
    </row>
    <row r="80" spans="1:44" s="10" customFormat="1" x14ac:dyDescent="0.2">
      <c r="A80" s="8" t="s">
        <v>2483</v>
      </c>
      <c r="B80" s="9" t="s">
        <v>840</v>
      </c>
      <c r="D80" s="9" t="s">
        <v>847</v>
      </c>
      <c r="E80" s="9" t="s">
        <v>850</v>
      </c>
      <c r="G80" s="9" t="s">
        <v>854</v>
      </c>
      <c r="H80" s="9" t="s">
        <v>857</v>
      </c>
      <c r="I80" s="9" t="s">
        <v>860</v>
      </c>
      <c r="J80" s="9" t="s">
        <v>863</v>
      </c>
      <c r="K80" s="14" t="s">
        <v>869</v>
      </c>
      <c r="L80" s="9" t="s">
        <v>874</v>
      </c>
      <c r="M80" s="9" t="s">
        <v>879</v>
      </c>
      <c r="N80" s="9" t="s">
        <v>884</v>
      </c>
      <c r="O80" s="9"/>
      <c r="P80" s="9" t="s">
        <v>899</v>
      </c>
      <c r="Q80" s="14" t="s">
        <v>891</v>
      </c>
      <c r="R80" s="9" t="s">
        <v>903</v>
      </c>
      <c r="S80" s="9" t="s">
        <v>843</v>
      </c>
      <c r="V80" s="9" t="s">
        <v>941</v>
      </c>
      <c r="W80" s="9"/>
      <c r="Z80" s="9"/>
      <c r="AA80" s="14" t="s">
        <v>929</v>
      </c>
      <c r="AB80" s="14" t="s">
        <v>951</v>
      </c>
      <c r="AD80" s="9" t="s">
        <v>936</v>
      </c>
      <c r="AE80" s="9" t="s">
        <v>959</v>
      </c>
      <c r="AF80" s="9" t="s">
        <v>945</v>
      </c>
      <c r="AG80" s="9" t="s">
        <v>962</v>
      </c>
      <c r="AH80" s="22" t="s">
        <v>954</v>
      </c>
      <c r="AI80" s="22" t="s">
        <v>977</v>
      </c>
      <c r="AJ80" s="22" t="s">
        <v>970</v>
      </c>
      <c r="AK80" s="22" t="s">
        <v>915</v>
      </c>
      <c r="AL80" s="22" t="s">
        <v>910</v>
      </c>
      <c r="AM80" s="22" t="s">
        <v>920</v>
      </c>
      <c r="AN80" s="26" t="s">
        <v>985</v>
      </c>
      <c r="AO80" s="26" t="s">
        <v>988</v>
      </c>
      <c r="AP80" s="22" t="s">
        <v>996</v>
      </c>
      <c r="AQ80" s="22" t="s">
        <v>991</v>
      </c>
      <c r="AR80" s="22" t="s">
        <v>967</v>
      </c>
    </row>
    <row r="81" spans="1:44" s="10" customFormat="1" x14ac:dyDescent="0.2">
      <c r="A81" s="8" t="s">
        <v>823</v>
      </c>
      <c r="B81" s="9" t="s">
        <v>638</v>
      </c>
      <c r="D81" s="9" t="s">
        <v>638</v>
      </c>
      <c r="E81" s="9" t="s">
        <v>638</v>
      </c>
      <c r="G81" s="9" t="s">
        <v>638</v>
      </c>
      <c r="H81" s="9" t="s">
        <v>638</v>
      </c>
      <c r="I81" s="9" t="s">
        <v>638</v>
      </c>
      <c r="J81" s="9" t="s">
        <v>638</v>
      </c>
      <c r="K81" s="14" t="s">
        <v>638</v>
      </c>
      <c r="L81" s="9" t="s">
        <v>638</v>
      </c>
      <c r="M81" s="9" t="s">
        <v>638</v>
      </c>
      <c r="N81" s="9" t="s">
        <v>638</v>
      </c>
      <c r="O81" s="9"/>
      <c r="P81" s="9" t="s">
        <v>638</v>
      </c>
      <c r="Q81" s="14" t="s">
        <v>638</v>
      </c>
      <c r="R81" s="9" t="s">
        <v>638</v>
      </c>
      <c r="S81" s="9" t="s">
        <v>638</v>
      </c>
      <c r="V81" s="9" t="s">
        <v>638</v>
      </c>
      <c r="W81" s="9"/>
      <c r="Z81" s="9"/>
      <c r="AA81" s="14" t="s">
        <v>638</v>
      </c>
      <c r="AB81" s="14" t="s">
        <v>639</v>
      </c>
      <c r="AD81" s="9" t="s">
        <v>638</v>
      </c>
      <c r="AE81" s="9" t="s">
        <v>639</v>
      </c>
      <c r="AF81" s="9" t="s">
        <v>638</v>
      </c>
      <c r="AG81" s="9" t="s">
        <v>179</v>
      </c>
      <c r="AH81" s="22" t="s">
        <v>638</v>
      </c>
      <c r="AI81" s="22" t="s">
        <v>179</v>
      </c>
      <c r="AJ81" s="22" t="s">
        <v>179</v>
      </c>
      <c r="AK81" s="22" t="s">
        <v>638</v>
      </c>
      <c r="AL81" s="22" t="s">
        <v>638</v>
      </c>
      <c r="AM81" s="22" t="s">
        <v>638</v>
      </c>
      <c r="AN81" s="26" t="s">
        <v>179</v>
      </c>
      <c r="AO81" s="26" t="s">
        <v>179</v>
      </c>
      <c r="AP81" s="22" t="s">
        <v>179</v>
      </c>
      <c r="AQ81" s="22" t="s">
        <v>179</v>
      </c>
      <c r="AR81" s="22" t="s">
        <v>179</v>
      </c>
    </row>
    <row r="82" spans="1:44" s="10" customFormat="1" x14ac:dyDescent="0.2">
      <c r="A82" s="8" t="s">
        <v>824</v>
      </c>
      <c r="B82" s="9" t="s">
        <v>642</v>
      </c>
      <c r="D82" s="9" t="s">
        <v>642</v>
      </c>
      <c r="E82" s="9" t="s">
        <v>642</v>
      </c>
      <c r="G82" s="9" t="s">
        <v>642</v>
      </c>
      <c r="H82" s="9" t="s">
        <v>642</v>
      </c>
      <c r="I82" s="9" t="s">
        <v>642</v>
      </c>
      <c r="J82" s="9" t="s">
        <v>641</v>
      </c>
      <c r="K82" s="14" t="s">
        <v>642</v>
      </c>
      <c r="L82" s="9" t="s">
        <v>179</v>
      </c>
      <c r="M82" s="9" t="s">
        <v>642</v>
      </c>
      <c r="N82" s="9" t="s">
        <v>641</v>
      </c>
      <c r="O82" s="9"/>
      <c r="P82" s="9" t="s">
        <v>642</v>
      </c>
      <c r="Q82" s="14" t="s">
        <v>642</v>
      </c>
      <c r="R82" s="9" t="s">
        <v>642</v>
      </c>
      <c r="S82" s="9" t="s">
        <v>642</v>
      </c>
      <c r="V82" s="9" t="s">
        <v>642</v>
      </c>
      <c r="W82" s="9"/>
      <c r="Z82" s="9"/>
      <c r="AA82" s="14" t="s">
        <v>642</v>
      </c>
      <c r="AB82" s="14" t="s">
        <v>179</v>
      </c>
      <c r="AD82" s="9" t="s">
        <v>642</v>
      </c>
      <c r="AE82" s="9" t="s">
        <v>179</v>
      </c>
      <c r="AF82" s="9" t="s">
        <v>642</v>
      </c>
      <c r="AG82" s="9" t="s">
        <v>642</v>
      </c>
      <c r="AH82" s="22" t="s">
        <v>642</v>
      </c>
      <c r="AI82" s="22" t="s">
        <v>641</v>
      </c>
      <c r="AJ82" s="22" t="s">
        <v>642</v>
      </c>
      <c r="AK82" s="22" t="s">
        <v>642</v>
      </c>
      <c r="AL82" s="22" t="s">
        <v>642</v>
      </c>
      <c r="AM82" s="22" t="s">
        <v>179</v>
      </c>
      <c r="AN82" s="26" t="s">
        <v>642</v>
      </c>
      <c r="AO82" s="26" t="s">
        <v>642</v>
      </c>
      <c r="AP82" s="22" t="s">
        <v>642</v>
      </c>
      <c r="AQ82" s="22" t="s">
        <v>642</v>
      </c>
      <c r="AR82" s="22" t="s">
        <v>642</v>
      </c>
    </row>
    <row r="83" spans="1:44" s="10" customFormat="1" x14ac:dyDescent="0.2">
      <c r="A83" s="8" t="s">
        <v>180</v>
      </c>
      <c r="B83" s="9" t="s">
        <v>179</v>
      </c>
      <c r="D83" s="9" t="s">
        <v>179</v>
      </c>
      <c r="E83" s="9" t="s">
        <v>179</v>
      </c>
      <c r="G83" s="9" t="s">
        <v>179</v>
      </c>
      <c r="H83" s="9" t="s">
        <v>179</v>
      </c>
      <c r="I83" s="9" t="s">
        <v>179</v>
      </c>
      <c r="J83" s="9" t="s">
        <v>179</v>
      </c>
      <c r="K83" s="14" t="s">
        <v>179</v>
      </c>
      <c r="L83" s="9" t="s">
        <v>875</v>
      </c>
      <c r="M83" s="9" t="s">
        <v>179</v>
      </c>
      <c r="N83" s="9" t="s">
        <v>179</v>
      </c>
      <c r="O83" s="9"/>
      <c r="P83" s="9" t="s">
        <v>179</v>
      </c>
      <c r="Q83" s="14" t="s">
        <v>179</v>
      </c>
      <c r="R83" s="9" t="s">
        <v>179</v>
      </c>
      <c r="S83" s="9" t="s">
        <v>179</v>
      </c>
      <c r="V83" s="9" t="s">
        <v>179</v>
      </c>
      <c r="W83" s="9"/>
      <c r="Z83" s="9"/>
      <c r="AA83" s="14" t="s">
        <v>179</v>
      </c>
      <c r="AB83" s="14" t="s">
        <v>179</v>
      </c>
      <c r="AD83" s="9" t="s">
        <v>179</v>
      </c>
      <c r="AE83" s="9" t="s">
        <v>179</v>
      </c>
      <c r="AF83" s="9" t="s">
        <v>179</v>
      </c>
      <c r="AG83" s="9" t="s">
        <v>179</v>
      </c>
      <c r="AH83" s="22" t="s">
        <v>179</v>
      </c>
      <c r="AI83" s="22" t="s">
        <v>179</v>
      </c>
      <c r="AJ83" s="22" t="s">
        <v>179</v>
      </c>
      <c r="AK83" s="22" t="s">
        <v>179</v>
      </c>
      <c r="AL83" s="22" t="s">
        <v>179</v>
      </c>
      <c r="AM83" s="22" t="s">
        <v>921</v>
      </c>
      <c r="AN83" s="26" t="s">
        <v>179</v>
      </c>
      <c r="AO83" s="26" t="s">
        <v>179</v>
      </c>
      <c r="AP83" s="22" t="s">
        <v>179</v>
      </c>
      <c r="AQ83" s="22" t="s">
        <v>179</v>
      </c>
      <c r="AR83" s="22" t="s">
        <v>179</v>
      </c>
    </row>
    <row r="84" spans="1:44" s="10" customFormat="1" x14ac:dyDescent="0.2">
      <c r="A84" s="8" t="s">
        <v>825</v>
      </c>
      <c r="B84" s="9" t="s">
        <v>179</v>
      </c>
      <c r="D84" s="9" t="s">
        <v>179</v>
      </c>
      <c r="E84" s="9" t="s">
        <v>179</v>
      </c>
      <c r="G84" s="9" t="s">
        <v>179</v>
      </c>
      <c r="H84" s="9" t="s">
        <v>179</v>
      </c>
      <c r="I84" s="9" t="s">
        <v>179</v>
      </c>
      <c r="J84" s="9" t="s">
        <v>864</v>
      </c>
      <c r="K84" s="14" t="s">
        <v>179</v>
      </c>
      <c r="L84" s="9" t="s">
        <v>179</v>
      </c>
      <c r="M84" s="9" t="s">
        <v>179</v>
      </c>
      <c r="N84" s="9" t="s">
        <v>885</v>
      </c>
      <c r="O84" s="9"/>
      <c r="P84" s="9" t="s">
        <v>179</v>
      </c>
      <c r="Q84" s="14" t="s">
        <v>179</v>
      </c>
      <c r="R84" s="9" t="s">
        <v>179</v>
      </c>
      <c r="S84" s="9" t="s">
        <v>179</v>
      </c>
      <c r="V84" s="9" t="s">
        <v>179</v>
      </c>
      <c r="W84" s="9"/>
      <c r="Z84" s="9"/>
      <c r="AA84" s="14" t="s">
        <v>179</v>
      </c>
      <c r="AB84" s="14" t="s">
        <v>179</v>
      </c>
      <c r="AD84" s="9" t="s">
        <v>179</v>
      </c>
      <c r="AE84" s="9" t="s">
        <v>179</v>
      </c>
      <c r="AF84" s="9" t="s">
        <v>179</v>
      </c>
      <c r="AG84" s="9" t="s">
        <v>179</v>
      </c>
      <c r="AH84" s="22" t="s">
        <v>179</v>
      </c>
      <c r="AI84" s="22" t="s">
        <v>978</v>
      </c>
      <c r="AJ84" s="22" t="s">
        <v>179</v>
      </c>
      <c r="AK84" s="22" t="s">
        <v>179</v>
      </c>
      <c r="AL84" s="22" t="s">
        <v>179</v>
      </c>
      <c r="AM84" s="22" t="s">
        <v>179</v>
      </c>
      <c r="AN84" s="26" t="s">
        <v>179</v>
      </c>
      <c r="AO84" s="26" t="s">
        <v>179</v>
      </c>
      <c r="AP84" s="22" t="s">
        <v>179</v>
      </c>
      <c r="AQ84" s="22" t="s">
        <v>179</v>
      </c>
      <c r="AR84" s="22" t="s">
        <v>179</v>
      </c>
    </row>
    <row r="85" spans="1:44" s="10" customFormat="1" x14ac:dyDescent="0.2">
      <c r="A85" s="8" t="s">
        <v>826</v>
      </c>
      <c r="J85" s="10" t="str">
        <f>HYPERLINK("https://api.typeform.com/responses/files/2d9d42ed8743116319fd918064ce3ad623220afa832201d45978ede2b44e83c2/T1_myr_6.1.2.jpg","https://api.typeform.com/responses/files/2d9d42ed8743116319fd918064ce3ad623220afa832201d45978ede2b44e83c2/T1_myr_6.1.2.jpg")</f>
        <v>https://api.typeform.com/responses/files/2d9d42ed8743116319fd918064ce3ad623220afa832201d45978ede2b44e83c2/T1_myr_6.1.2.jpg</v>
      </c>
      <c r="K85" s="15"/>
      <c r="N85" s="10" t="str">
        <f>HYPERLINK("https://api.typeform.com/responses/files/f859d81da641a2dcce46a6a42a38563a3121331d6c7c47358717d07ca928e2f0/6.1.1_screenshots.docx","https://api.typeform.com/responses/files/f859d81da641a2dcce46a6a42a38563a3121331d6c7c47358717d07ca928e2f0/6.1.1_screenshots.docx")</f>
        <v>https://api.typeform.com/responses/files/f859d81da641a2dcce46a6a42a38563a3121331d6c7c47358717d07ca928e2f0/6.1.1_screenshots.docx</v>
      </c>
      <c r="Q85" s="15"/>
      <c r="AA85" s="15"/>
      <c r="AB85" s="15"/>
      <c r="AH85" s="24"/>
      <c r="AI85" s="24" t="str">
        <f>HYPERLINK("https://api.typeform.com/responses/files/0accb93614fafdf92d594ae1a9fefd6ae758597462779ca950f2016c4db9e954/Difference.PNG","https://api.typeform.com/responses/files/0accb93614fafdf92d594ae1a9fefd6ae758597462779ca950f2016c4db9e954/Difference.PNG")</f>
        <v>https://api.typeform.com/responses/files/0accb93614fafdf92d594ae1a9fefd6ae758597462779ca950f2016c4db9e954/Difference.PNG</v>
      </c>
      <c r="AJ85" s="24"/>
      <c r="AK85" s="24"/>
      <c r="AL85" s="24"/>
      <c r="AM85" s="24"/>
      <c r="AN85" s="28"/>
      <c r="AO85" s="28"/>
      <c r="AP85" s="24"/>
      <c r="AQ85" s="24"/>
      <c r="AR85" s="24"/>
    </row>
    <row r="86" spans="1:44" s="10" customFormat="1" x14ac:dyDescent="0.2">
      <c r="A86" s="8" t="s">
        <v>827</v>
      </c>
      <c r="B86" s="9" t="s">
        <v>179</v>
      </c>
      <c r="D86" s="9" t="s">
        <v>179</v>
      </c>
      <c r="E86" s="9" t="s">
        <v>179</v>
      </c>
      <c r="G86" s="9" t="s">
        <v>179</v>
      </c>
      <c r="H86" s="9" t="s">
        <v>179</v>
      </c>
      <c r="I86" s="9" t="s">
        <v>179</v>
      </c>
      <c r="J86" s="9" t="s">
        <v>179</v>
      </c>
      <c r="K86" s="46" t="s">
        <v>2536</v>
      </c>
      <c r="L86" s="9" t="s">
        <v>876</v>
      </c>
      <c r="M86" s="9" t="s">
        <v>880</v>
      </c>
      <c r="N86" s="9" t="s">
        <v>179</v>
      </c>
      <c r="O86" s="9"/>
      <c r="P86" s="9" t="s">
        <v>199</v>
      </c>
      <c r="Q86" s="14" t="s">
        <v>892</v>
      </c>
      <c r="R86" s="9" t="s">
        <v>904</v>
      </c>
      <c r="S86" s="9" t="s">
        <v>179</v>
      </c>
      <c r="V86" s="9" t="s">
        <v>179</v>
      </c>
      <c r="W86" s="9"/>
      <c r="Z86" s="9"/>
      <c r="AA86" s="14" t="s">
        <v>930</v>
      </c>
      <c r="AB86" s="14" t="s">
        <v>179</v>
      </c>
      <c r="AD86" s="9" t="s">
        <v>937</v>
      </c>
      <c r="AE86" s="9" t="s">
        <v>179</v>
      </c>
      <c r="AF86" s="9" t="s">
        <v>946</v>
      </c>
      <c r="AG86" s="9" t="s">
        <v>179</v>
      </c>
      <c r="AH86" s="22" t="s">
        <v>179</v>
      </c>
      <c r="AI86" s="22" t="s">
        <v>979</v>
      </c>
      <c r="AJ86" s="22" t="s">
        <v>179</v>
      </c>
      <c r="AK86" s="22" t="s">
        <v>179</v>
      </c>
      <c r="AL86" s="22" t="s">
        <v>120</v>
      </c>
      <c r="AM86" s="22" t="s">
        <v>922</v>
      </c>
      <c r="AN86" s="26" t="s">
        <v>179</v>
      </c>
      <c r="AO86" s="26" t="s">
        <v>179</v>
      </c>
      <c r="AP86" s="22" t="s">
        <v>120</v>
      </c>
      <c r="AQ86" s="22" t="s">
        <v>179</v>
      </c>
      <c r="AR86" s="22" t="s">
        <v>179</v>
      </c>
    </row>
    <row r="87" spans="1:44" s="15" customFormat="1" x14ac:dyDescent="0.2">
      <c r="A87" s="21" t="s">
        <v>828</v>
      </c>
      <c r="B87" s="14" t="s">
        <v>715</v>
      </c>
      <c r="D87" s="14" t="s">
        <v>715</v>
      </c>
      <c r="E87" s="14" t="s">
        <v>715</v>
      </c>
      <c r="G87" s="14" t="s">
        <v>715</v>
      </c>
      <c r="H87" s="14" t="s">
        <v>715</v>
      </c>
      <c r="I87" s="14" t="s">
        <v>715</v>
      </c>
      <c r="J87" s="14" t="s">
        <v>641</v>
      </c>
      <c r="K87" s="14" t="s">
        <v>642</v>
      </c>
      <c r="L87" s="14" t="s">
        <v>715</v>
      </c>
      <c r="M87" s="14" t="s">
        <v>715</v>
      </c>
      <c r="N87" s="14" t="s">
        <v>715</v>
      </c>
      <c r="O87" s="14"/>
      <c r="P87" s="14" t="s">
        <v>715</v>
      </c>
      <c r="Q87" s="14" t="s">
        <v>179</v>
      </c>
      <c r="R87" s="14" t="s">
        <v>642</v>
      </c>
      <c r="S87" s="14" t="s">
        <v>715</v>
      </c>
      <c r="V87" s="14" t="s">
        <v>642</v>
      </c>
      <c r="W87" s="14"/>
      <c r="Z87" s="14"/>
      <c r="AA87" s="14" t="s">
        <v>642</v>
      </c>
      <c r="AB87" s="14" t="s">
        <v>179</v>
      </c>
      <c r="AD87" s="14" t="s">
        <v>642</v>
      </c>
      <c r="AE87" s="14" t="s">
        <v>179</v>
      </c>
      <c r="AF87" s="14" t="s">
        <v>642</v>
      </c>
      <c r="AG87" s="14" t="s">
        <v>179</v>
      </c>
      <c r="AH87" s="14" t="s">
        <v>641</v>
      </c>
      <c r="AI87" s="14" t="s">
        <v>641</v>
      </c>
      <c r="AJ87" s="14" t="s">
        <v>641</v>
      </c>
      <c r="AK87" s="14" t="s">
        <v>715</v>
      </c>
      <c r="AL87" s="14" t="s">
        <v>715</v>
      </c>
      <c r="AM87" s="14" t="s">
        <v>179</v>
      </c>
      <c r="AN87" s="14" t="s">
        <v>642</v>
      </c>
      <c r="AO87" s="14" t="s">
        <v>642</v>
      </c>
      <c r="AP87" s="14" t="s">
        <v>642</v>
      </c>
      <c r="AQ87" s="14" t="s">
        <v>642</v>
      </c>
      <c r="AR87" s="14" t="s">
        <v>642</v>
      </c>
    </row>
    <row r="88" spans="1:44" s="15" customFormat="1" x14ac:dyDescent="0.2">
      <c r="A88" s="21" t="s">
        <v>180</v>
      </c>
      <c r="B88" s="14" t="s">
        <v>179</v>
      </c>
      <c r="D88" s="14" t="s">
        <v>179</v>
      </c>
      <c r="E88" s="14" t="s">
        <v>179</v>
      </c>
      <c r="G88" s="14" t="s">
        <v>179</v>
      </c>
      <c r="H88" s="14" t="s">
        <v>179</v>
      </c>
      <c r="I88" s="14" t="s">
        <v>179</v>
      </c>
      <c r="J88" s="14" t="s">
        <v>179</v>
      </c>
      <c r="K88" s="14" t="s">
        <v>179</v>
      </c>
      <c r="L88" s="14" t="s">
        <v>179</v>
      </c>
      <c r="M88" s="14" t="s">
        <v>179</v>
      </c>
      <c r="N88" s="14" t="s">
        <v>179</v>
      </c>
      <c r="O88" s="14"/>
      <c r="P88" s="14" t="s">
        <v>179</v>
      </c>
      <c r="Q88" s="14" t="s">
        <v>893</v>
      </c>
      <c r="R88" s="14" t="s">
        <v>179</v>
      </c>
      <c r="S88" s="14" t="s">
        <v>179</v>
      </c>
      <c r="V88" s="14" t="s">
        <v>179</v>
      </c>
      <c r="W88" s="14"/>
      <c r="Z88" s="14"/>
      <c r="AA88" s="14" t="s">
        <v>179</v>
      </c>
      <c r="AB88" s="14" t="s">
        <v>179</v>
      </c>
      <c r="AD88" s="14" t="s">
        <v>179</v>
      </c>
      <c r="AE88" s="14" t="s">
        <v>179</v>
      </c>
      <c r="AF88" s="14" t="s">
        <v>179</v>
      </c>
      <c r="AG88" s="14" t="s">
        <v>963</v>
      </c>
      <c r="AH88" s="14" t="s">
        <v>179</v>
      </c>
      <c r="AI88" s="14" t="s">
        <v>179</v>
      </c>
      <c r="AJ88" s="14" t="s">
        <v>179</v>
      </c>
      <c r="AK88" s="14" t="s">
        <v>179</v>
      </c>
      <c r="AL88" s="14" t="s">
        <v>179</v>
      </c>
      <c r="AM88" s="14" t="s">
        <v>922</v>
      </c>
      <c r="AN88" s="14" t="s">
        <v>179</v>
      </c>
      <c r="AO88" s="14" t="s">
        <v>179</v>
      </c>
      <c r="AP88" s="14" t="s">
        <v>179</v>
      </c>
      <c r="AQ88" s="14" t="s">
        <v>179</v>
      </c>
      <c r="AR88" s="14" t="s">
        <v>179</v>
      </c>
    </row>
    <row r="89" spans="1:44" s="15" customFormat="1" x14ac:dyDescent="0.2">
      <c r="A89" s="21" t="s">
        <v>829</v>
      </c>
      <c r="B89" s="14" t="s">
        <v>179</v>
      </c>
      <c r="D89" s="14" t="s">
        <v>179</v>
      </c>
      <c r="E89" s="14" t="s">
        <v>179</v>
      </c>
      <c r="G89" s="14" t="s">
        <v>179</v>
      </c>
      <c r="H89" s="14" t="s">
        <v>179</v>
      </c>
      <c r="I89" s="14" t="s">
        <v>179</v>
      </c>
      <c r="J89" s="14" t="s">
        <v>179</v>
      </c>
      <c r="K89" s="14" t="s">
        <v>179</v>
      </c>
      <c r="L89" s="14" t="s">
        <v>179</v>
      </c>
      <c r="M89" s="14" t="s">
        <v>179</v>
      </c>
      <c r="N89" s="14" t="s">
        <v>179</v>
      </c>
      <c r="O89" s="14"/>
      <c r="P89" s="14" t="s">
        <v>179</v>
      </c>
      <c r="Q89" s="14" t="s">
        <v>179</v>
      </c>
      <c r="R89" s="14" t="s">
        <v>179</v>
      </c>
      <c r="S89" s="14" t="s">
        <v>179</v>
      </c>
      <c r="V89" s="14" t="s">
        <v>179</v>
      </c>
      <c r="W89" s="14"/>
      <c r="Z89" s="14"/>
      <c r="AA89" s="14" t="s">
        <v>179</v>
      </c>
      <c r="AB89" s="14" t="s">
        <v>179</v>
      </c>
      <c r="AD89" s="14" t="s">
        <v>179</v>
      </c>
      <c r="AE89" s="14" t="s">
        <v>179</v>
      </c>
      <c r="AF89" s="14" t="s">
        <v>179</v>
      </c>
      <c r="AG89" s="14" t="s">
        <v>179</v>
      </c>
      <c r="AH89" s="14" t="s">
        <v>955</v>
      </c>
      <c r="AI89" s="14" t="s">
        <v>980</v>
      </c>
      <c r="AJ89" s="14" t="s">
        <v>971</v>
      </c>
      <c r="AK89" s="14" t="s">
        <v>179</v>
      </c>
      <c r="AL89" s="14" t="s">
        <v>179</v>
      </c>
      <c r="AM89" s="14" t="s">
        <v>179</v>
      </c>
      <c r="AN89" s="14" t="s">
        <v>179</v>
      </c>
      <c r="AO89" s="14" t="s">
        <v>179</v>
      </c>
      <c r="AP89" s="14" t="s">
        <v>179</v>
      </c>
      <c r="AQ89" s="14" t="s">
        <v>179</v>
      </c>
      <c r="AR89" s="14" t="s">
        <v>179</v>
      </c>
    </row>
    <row r="90" spans="1:44" s="15" customFormat="1" x14ac:dyDescent="0.2">
      <c r="A90" s="21" t="s">
        <v>830</v>
      </c>
      <c r="AH90" s="15" t="str">
        <f>HYPERLINK("https://api.typeform.com/responses/files/977064d2a16848028317c66d73d4ddbb46d7e41207fb184a09f361d248838c69/Door_Subcategories.JPG","https://api.typeform.com/responses/files/977064d2a16848028317c66d73d4ddbb46d7e41207fb184a09f361d248838c69/Door_Subcategories.JPG")</f>
        <v>https://api.typeform.com/responses/files/977064d2a16848028317c66d73d4ddbb46d7e41207fb184a09f361d248838c69/Door_Subcategories.JPG</v>
      </c>
      <c r="AJ90" s="15" t="str">
        <f>HYPERLINK("https://api.typeform.com/responses/files/473889518f20b24c54d7f896f89c1697a8c6621f5b9d407ef005c3fb71b8e7b0/Hierarchy_and_import_errors.pdf","https://api.typeform.com/responses/files/473889518f20b24c54d7f896f89c1697a8c6621f5b9d407ef005c3fb71b8e7b0/Hierarchy_and_import_errors.pdf")</f>
        <v>https://api.typeform.com/responses/files/473889518f20b24c54d7f896f89c1697a8c6621f5b9d407ef005c3fb71b8e7b0/Hierarchy_and_import_errors.pdf</v>
      </c>
    </row>
    <row r="91" spans="1:44" s="15" customFormat="1" x14ac:dyDescent="0.2">
      <c r="A91" s="21" t="s">
        <v>831</v>
      </c>
      <c r="B91" s="14" t="s">
        <v>179</v>
      </c>
      <c r="D91" s="14" t="s">
        <v>179</v>
      </c>
      <c r="E91" s="14" t="s">
        <v>179</v>
      </c>
      <c r="G91" s="14" t="s">
        <v>179</v>
      </c>
      <c r="H91" s="14" t="s">
        <v>179</v>
      </c>
      <c r="I91" s="14" t="s">
        <v>179</v>
      </c>
      <c r="J91" s="14" t="s">
        <v>865</v>
      </c>
      <c r="K91" s="46" t="s">
        <v>2537</v>
      </c>
      <c r="L91" s="14" t="s">
        <v>179</v>
      </c>
      <c r="M91" s="14" t="s">
        <v>179</v>
      </c>
      <c r="N91" s="14" t="s">
        <v>886</v>
      </c>
      <c r="O91" s="14"/>
      <c r="P91" s="14" t="s">
        <v>199</v>
      </c>
      <c r="Q91" s="14" t="s">
        <v>179</v>
      </c>
      <c r="R91" s="14" t="s">
        <v>905</v>
      </c>
      <c r="S91" s="14" t="s">
        <v>179</v>
      </c>
      <c r="V91" s="14" t="s">
        <v>179</v>
      </c>
      <c r="W91" s="14"/>
      <c r="Z91" s="14"/>
      <c r="AA91" s="14" t="s">
        <v>931</v>
      </c>
      <c r="AB91" s="14" t="s">
        <v>179</v>
      </c>
      <c r="AD91" s="14" t="s">
        <v>179</v>
      </c>
      <c r="AE91" s="14" t="s">
        <v>179</v>
      </c>
      <c r="AF91" s="14" t="s">
        <v>947</v>
      </c>
      <c r="AG91" s="14" t="s">
        <v>179</v>
      </c>
      <c r="AH91" s="14" t="s">
        <v>956</v>
      </c>
      <c r="AI91" s="14" t="s">
        <v>179</v>
      </c>
      <c r="AJ91" s="14" t="s">
        <v>179</v>
      </c>
      <c r="AK91" s="14" t="s">
        <v>179</v>
      </c>
      <c r="AL91" s="14" t="s">
        <v>120</v>
      </c>
      <c r="AM91" s="14" t="s">
        <v>923</v>
      </c>
      <c r="AN91" s="14" t="s">
        <v>179</v>
      </c>
      <c r="AO91" s="14" t="s">
        <v>179</v>
      </c>
      <c r="AP91" s="14" t="s">
        <v>997</v>
      </c>
      <c r="AQ91" s="14" t="s">
        <v>992</v>
      </c>
      <c r="AR91" s="14" t="s">
        <v>179</v>
      </c>
    </row>
    <row r="92" spans="1:44" s="15" customFormat="1" x14ac:dyDescent="0.2">
      <c r="A92" s="21" t="s">
        <v>832</v>
      </c>
      <c r="B92" s="14" t="s">
        <v>642</v>
      </c>
      <c r="D92" s="14" t="s">
        <v>642</v>
      </c>
      <c r="E92" s="14" t="s">
        <v>641</v>
      </c>
      <c r="G92" s="14" t="s">
        <v>642</v>
      </c>
      <c r="H92" s="14" t="s">
        <v>642</v>
      </c>
      <c r="I92" s="14" t="s">
        <v>642</v>
      </c>
      <c r="J92" s="14" t="s">
        <v>641</v>
      </c>
      <c r="K92" s="14" t="s">
        <v>179</v>
      </c>
      <c r="L92" s="14" t="s">
        <v>642</v>
      </c>
      <c r="M92" s="14" t="s">
        <v>642</v>
      </c>
      <c r="N92" s="14" t="s">
        <v>641</v>
      </c>
      <c r="O92" s="14"/>
      <c r="P92" s="14" t="s">
        <v>642</v>
      </c>
      <c r="Q92" s="14" t="s">
        <v>179</v>
      </c>
      <c r="R92" s="14" t="s">
        <v>642</v>
      </c>
      <c r="S92" s="14" t="s">
        <v>642</v>
      </c>
      <c r="V92" s="14" t="s">
        <v>642</v>
      </c>
      <c r="W92" s="14"/>
      <c r="Z92" s="14"/>
      <c r="AA92" s="14" t="s">
        <v>642</v>
      </c>
      <c r="AB92" s="14" t="s">
        <v>179</v>
      </c>
      <c r="AD92" s="14" t="s">
        <v>642</v>
      </c>
      <c r="AE92" s="14" t="s">
        <v>179</v>
      </c>
      <c r="AF92" s="14" t="s">
        <v>642</v>
      </c>
      <c r="AG92" s="14" t="s">
        <v>642</v>
      </c>
      <c r="AH92" s="14" t="s">
        <v>642</v>
      </c>
      <c r="AI92" s="14" t="s">
        <v>642</v>
      </c>
      <c r="AJ92" s="14" t="s">
        <v>641</v>
      </c>
      <c r="AK92" s="14" t="s">
        <v>641</v>
      </c>
      <c r="AL92" s="14" t="s">
        <v>641</v>
      </c>
      <c r="AM92" s="14" t="s">
        <v>179</v>
      </c>
      <c r="AN92" s="14" t="s">
        <v>642</v>
      </c>
      <c r="AO92" s="14" t="s">
        <v>642</v>
      </c>
      <c r="AP92" s="14" t="s">
        <v>642</v>
      </c>
      <c r="AQ92" s="14" t="s">
        <v>642</v>
      </c>
      <c r="AR92" s="14" t="s">
        <v>642</v>
      </c>
    </row>
    <row r="93" spans="1:44" s="15" customFormat="1" x14ac:dyDescent="0.2">
      <c r="A93" s="21" t="s">
        <v>180</v>
      </c>
      <c r="B93" s="14" t="s">
        <v>179</v>
      </c>
      <c r="D93" s="14" t="s">
        <v>179</v>
      </c>
      <c r="E93" s="14" t="s">
        <v>179</v>
      </c>
      <c r="G93" s="14" t="s">
        <v>179</v>
      </c>
      <c r="H93" s="14" t="s">
        <v>179</v>
      </c>
      <c r="I93" s="14" t="s">
        <v>179</v>
      </c>
      <c r="J93" s="14" t="s">
        <v>179</v>
      </c>
      <c r="K93" s="46" t="s">
        <v>2538</v>
      </c>
      <c r="L93" s="14" t="s">
        <v>179</v>
      </c>
      <c r="M93" s="14" t="s">
        <v>179</v>
      </c>
      <c r="N93" s="14" t="s">
        <v>179</v>
      </c>
      <c r="O93" s="14"/>
      <c r="P93" s="14" t="s">
        <v>179</v>
      </c>
      <c r="Q93" s="14" t="s">
        <v>894</v>
      </c>
      <c r="R93" s="14" t="s">
        <v>179</v>
      </c>
      <c r="S93" s="14" t="s">
        <v>179</v>
      </c>
      <c r="V93" s="14" t="s">
        <v>179</v>
      </c>
      <c r="W93" s="14"/>
      <c r="Z93" s="14"/>
      <c r="AA93" s="14" t="s">
        <v>179</v>
      </c>
      <c r="AB93" s="14" t="s">
        <v>179</v>
      </c>
      <c r="AD93" s="14" t="s">
        <v>179</v>
      </c>
      <c r="AE93" s="14" t="s">
        <v>179</v>
      </c>
      <c r="AF93" s="14" t="s">
        <v>179</v>
      </c>
      <c r="AG93" s="14" t="s">
        <v>179</v>
      </c>
      <c r="AH93" s="14" t="s">
        <v>179</v>
      </c>
      <c r="AI93" s="14" t="s">
        <v>179</v>
      </c>
      <c r="AJ93" s="14" t="s">
        <v>179</v>
      </c>
      <c r="AK93" s="14" t="s">
        <v>179</v>
      </c>
      <c r="AL93" s="14" t="s">
        <v>179</v>
      </c>
      <c r="AM93" s="14" t="s">
        <v>924</v>
      </c>
      <c r="AN93" s="14" t="s">
        <v>179</v>
      </c>
      <c r="AO93" s="14" t="s">
        <v>179</v>
      </c>
      <c r="AP93" s="14" t="s">
        <v>179</v>
      </c>
      <c r="AQ93" s="14" t="s">
        <v>179</v>
      </c>
      <c r="AR93" s="14" t="s">
        <v>179</v>
      </c>
    </row>
    <row r="94" spans="1:44" s="15" customFormat="1" x14ac:dyDescent="0.2">
      <c r="A94" s="21" t="s">
        <v>833</v>
      </c>
      <c r="B94" s="14" t="s">
        <v>179</v>
      </c>
      <c r="D94" s="14" t="s">
        <v>179</v>
      </c>
      <c r="E94" s="14" t="s">
        <v>851</v>
      </c>
      <c r="G94" s="14" t="s">
        <v>179</v>
      </c>
      <c r="H94" s="14" t="s">
        <v>179</v>
      </c>
      <c r="I94" s="14" t="s">
        <v>179</v>
      </c>
      <c r="J94" s="14" t="s">
        <v>866</v>
      </c>
      <c r="K94" s="14" t="s">
        <v>179</v>
      </c>
      <c r="L94" s="14" t="s">
        <v>179</v>
      </c>
      <c r="M94" s="14" t="s">
        <v>179</v>
      </c>
      <c r="N94" s="14" t="s">
        <v>887</v>
      </c>
      <c r="O94" s="14"/>
      <c r="P94" s="14" t="s">
        <v>179</v>
      </c>
      <c r="Q94" s="14" t="s">
        <v>179</v>
      </c>
      <c r="R94" s="14" t="s">
        <v>179</v>
      </c>
      <c r="S94" s="14" t="s">
        <v>179</v>
      </c>
      <c r="V94" s="14" t="s">
        <v>179</v>
      </c>
      <c r="W94" s="14"/>
      <c r="Z94" s="14"/>
      <c r="AA94" s="14" t="s">
        <v>179</v>
      </c>
      <c r="AB94" s="14" t="s">
        <v>179</v>
      </c>
      <c r="AD94" s="14" t="s">
        <v>179</v>
      </c>
      <c r="AE94" s="14" t="s">
        <v>179</v>
      </c>
      <c r="AF94" s="14" t="s">
        <v>179</v>
      </c>
      <c r="AG94" s="14" t="s">
        <v>179</v>
      </c>
      <c r="AH94" s="14" t="s">
        <v>179</v>
      </c>
      <c r="AI94" s="14" t="s">
        <v>179</v>
      </c>
      <c r="AJ94" s="14" t="s">
        <v>972</v>
      </c>
      <c r="AK94" s="14" t="s">
        <v>916</v>
      </c>
      <c r="AL94" s="14" t="s">
        <v>911</v>
      </c>
      <c r="AM94" s="14" t="s">
        <v>179</v>
      </c>
      <c r="AN94" s="14" t="s">
        <v>179</v>
      </c>
      <c r="AO94" s="14" t="s">
        <v>179</v>
      </c>
      <c r="AP94" s="14" t="s">
        <v>179</v>
      </c>
      <c r="AQ94" s="14" t="s">
        <v>179</v>
      </c>
      <c r="AR94" s="14" t="s">
        <v>179</v>
      </c>
    </row>
    <row r="95" spans="1:44" s="15" customFormat="1" x14ac:dyDescent="0.2">
      <c r="A95" s="21" t="s">
        <v>834</v>
      </c>
      <c r="E95" s="15" t="str">
        <f>HYPERLINK("https://api.typeform.com/responses/files/1f4d176c5b1058dfe7b7faa0870117aa89228026c93b488023cd14942c8d3f4d/8.1.2_Bentley_Map_properties_of_the_garage_door.png","https://api.typeform.com/responses/files/1f4d176c5b1058dfe7b7faa0870117aa89228026c93b488023cd14942c8d3f4d/8.1.2_Bentley_Map_properties_of_the_garage_door.png")</f>
        <v>https://api.typeform.com/responses/files/1f4d176c5b1058dfe7b7faa0870117aa89228026c93b488023cd14942c8d3f4d/8.1.2_Bentley_Map_properties_of_the_garage_door.png</v>
      </c>
      <c r="J95" s="15" t="str">
        <f>HYPERLINK("https://api.typeform.com/responses/files/46307236df1bda13103d3981ee014a4ced588cf79daa129cb0ffe8b6f61d8d5d/T1_myr_8.1.2.jpg","https://api.typeform.com/responses/files/46307236df1bda13103d3981ee014a4ced588cf79daa129cb0ffe8b6f61d8d5d/T1_myr_8.1.2.jpg")</f>
        <v>https://api.typeform.com/responses/files/46307236df1bda13103d3981ee014a4ced588cf79daa129cb0ffe8b6f61d8d5d/T1_myr_8.1.2.jpg</v>
      </c>
      <c r="N95" s="15" t="str">
        <f>HYPERLINK("https://api.typeform.com/responses/files/2b39bf1eac55825dece3208c968e824ba71bd68625e4f5b6daee5c97b17cbc69/812.png","https://api.typeform.com/responses/files/2b39bf1eac55825dece3208c968e824ba71bd68625e4f5b6daee5c97b17cbc69/812.png")</f>
        <v>https://api.typeform.com/responses/files/2b39bf1eac55825dece3208c968e824ba71bd68625e4f5b6daee5c97b17cbc69/812.png</v>
      </c>
      <c r="AJ95" s="15" t="str">
        <f>HYPERLINK("https://api.typeform.com/responses/files/834bf0a0c0c95aab06875ab91518d4123fb4c5bf7b448c225b30387652ff7a73/Element_class.jpg.jpeg","https://api.typeform.com/responses/files/834bf0a0c0c95aab06875ab91518d4123fb4c5bf7b448c225b30387652ff7a73/Element_class.jpg.jpeg")</f>
        <v>https://api.typeform.com/responses/files/834bf0a0c0c95aab06875ab91518d4123fb4c5bf7b448c225b30387652ff7a73/Element_class.jpg.jpeg</v>
      </c>
      <c r="AL95" s="15" t="str">
        <f>HYPERLINK("https://api.typeform.com/responses/files/edebd8f65d27e886a3f91cb4190420e5470ef88992cae14ba0d07be219a6f1fd/2019_10_17_11_52_03_Autodesk_Revit_2019.2___Educational_Version____Myran_fixed___3D_View___3D__.png","https://api.typeform.com/responses/files/edebd8f65d27e886a3f91cb4190420e5470ef88992cae14ba0d07be219a6f1fd/2019_10_17_11_52_03_Autodesk_Revit_2019.2___Educational_Version____Myran_fixed___3D_View___3D__.png")</f>
        <v>https://api.typeform.com/responses/files/edebd8f65d27e886a3f91cb4190420e5470ef88992cae14ba0d07be219a6f1fd/2019_10_17_11_52_03_Autodesk_Revit_2019.2___Educational_Version____Myran_fixed___3D_View___3D__.png</v>
      </c>
    </row>
    <row r="96" spans="1:44" s="15" customFormat="1" x14ac:dyDescent="0.2">
      <c r="A96" s="21" t="s">
        <v>835</v>
      </c>
      <c r="B96" s="14" t="s">
        <v>179</v>
      </c>
      <c r="D96" s="14" t="s">
        <v>179</v>
      </c>
      <c r="E96" s="14" t="s">
        <v>179</v>
      </c>
      <c r="G96" s="14" t="s">
        <v>179</v>
      </c>
      <c r="H96" s="14" t="s">
        <v>179</v>
      </c>
      <c r="I96" s="14" t="s">
        <v>179</v>
      </c>
      <c r="J96" s="14" t="s">
        <v>179</v>
      </c>
      <c r="K96" s="14" t="s">
        <v>870</v>
      </c>
      <c r="L96" s="14" t="s">
        <v>179</v>
      </c>
      <c r="M96" s="14" t="s">
        <v>881</v>
      </c>
      <c r="N96" s="14" t="s">
        <v>179</v>
      </c>
      <c r="O96" s="14"/>
      <c r="P96" s="14" t="s">
        <v>900</v>
      </c>
      <c r="Q96" s="14" t="s">
        <v>895</v>
      </c>
      <c r="R96" s="14" t="s">
        <v>906</v>
      </c>
      <c r="S96" s="14" t="s">
        <v>179</v>
      </c>
      <c r="V96" s="14" t="s">
        <v>179</v>
      </c>
      <c r="W96" s="14"/>
      <c r="Z96" s="14"/>
      <c r="AA96" s="14" t="s">
        <v>932</v>
      </c>
      <c r="AB96" s="14" t="s">
        <v>179</v>
      </c>
      <c r="AD96" s="14" t="s">
        <v>179</v>
      </c>
      <c r="AE96" s="14" t="s">
        <v>179</v>
      </c>
      <c r="AF96" s="14" t="s">
        <v>947</v>
      </c>
      <c r="AG96" s="14" t="s">
        <v>179</v>
      </c>
      <c r="AH96" s="14" t="s">
        <v>179</v>
      </c>
      <c r="AI96" s="14" t="s">
        <v>981</v>
      </c>
      <c r="AJ96" s="14" t="s">
        <v>179</v>
      </c>
      <c r="AK96" s="14" t="s">
        <v>179</v>
      </c>
      <c r="AL96" s="14" t="s">
        <v>179</v>
      </c>
      <c r="AM96" s="14" t="s">
        <v>925</v>
      </c>
      <c r="AN96" s="14" t="s">
        <v>179</v>
      </c>
      <c r="AO96" s="14" t="s">
        <v>179</v>
      </c>
      <c r="AP96" s="14" t="s">
        <v>998</v>
      </c>
      <c r="AQ96" s="14" t="s">
        <v>179</v>
      </c>
      <c r="AR96" s="14" t="s">
        <v>179</v>
      </c>
    </row>
    <row r="97" spans="1:44" s="15" customFormat="1" x14ac:dyDescent="0.2">
      <c r="A97" s="21" t="s">
        <v>836</v>
      </c>
      <c r="B97" s="14" t="s">
        <v>715</v>
      </c>
      <c r="D97" s="14" t="s">
        <v>642</v>
      </c>
      <c r="E97" s="14" t="s">
        <v>715</v>
      </c>
      <c r="G97" s="14" t="s">
        <v>715</v>
      </c>
      <c r="H97" s="14" t="s">
        <v>715</v>
      </c>
      <c r="I97" s="14" t="s">
        <v>715</v>
      </c>
      <c r="J97" s="14" t="s">
        <v>642</v>
      </c>
      <c r="K97" s="14" t="s">
        <v>642</v>
      </c>
      <c r="L97" s="14" t="s">
        <v>715</v>
      </c>
      <c r="M97" s="14" t="s">
        <v>715</v>
      </c>
      <c r="N97" s="14" t="s">
        <v>715</v>
      </c>
      <c r="O97" s="14"/>
      <c r="P97" s="14" t="s">
        <v>715</v>
      </c>
      <c r="Q97" s="14" t="s">
        <v>642</v>
      </c>
      <c r="R97" s="14" t="s">
        <v>642</v>
      </c>
      <c r="S97" s="14" t="s">
        <v>642</v>
      </c>
      <c r="V97" s="14" t="s">
        <v>642</v>
      </c>
      <c r="W97" s="14"/>
      <c r="Z97" s="14"/>
      <c r="AA97" s="14" t="s">
        <v>642</v>
      </c>
      <c r="AB97" s="14" t="s">
        <v>179</v>
      </c>
      <c r="AD97" s="14" t="s">
        <v>642</v>
      </c>
      <c r="AE97" s="14" t="s">
        <v>179</v>
      </c>
      <c r="AF97" s="14" t="s">
        <v>642</v>
      </c>
      <c r="AG97" s="14" t="s">
        <v>179</v>
      </c>
      <c r="AH97" s="14" t="s">
        <v>642</v>
      </c>
      <c r="AI97" s="14" t="s">
        <v>179</v>
      </c>
      <c r="AJ97" s="14" t="s">
        <v>641</v>
      </c>
      <c r="AK97" s="14" t="s">
        <v>179</v>
      </c>
      <c r="AL97" s="14" t="s">
        <v>642</v>
      </c>
      <c r="AM97" s="14" t="s">
        <v>179</v>
      </c>
      <c r="AN97" s="14" t="s">
        <v>642</v>
      </c>
      <c r="AO97" s="14" t="s">
        <v>715</v>
      </c>
      <c r="AP97" s="14" t="s">
        <v>642</v>
      </c>
      <c r="AQ97" s="14" t="s">
        <v>715</v>
      </c>
      <c r="AR97" s="14" t="s">
        <v>642</v>
      </c>
    </row>
    <row r="98" spans="1:44" s="10" customFormat="1" x14ac:dyDescent="0.2">
      <c r="A98" s="8" t="s">
        <v>180</v>
      </c>
      <c r="B98" s="9" t="s">
        <v>179</v>
      </c>
      <c r="D98" s="9" t="s">
        <v>179</v>
      </c>
      <c r="E98" s="9" t="s">
        <v>179</v>
      </c>
      <c r="G98" s="9" t="s">
        <v>179</v>
      </c>
      <c r="H98" s="9" t="s">
        <v>179</v>
      </c>
      <c r="I98" s="9" t="s">
        <v>179</v>
      </c>
      <c r="J98" s="9" t="s">
        <v>179</v>
      </c>
      <c r="K98" s="14" t="s">
        <v>179</v>
      </c>
      <c r="L98" s="9" t="s">
        <v>179</v>
      </c>
      <c r="M98" s="9" t="s">
        <v>179</v>
      </c>
      <c r="N98" s="9" t="s">
        <v>179</v>
      </c>
      <c r="O98" s="9"/>
      <c r="P98" s="9" t="s">
        <v>179</v>
      </c>
      <c r="Q98" s="14" t="s">
        <v>179</v>
      </c>
      <c r="R98" s="9" t="s">
        <v>179</v>
      </c>
      <c r="S98" s="9" t="s">
        <v>179</v>
      </c>
      <c r="V98" s="9" t="s">
        <v>179</v>
      </c>
      <c r="W98" s="9"/>
      <c r="Z98" s="9"/>
      <c r="AA98" s="14" t="s">
        <v>179</v>
      </c>
      <c r="AB98" s="14" t="s">
        <v>179</v>
      </c>
      <c r="AD98" s="9" t="s">
        <v>179</v>
      </c>
      <c r="AE98" s="9" t="s">
        <v>179</v>
      </c>
      <c r="AF98" s="9" t="s">
        <v>179</v>
      </c>
      <c r="AG98" s="9" t="s">
        <v>964</v>
      </c>
      <c r="AH98" s="22" t="s">
        <v>179</v>
      </c>
      <c r="AI98" s="22" t="s">
        <v>179</v>
      </c>
      <c r="AJ98" s="22" t="s">
        <v>179</v>
      </c>
      <c r="AK98" s="22" t="s">
        <v>917</v>
      </c>
      <c r="AL98" s="22" t="s">
        <v>179</v>
      </c>
      <c r="AM98" s="22" t="s">
        <v>926</v>
      </c>
      <c r="AN98" s="26" t="s">
        <v>179</v>
      </c>
      <c r="AO98" s="26" t="s">
        <v>179</v>
      </c>
      <c r="AP98" s="22" t="s">
        <v>179</v>
      </c>
      <c r="AQ98" s="22" t="s">
        <v>179</v>
      </c>
      <c r="AR98" s="22" t="s">
        <v>179</v>
      </c>
    </row>
    <row r="99" spans="1:44" s="10" customFormat="1" x14ac:dyDescent="0.2">
      <c r="A99" s="8" t="s">
        <v>837</v>
      </c>
      <c r="B99" s="9" t="s">
        <v>179</v>
      </c>
      <c r="D99" s="9" t="s">
        <v>179</v>
      </c>
      <c r="E99" s="9" t="s">
        <v>179</v>
      </c>
      <c r="G99" s="9" t="s">
        <v>179</v>
      </c>
      <c r="H99" s="9" t="s">
        <v>179</v>
      </c>
      <c r="I99" s="9" t="s">
        <v>179</v>
      </c>
      <c r="J99" s="9" t="s">
        <v>179</v>
      </c>
      <c r="K99" s="14" t="s">
        <v>179</v>
      </c>
      <c r="L99" s="9" t="s">
        <v>179</v>
      </c>
      <c r="M99" s="9" t="s">
        <v>179</v>
      </c>
      <c r="N99" s="9" t="s">
        <v>179</v>
      </c>
      <c r="O99" s="9"/>
      <c r="P99" s="9" t="s">
        <v>179</v>
      </c>
      <c r="Q99" s="14" t="s">
        <v>179</v>
      </c>
      <c r="R99" s="9" t="s">
        <v>179</v>
      </c>
      <c r="S99" s="9" t="s">
        <v>179</v>
      </c>
      <c r="V99" s="9" t="s">
        <v>179</v>
      </c>
      <c r="W99" s="9"/>
      <c r="Z99" s="9"/>
      <c r="AA99" s="14" t="s">
        <v>179</v>
      </c>
      <c r="AB99" s="14" t="s">
        <v>179</v>
      </c>
      <c r="AD99" s="9" t="s">
        <v>179</v>
      </c>
      <c r="AE99" s="9" t="s">
        <v>179</v>
      </c>
      <c r="AF99" s="9" t="s">
        <v>179</v>
      </c>
      <c r="AG99" s="9" t="s">
        <v>179</v>
      </c>
      <c r="AH99" s="22" t="s">
        <v>179</v>
      </c>
      <c r="AI99" s="22" t="s">
        <v>179</v>
      </c>
      <c r="AJ99" s="22" t="s">
        <v>973</v>
      </c>
      <c r="AK99" s="22" t="s">
        <v>179</v>
      </c>
      <c r="AL99" s="22" t="s">
        <v>179</v>
      </c>
      <c r="AM99" s="22" t="s">
        <v>179</v>
      </c>
      <c r="AN99" s="26" t="s">
        <v>179</v>
      </c>
      <c r="AO99" s="26" t="s">
        <v>179</v>
      </c>
      <c r="AP99" s="22" t="s">
        <v>179</v>
      </c>
      <c r="AQ99" s="22" t="s">
        <v>179</v>
      </c>
      <c r="AR99" s="22" t="s">
        <v>179</v>
      </c>
    </row>
    <row r="100" spans="1:44" s="10" customFormat="1" x14ac:dyDescent="0.2">
      <c r="A100" s="8" t="s">
        <v>838</v>
      </c>
      <c r="K100" s="15"/>
      <c r="Q100" s="15"/>
      <c r="AA100" s="15"/>
      <c r="AB100" s="15"/>
      <c r="AH100" s="24"/>
      <c r="AI100" s="24"/>
      <c r="AJ100" s="24"/>
      <c r="AK100" s="24"/>
      <c r="AL100" s="24"/>
      <c r="AM100" s="24"/>
      <c r="AN100" s="28"/>
      <c r="AO100" s="28"/>
      <c r="AP100" s="24"/>
      <c r="AQ100" s="24"/>
      <c r="AR100" s="24"/>
    </row>
    <row r="101" spans="1:44" s="10" customFormat="1" x14ac:dyDescent="0.2">
      <c r="A101" s="8" t="s">
        <v>839</v>
      </c>
      <c r="B101" s="9" t="s">
        <v>179</v>
      </c>
      <c r="D101" s="9" t="s">
        <v>179</v>
      </c>
      <c r="E101" s="9" t="s">
        <v>179</v>
      </c>
      <c r="G101" s="9" t="s">
        <v>179</v>
      </c>
      <c r="H101" s="9" t="s">
        <v>179</v>
      </c>
      <c r="I101" s="9" t="s">
        <v>179</v>
      </c>
      <c r="J101" s="9" t="s">
        <v>179</v>
      </c>
      <c r="K101" s="14" t="s">
        <v>871</v>
      </c>
      <c r="L101" s="9" t="s">
        <v>179</v>
      </c>
      <c r="M101" s="9" t="s">
        <v>179</v>
      </c>
      <c r="N101" s="9" t="s">
        <v>888</v>
      </c>
      <c r="O101" s="9"/>
      <c r="P101" s="9" t="s">
        <v>179</v>
      </c>
      <c r="Q101" s="14" t="s">
        <v>896</v>
      </c>
      <c r="R101" s="9" t="s">
        <v>907</v>
      </c>
      <c r="S101" s="9" t="s">
        <v>844</v>
      </c>
      <c r="V101" s="9" t="s">
        <v>942</v>
      </c>
      <c r="W101" s="9"/>
      <c r="Z101" s="9"/>
      <c r="AA101" s="14" t="s">
        <v>933</v>
      </c>
      <c r="AB101" s="14" t="s">
        <v>179</v>
      </c>
      <c r="AD101" s="9" t="s">
        <v>179</v>
      </c>
      <c r="AE101" s="9" t="s">
        <v>179</v>
      </c>
      <c r="AF101" s="9" t="s">
        <v>948</v>
      </c>
      <c r="AG101" s="9" t="s">
        <v>179</v>
      </c>
      <c r="AH101" s="22" t="s">
        <v>179</v>
      </c>
      <c r="AI101" s="22" t="s">
        <v>982</v>
      </c>
      <c r="AJ101" s="22" t="s">
        <v>179</v>
      </c>
      <c r="AK101" s="22" t="s">
        <v>179</v>
      </c>
      <c r="AL101" s="22" t="s">
        <v>912</v>
      </c>
      <c r="AM101" s="22" t="s">
        <v>709</v>
      </c>
      <c r="AN101" s="26" t="s">
        <v>179</v>
      </c>
      <c r="AO101" s="26" t="s">
        <v>179</v>
      </c>
      <c r="AP101" s="22" t="s">
        <v>999</v>
      </c>
      <c r="AQ101" s="22" t="s">
        <v>993</v>
      </c>
      <c r="AR101" s="22" t="s">
        <v>179</v>
      </c>
    </row>
    <row r="102" spans="1:44" s="8" customFormat="1" x14ac:dyDescent="0.2">
      <c r="A102" s="8" t="s">
        <v>527</v>
      </c>
      <c r="B102" s="11" t="s">
        <v>87</v>
      </c>
      <c r="D102" s="11" t="s">
        <v>89</v>
      </c>
      <c r="E102" s="11" t="s">
        <v>90</v>
      </c>
      <c r="G102" s="11" t="s">
        <v>528</v>
      </c>
      <c r="H102" s="11" t="s">
        <v>93</v>
      </c>
      <c r="I102" s="11" t="s">
        <v>94</v>
      </c>
      <c r="J102" s="11" t="s">
        <v>529</v>
      </c>
      <c r="K102" s="16" t="s">
        <v>96</v>
      </c>
      <c r="L102" s="11" t="s">
        <v>97</v>
      </c>
      <c r="M102" s="11" t="s">
        <v>98</v>
      </c>
      <c r="N102" s="11" t="s">
        <v>99</v>
      </c>
      <c r="O102" s="11"/>
      <c r="P102" s="11" t="s">
        <v>100</v>
      </c>
      <c r="Q102" s="16" t="s">
        <v>101</v>
      </c>
      <c r="R102" s="11" t="s">
        <v>102</v>
      </c>
      <c r="S102" s="11" t="s">
        <v>88</v>
      </c>
      <c r="V102" s="11" t="s">
        <v>106</v>
      </c>
      <c r="W102" s="11"/>
      <c r="Z102" s="11"/>
      <c r="AA102" s="16" t="s">
        <v>107</v>
      </c>
      <c r="AB102" s="16" t="s">
        <v>107</v>
      </c>
      <c r="AD102" s="11" t="s">
        <v>111</v>
      </c>
      <c r="AE102" s="11" t="s">
        <v>112</v>
      </c>
      <c r="AF102" s="11" t="s">
        <v>109</v>
      </c>
      <c r="AG102" s="11" t="s">
        <v>113</v>
      </c>
      <c r="AH102" s="23" t="s">
        <v>125</v>
      </c>
      <c r="AI102" s="23" t="s">
        <v>115</v>
      </c>
      <c r="AJ102" s="23" t="s">
        <v>116</v>
      </c>
      <c r="AK102" s="23" t="s">
        <v>103</v>
      </c>
      <c r="AL102" s="23" t="s">
        <v>104</v>
      </c>
      <c r="AM102" s="23" t="s">
        <v>105</v>
      </c>
      <c r="AN102" s="27" t="s">
        <v>117</v>
      </c>
      <c r="AO102" s="27" t="s">
        <v>117</v>
      </c>
      <c r="AP102" s="23" t="s">
        <v>114</v>
      </c>
      <c r="AQ102" s="23" t="s">
        <v>118</v>
      </c>
      <c r="AR102" s="23" t="s">
        <v>114</v>
      </c>
    </row>
    <row r="103" spans="1:44" s="10" customFormat="1" x14ac:dyDescent="0.2">
      <c r="A103" s="8" t="s">
        <v>530</v>
      </c>
      <c r="B103" s="9" t="s">
        <v>142</v>
      </c>
      <c r="D103" s="9" t="s">
        <v>144</v>
      </c>
      <c r="E103" s="9" t="s">
        <v>145</v>
      </c>
      <c r="G103" s="9" t="s">
        <v>147</v>
      </c>
      <c r="H103" s="9" t="s">
        <v>148</v>
      </c>
      <c r="I103" s="9" t="s">
        <v>149</v>
      </c>
      <c r="J103" s="9" t="s">
        <v>531</v>
      </c>
      <c r="K103" s="14" t="s">
        <v>532</v>
      </c>
      <c r="L103" s="9" t="s">
        <v>152</v>
      </c>
      <c r="M103" s="9" t="s">
        <v>152</v>
      </c>
      <c r="N103" s="9" t="s">
        <v>153</v>
      </c>
      <c r="O103" s="9"/>
      <c r="P103" s="9" t="s">
        <v>154</v>
      </c>
      <c r="Q103" s="14" t="s">
        <v>155</v>
      </c>
      <c r="R103" s="9" t="s">
        <v>156</v>
      </c>
      <c r="S103" s="9" t="s">
        <v>143</v>
      </c>
      <c r="V103" s="9" t="s">
        <v>160</v>
      </c>
      <c r="W103" s="9"/>
      <c r="Z103" s="9"/>
      <c r="AA103" s="14" t="s">
        <v>161</v>
      </c>
      <c r="AB103" s="14" t="s">
        <v>164</v>
      </c>
      <c r="AD103" s="9" t="s">
        <v>165</v>
      </c>
      <c r="AE103" s="9" t="s">
        <v>142</v>
      </c>
      <c r="AF103" s="9" t="s">
        <v>163</v>
      </c>
      <c r="AG103" s="9" t="s">
        <v>166</v>
      </c>
      <c r="AH103" s="22" t="s">
        <v>753</v>
      </c>
      <c r="AI103" s="22" t="s">
        <v>168</v>
      </c>
      <c r="AJ103" s="22" t="s">
        <v>168</v>
      </c>
      <c r="AK103" s="22" t="s">
        <v>157</v>
      </c>
      <c r="AL103" s="22" t="s">
        <v>158</v>
      </c>
      <c r="AM103" s="22" t="s">
        <v>159</v>
      </c>
      <c r="AN103" s="26" t="s">
        <v>169</v>
      </c>
      <c r="AO103" s="26" t="s">
        <v>170</v>
      </c>
      <c r="AP103" s="22" t="s">
        <v>171</v>
      </c>
      <c r="AQ103" s="22" t="s">
        <v>172</v>
      </c>
      <c r="AR103" s="22" t="s">
        <v>167</v>
      </c>
    </row>
    <row r="104" spans="1:44" s="10" customFormat="1" x14ac:dyDescent="0.2">
      <c r="A104" s="8" t="s">
        <v>533</v>
      </c>
      <c r="B104" s="9" t="s">
        <v>59</v>
      </c>
      <c r="D104" s="9" t="s">
        <v>59</v>
      </c>
      <c r="E104" s="9" t="s">
        <v>59</v>
      </c>
      <c r="G104" s="9" t="s">
        <v>59</v>
      </c>
      <c r="H104" s="9" t="s">
        <v>59</v>
      </c>
      <c r="I104" s="9" t="s">
        <v>59</v>
      </c>
      <c r="J104" s="9" t="s">
        <v>60</v>
      </c>
      <c r="K104" s="14" t="s">
        <v>61</v>
      </c>
      <c r="L104" s="9" t="s">
        <v>59</v>
      </c>
      <c r="M104" s="9" t="s">
        <v>59</v>
      </c>
      <c r="N104" s="9" t="s">
        <v>59</v>
      </c>
      <c r="O104" s="9"/>
      <c r="P104" s="9" t="s">
        <v>62</v>
      </c>
      <c r="Q104" s="14" t="s">
        <v>61</v>
      </c>
      <c r="R104" s="9" t="s">
        <v>63</v>
      </c>
      <c r="S104" s="9" t="s">
        <v>59</v>
      </c>
      <c r="V104" s="9" t="s">
        <v>67</v>
      </c>
      <c r="W104" s="9"/>
      <c r="Z104" s="9"/>
      <c r="AA104" s="14" t="s">
        <v>68</v>
      </c>
      <c r="AB104" s="14" t="s">
        <v>68</v>
      </c>
      <c r="AD104" s="9" t="s">
        <v>71</v>
      </c>
      <c r="AE104" s="9" t="s">
        <v>72</v>
      </c>
      <c r="AF104" s="9" t="s">
        <v>67</v>
      </c>
      <c r="AG104" s="9" t="s">
        <v>73</v>
      </c>
      <c r="AH104" s="22" t="s">
        <v>753</v>
      </c>
      <c r="AI104" s="22" t="s">
        <v>75</v>
      </c>
      <c r="AJ104" s="22" t="s">
        <v>76</v>
      </c>
      <c r="AK104" s="22" t="s">
        <v>64</v>
      </c>
      <c r="AL104" s="22" t="s">
        <v>65</v>
      </c>
      <c r="AM104" s="22" t="s">
        <v>66</v>
      </c>
      <c r="AN104" s="26" t="s">
        <v>77</v>
      </c>
      <c r="AO104" s="26" t="s">
        <v>78</v>
      </c>
      <c r="AP104" s="22" t="s">
        <v>79</v>
      </c>
      <c r="AQ104" s="22" t="s">
        <v>80</v>
      </c>
      <c r="AR104" s="22" t="s">
        <v>74</v>
      </c>
    </row>
    <row r="105" spans="1:44" s="10" customFormat="1" x14ac:dyDescent="0.2">
      <c r="A105" s="8" t="s">
        <v>367</v>
      </c>
      <c r="B105" s="9" t="s">
        <v>841</v>
      </c>
      <c r="D105" s="9" t="s">
        <v>848</v>
      </c>
      <c r="E105" s="9" t="s">
        <v>852</v>
      </c>
      <c r="G105" s="9" t="s">
        <v>855</v>
      </c>
      <c r="H105" s="9" t="s">
        <v>858</v>
      </c>
      <c r="I105" s="9" t="s">
        <v>861</v>
      </c>
      <c r="J105" s="9" t="s">
        <v>867</v>
      </c>
      <c r="K105" s="14" t="s">
        <v>872</v>
      </c>
      <c r="L105" s="9" t="s">
        <v>877</v>
      </c>
      <c r="M105" s="9" t="s">
        <v>882</v>
      </c>
      <c r="N105" s="9" t="s">
        <v>889</v>
      </c>
      <c r="O105" s="9"/>
      <c r="P105" s="9" t="s">
        <v>901</v>
      </c>
      <c r="Q105" s="14" t="s">
        <v>897</v>
      </c>
      <c r="R105" s="9" t="s">
        <v>908</v>
      </c>
      <c r="S105" s="9" t="s">
        <v>845</v>
      </c>
      <c r="V105" s="9" t="s">
        <v>943</v>
      </c>
      <c r="W105" s="9"/>
      <c r="Z105" s="9"/>
      <c r="AA105" s="14" t="s">
        <v>934</v>
      </c>
      <c r="AB105" s="14" t="s">
        <v>952</v>
      </c>
      <c r="AD105" s="9" t="s">
        <v>938</v>
      </c>
      <c r="AE105" s="9" t="s">
        <v>960</v>
      </c>
      <c r="AF105" s="9" t="s">
        <v>949</v>
      </c>
      <c r="AG105" s="9" t="s">
        <v>965</v>
      </c>
      <c r="AH105" s="22" t="s">
        <v>957</v>
      </c>
      <c r="AI105" s="22" t="s">
        <v>983</v>
      </c>
      <c r="AJ105" s="22" t="s">
        <v>974</v>
      </c>
      <c r="AK105" s="22" t="s">
        <v>918</v>
      </c>
      <c r="AL105" s="22" t="s">
        <v>913</v>
      </c>
      <c r="AM105" s="22" t="s">
        <v>927</v>
      </c>
      <c r="AN105" s="26" t="s">
        <v>986</v>
      </c>
      <c r="AO105" s="26" t="s">
        <v>989</v>
      </c>
      <c r="AP105" s="22" t="s">
        <v>1000</v>
      </c>
      <c r="AQ105" s="22" t="s">
        <v>994</v>
      </c>
      <c r="AR105" s="22" t="s">
        <v>968</v>
      </c>
    </row>
    <row r="106" spans="1:44" s="10" customFormat="1" x14ac:dyDescent="0.2">
      <c r="A106" s="8" t="s">
        <v>403</v>
      </c>
      <c r="B106" s="9" t="s">
        <v>842</v>
      </c>
      <c r="D106" s="9" t="s">
        <v>849</v>
      </c>
      <c r="E106" s="9" t="s">
        <v>853</v>
      </c>
      <c r="G106" s="9" t="s">
        <v>856</v>
      </c>
      <c r="H106" s="9" t="s">
        <v>859</v>
      </c>
      <c r="I106" s="9" t="s">
        <v>862</v>
      </c>
      <c r="J106" s="9" t="s">
        <v>868</v>
      </c>
      <c r="K106" s="14" t="s">
        <v>873</v>
      </c>
      <c r="L106" s="9" t="s">
        <v>878</v>
      </c>
      <c r="M106" s="9" t="s">
        <v>883</v>
      </c>
      <c r="N106" s="9" t="s">
        <v>890</v>
      </c>
      <c r="O106" s="9"/>
      <c r="P106" s="9" t="s">
        <v>902</v>
      </c>
      <c r="Q106" s="14" t="s">
        <v>898</v>
      </c>
      <c r="R106" s="9" t="s">
        <v>909</v>
      </c>
      <c r="S106" s="9" t="s">
        <v>846</v>
      </c>
      <c r="V106" s="9" t="s">
        <v>944</v>
      </c>
      <c r="W106" s="9"/>
      <c r="Z106" s="9"/>
      <c r="AA106" s="14" t="s">
        <v>935</v>
      </c>
      <c r="AB106" s="14" t="s">
        <v>953</v>
      </c>
      <c r="AD106" s="9" t="s">
        <v>939</v>
      </c>
      <c r="AE106" s="9" t="s">
        <v>961</v>
      </c>
      <c r="AF106" s="9" t="s">
        <v>950</v>
      </c>
      <c r="AG106" s="9" t="s">
        <v>966</v>
      </c>
      <c r="AH106" s="22" t="s">
        <v>958</v>
      </c>
      <c r="AI106" s="22" t="s">
        <v>984</v>
      </c>
      <c r="AJ106" s="22" t="s">
        <v>975</v>
      </c>
      <c r="AK106" s="22" t="s">
        <v>919</v>
      </c>
      <c r="AL106" s="22" t="s">
        <v>914</v>
      </c>
      <c r="AM106" s="22" t="s">
        <v>928</v>
      </c>
      <c r="AN106" s="26" t="s">
        <v>987</v>
      </c>
      <c r="AO106" s="26" t="s">
        <v>990</v>
      </c>
      <c r="AP106" s="22" t="s">
        <v>1001</v>
      </c>
      <c r="AQ106" s="22" t="s">
        <v>995</v>
      </c>
      <c r="AR106" s="22" t="s">
        <v>969</v>
      </c>
    </row>
    <row r="107" spans="1:44" s="10" customFormat="1" x14ac:dyDescent="0.2">
      <c r="A107" s="8" t="s">
        <v>439</v>
      </c>
      <c r="B107" s="9" t="s">
        <v>440</v>
      </c>
      <c r="D107" s="9" t="s">
        <v>440</v>
      </c>
      <c r="E107" s="9" t="s">
        <v>440</v>
      </c>
      <c r="G107" s="9" t="s">
        <v>440</v>
      </c>
      <c r="H107" s="9" t="s">
        <v>440</v>
      </c>
      <c r="I107" s="9" t="s">
        <v>440</v>
      </c>
      <c r="J107" s="9" t="s">
        <v>441</v>
      </c>
      <c r="K107" s="14" t="s">
        <v>442</v>
      </c>
      <c r="L107" s="9" t="s">
        <v>440</v>
      </c>
      <c r="M107" s="9" t="s">
        <v>440</v>
      </c>
      <c r="N107" s="9" t="s">
        <v>440</v>
      </c>
      <c r="O107" s="9"/>
      <c r="P107" s="9" t="s">
        <v>443</v>
      </c>
      <c r="Q107" s="14" t="s">
        <v>601</v>
      </c>
      <c r="R107" s="9" t="s">
        <v>445</v>
      </c>
      <c r="S107" s="9" t="s">
        <v>440</v>
      </c>
      <c r="V107" s="9" t="s">
        <v>448</v>
      </c>
      <c r="W107" s="9"/>
      <c r="Z107" s="9"/>
      <c r="AA107" s="14" t="s">
        <v>446</v>
      </c>
      <c r="AB107" s="14" t="s">
        <v>446</v>
      </c>
      <c r="AD107" s="9" t="s">
        <v>940</v>
      </c>
      <c r="AE107" s="9" t="s">
        <v>453</v>
      </c>
      <c r="AF107" s="9" t="s">
        <v>450</v>
      </c>
      <c r="AG107" s="9" t="s">
        <v>454</v>
      </c>
      <c r="AH107" s="22" t="s">
        <v>451</v>
      </c>
      <c r="AI107" s="22" t="s">
        <v>456</v>
      </c>
      <c r="AJ107" s="22" t="s">
        <v>976</v>
      </c>
      <c r="AK107" s="22" t="s">
        <v>446</v>
      </c>
      <c r="AL107" s="22" t="s">
        <v>446</v>
      </c>
      <c r="AM107" s="22" t="s">
        <v>447</v>
      </c>
      <c r="AN107" s="26" t="s">
        <v>458</v>
      </c>
      <c r="AO107" s="26" t="s">
        <v>459</v>
      </c>
      <c r="AP107" s="22" t="s">
        <v>1002</v>
      </c>
      <c r="AQ107" s="22" t="s">
        <v>602</v>
      </c>
      <c r="AR107" s="22" t="s">
        <v>455</v>
      </c>
    </row>
    <row r="110" spans="1:44" x14ac:dyDescent="0.2">
      <c r="A110" s="2" t="s">
        <v>2484</v>
      </c>
      <c r="B110" s="1" t="s">
        <v>1003</v>
      </c>
      <c r="D110" s="1" t="s">
        <v>1005</v>
      </c>
      <c r="E110" s="1" t="s">
        <v>1006</v>
      </c>
      <c r="G110" s="1" t="s">
        <v>1007</v>
      </c>
      <c r="H110" s="1" t="s">
        <v>1008</v>
      </c>
      <c r="I110" s="1" t="s">
        <v>1009</v>
      </c>
      <c r="J110" s="1" t="s">
        <v>1010</v>
      </c>
      <c r="K110" s="14" t="s">
        <v>1011</v>
      </c>
      <c r="L110" s="1" t="s">
        <v>1012</v>
      </c>
      <c r="M110" s="1" t="s">
        <v>1013</v>
      </c>
      <c r="N110" s="1" t="s">
        <v>1014</v>
      </c>
      <c r="P110" s="1" t="s">
        <v>1015</v>
      </c>
      <c r="R110" s="1" t="s">
        <v>1016</v>
      </c>
      <c r="S110" s="1" t="s">
        <v>1004</v>
      </c>
      <c r="V110" s="1" t="s">
        <v>1022</v>
      </c>
      <c r="W110" s="1"/>
      <c r="Z110" s="1"/>
      <c r="AA110" s="14" t="s">
        <v>1020</v>
      </c>
      <c r="AB110" s="14" t="s">
        <v>1024</v>
      </c>
      <c r="AD110" s="1" t="s">
        <v>1021</v>
      </c>
      <c r="AE110" s="1" t="s">
        <v>1026</v>
      </c>
      <c r="AF110" s="1" t="s">
        <v>1023</v>
      </c>
      <c r="AG110" s="1" t="s">
        <v>1027</v>
      </c>
      <c r="AH110" s="22" t="s">
        <v>1025</v>
      </c>
      <c r="AI110" s="22" t="s">
        <v>1030</v>
      </c>
      <c r="AJ110" s="22" t="s">
        <v>1029</v>
      </c>
      <c r="AK110" s="22" t="s">
        <v>1018</v>
      </c>
      <c r="AL110" s="22" t="s">
        <v>1017</v>
      </c>
      <c r="AM110" s="22" t="s">
        <v>1019</v>
      </c>
      <c r="AN110" s="26" t="s">
        <v>1031</v>
      </c>
      <c r="AO110" s="26" t="s">
        <v>1032</v>
      </c>
      <c r="AP110" s="22" t="s">
        <v>1034</v>
      </c>
      <c r="AQ110" s="22" t="s">
        <v>1033</v>
      </c>
      <c r="AR110" s="22" t="s">
        <v>1028</v>
      </c>
    </row>
    <row r="111" spans="1:44" x14ac:dyDescent="0.2">
      <c r="A111" s="2" t="s">
        <v>823</v>
      </c>
      <c r="B111" s="1" t="s">
        <v>638</v>
      </c>
      <c r="D111" s="1" t="s">
        <v>638</v>
      </c>
      <c r="E111" s="1" t="s">
        <v>638</v>
      </c>
      <c r="G111" s="1" t="s">
        <v>638</v>
      </c>
      <c r="H111" s="1" t="s">
        <v>638</v>
      </c>
      <c r="I111" s="1" t="s">
        <v>638</v>
      </c>
      <c r="J111" s="1" t="s">
        <v>638</v>
      </c>
      <c r="K111" s="14" t="s">
        <v>638</v>
      </c>
      <c r="L111" s="1" t="s">
        <v>638</v>
      </c>
      <c r="M111" s="1" t="s">
        <v>638</v>
      </c>
      <c r="N111" s="1" t="s">
        <v>638</v>
      </c>
      <c r="P111" s="1" t="s">
        <v>638</v>
      </c>
      <c r="R111" s="1" t="s">
        <v>638</v>
      </c>
      <c r="S111" s="1" t="s">
        <v>638</v>
      </c>
      <c r="V111" s="1" t="s">
        <v>638</v>
      </c>
      <c r="W111" s="1"/>
      <c r="Z111" s="1"/>
      <c r="AA111" s="14" t="s">
        <v>638</v>
      </c>
      <c r="AB111" s="14" t="s">
        <v>639</v>
      </c>
      <c r="AD111" s="1" t="s">
        <v>638</v>
      </c>
      <c r="AE111" s="1" t="s">
        <v>639</v>
      </c>
      <c r="AF111" s="1" t="s">
        <v>638</v>
      </c>
      <c r="AG111" s="1" t="s">
        <v>179</v>
      </c>
      <c r="AH111" s="22" t="s">
        <v>638</v>
      </c>
      <c r="AI111" s="22" t="s">
        <v>179</v>
      </c>
      <c r="AJ111" s="22" t="s">
        <v>179</v>
      </c>
      <c r="AK111" s="22" t="s">
        <v>638</v>
      </c>
      <c r="AL111" s="22" t="s">
        <v>638</v>
      </c>
      <c r="AM111" s="22" t="s">
        <v>638</v>
      </c>
      <c r="AN111" s="26" t="s">
        <v>179</v>
      </c>
      <c r="AO111" s="26" t="s">
        <v>179</v>
      </c>
      <c r="AP111" s="22" t="s">
        <v>179</v>
      </c>
      <c r="AQ111" s="22" t="s">
        <v>179</v>
      </c>
      <c r="AR111" s="22" t="s">
        <v>179</v>
      </c>
    </row>
    <row r="112" spans="1:44" x14ac:dyDescent="0.2">
      <c r="A112" s="2" t="s">
        <v>1035</v>
      </c>
      <c r="B112" s="1" t="s">
        <v>642</v>
      </c>
      <c r="D112" s="1" t="s">
        <v>642</v>
      </c>
      <c r="E112" s="1" t="s">
        <v>642</v>
      </c>
      <c r="G112" s="1" t="s">
        <v>642</v>
      </c>
      <c r="H112" s="1" t="s">
        <v>642</v>
      </c>
      <c r="I112" s="1" t="s">
        <v>642</v>
      </c>
      <c r="J112" s="1" t="s">
        <v>642</v>
      </c>
      <c r="K112" s="14" t="s">
        <v>642</v>
      </c>
      <c r="L112" s="1" t="s">
        <v>642</v>
      </c>
      <c r="M112" s="1" t="s">
        <v>715</v>
      </c>
      <c r="N112" s="1" t="s">
        <v>715</v>
      </c>
      <c r="P112" s="1" t="s">
        <v>642</v>
      </c>
      <c r="R112" s="1" t="s">
        <v>642</v>
      </c>
      <c r="S112" s="1" t="s">
        <v>642</v>
      </c>
      <c r="V112" s="1" t="s">
        <v>642</v>
      </c>
      <c r="W112" s="1"/>
      <c r="Z112" s="1"/>
      <c r="AA112" s="14" t="s">
        <v>642</v>
      </c>
      <c r="AB112" s="14" t="s">
        <v>179</v>
      </c>
      <c r="AD112" s="1" t="s">
        <v>642</v>
      </c>
      <c r="AE112" s="1" t="s">
        <v>179</v>
      </c>
      <c r="AF112" s="1" t="s">
        <v>641</v>
      </c>
      <c r="AG112" s="1" t="s">
        <v>179</v>
      </c>
      <c r="AH112" s="22" t="s">
        <v>641</v>
      </c>
      <c r="AI112" s="22" t="s">
        <v>179</v>
      </c>
      <c r="AJ112" s="22" t="s">
        <v>641</v>
      </c>
      <c r="AK112" s="22" t="s">
        <v>179</v>
      </c>
      <c r="AL112" s="22" t="s">
        <v>642</v>
      </c>
      <c r="AM112" s="22" t="s">
        <v>642</v>
      </c>
      <c r="AN112" s="26" t="s">
        <v>642</v>
      </c>
      <c r="AO112" s="26" t="s">
        <v>642</v>
      </c>
      <c r="AP112" s="22" t="s">
        <v>179</v>
      </c>
      <c r="AQ112" s="22" t="s">
        <v>642</v>
      </c>
      <c r="AR112" s="22" t="s">
        <v>642</v>
      </c>
    </row>
    <row r="113" spans="1:44" x14ac:dyDescent="0.2">
      <c r="A113" s="2" t="s">
        <v>180</v>
      </c>
      <c r="B113" s="1" t="s">
        <v>179</v>
      </c>
      <c r="D113" s="1" t="s">
        <v>179</v>
      </c>
      <c r="E113" s="1" t="s">
        <v>179</v>
      </c>
      <c r="G113" s="1" t="s">
        <v>179</v>
      </c>
      <c r="H113" s="1" t="s">
        <v>179</v>
      </c>
      <c r="I113" s="1" t="s">
        <v>179</v>
      </c>
      <c r="J113" s="1" t="s">
        <v>179</v>
      </c>
      <c r="K113" s="14" t="s">
        <v>179</v>
      </c>
      <c r="L113" s="1" t="s">
        <v>179</v>
      </c>
      <c r="M113" s="1" t="s">
        <v>179</v>
      </c>
      <c r="N113" s="1" t="s">
        <v>179</v>
      </c>
      <c r="P113" s="1" t="s">
        <v>179</v>
      </c>
      <c r="R113" s="1" t="s">
        <v>179</v>
      </c>
      <c r="S113" s="1" t="s">
        <v>179</v>
      </c>
      <c r="V113" s="1" t="s">
        <v>179</v>
      </c>
      <c r="W113" s="1"/>
      <c r="Z113" s="1"/>
      <c r="AA113" s="14" t="s">
        <v>179</v>
      </c>
      <c r="AB113" s="14" t="s">
        <v>179</v>
      </c>
      <c r="AD113" s="1" t="s">
        <v>179</v>
      </c>
      <c r="AE113" s="1" t="s">
        <v>179</v>
      </c>
      <c r="AF113" s="1" t="s">
        <v>179</v>
      </c>
      <c r="AG113" s="1" t="s">
        <v>1037</v>
      </c>
      <c r="AH113" s="22" t="s">
        <v>179</v>
      </c>
      <c r="AI113" s="22" t="s">
        <v>179</v>
      </c>
      <c r="AJ113" s="22" t="s">
        <v>179</v>
      </c>
      <c r="AK113" s="22" t="s">
        <v>1036</v>
      </c>
      <c r="AL113" s="22" t="s">
        <v>179</v>
      </c>
      <c r="AM113" s="22" t="s">
        <v>179</v>
      </c>
      <c r="AN113" s="26" t="s">
        <v>179</v>
      </c>
      <c r="AO113" s="26" t="s">
        <v>179</v>
      </c>
      <c r="AP113" s="22" t="s">
        <v>179</v>
      </c>
      <c r="AQ113" s="22" t="s">
        <v>179</v>
      </c>
      <c r="AR113" s="22" t="s">
        <v>179</v>
      </c>
    </row>
    <row r="114" spans="1:44" x14ac:dyDescent="0.2">
      <c r="A114" s="2" t="s">
        <v>1038</v>
      </c>
      <c r="B114" s="1" t="s">
        <v>179</v>
      </c>
      <c r="D114" s="1" t="s">
        <v>179</v>
      </c>
      <c r="E114" s="1" t="s">
        <v>179</v>
      </c>
      <c r="G114" s="1" t="s">
        <v>179</v>
      </c>
      <c r="H114" s="1" t="s">
        <v>179</v>
      </c>
      <c r="I114" s="1" t="s">
        <v>179</v>
      </c>
      <c r="J114" s="1" t="s">
        <v>179</v>
      </c>
      <c r="K114" s="14" t="s">
        <v>179</v>
      </c>
      <c r="L114" s="1" t="s">
        <v>179</v>
      </c>
      <c r="M114" s="1" t="s">
        <v>179</v>
      </c>
      <c r="N114" s="1" t="s">
        <v>179</v>
      </c>
      <c r="P114" s="1" t="s">
        <v>179</v>
      </c>
      <c r="R114" s="1" t="s">
        <v>179</v>
      </c>
      <c r="S114" s="1" t="s">
        <v>179</v>
      </c>
      <c r="V114" s="1" t="s">
        <v>179</v>
      </c>
      <c r="W114" s="1"/>
      <c r="Z114" s="1"/>
      <c r="AA114" s="14" t="s">
        <v>179</v>
      </c>
      <c r="AB114" s="14" t="s">
        <v>179</v>
      </c>
      <c r="AD114" s="1" t="s">
        <v>179</v>
      </c>
      <c r="AE114" s="1" t="s">
        <v>179</v>
      </c>
      <c r="AF114" s="1" t="s">
        <v>1039</v>
      </c>
      <c r="AG114" s="1" t="s">
        <v>179</v>
      </c>
      <c r="AH114" s="22" t="s">
        <v>1040</v>
      </c>
      <c r="AI114" s="22" t="s">
        <v>179</v>
      </c>
      <c r="AJ114" s="22" t="s">
        <v>1041</v>
      </c>
      <c r="AK114" s="22" t="s">
        <v>179</v>
      </c>
      <c r="AL114" s="22" t="s">
        <v>179</v>
      </c>
      <c r="AM114" s="22" t="s">
        <v>179</v>
      </c>
      <c r="AN114" s="26" t="s">
        <v>179</v>
      </c>
      <c r="AO114" s="26" t="s">
        <v>179</v>
      </c>
      <c r="AP114" s="22" t="s">
        <v>179</v>
      </c>
      <c r="AQ114" s="22" t="s">
        <v>179</v>
      </c>
      <c r="AR114" s="22" t="s">
        <v>179</v>
      </c>
    </row>
    <row r="115" spans="1:44" x14ac:dyDescent="0.2">
      <c r="A115" s="2" t="s">
        <v>1042</v>
      </c>
      <c r="AF115" t="str">
        <f>HYPERLINK("https://api.typeform.com/responses/files/82377d4290c57bff69fb8a2ad7dd66a1d73f099d294e602595efa91c305e61e5/Myran_Geometries_FKZViewer_HEriksson.jpg","https://api.typeform.com/responses/files/82377d4290c57bff69fb8a2ad7dd66a1d73f099d294e602595efa91c305e61e5/Myran_Geometries_FKZViewer_HEriksson.jpg")</f>
        <v>https://api.typeform.com/responses/files/82377d4290c57bff69fb8a2ad7dd66a1d73f099d294e602595efa91c305e61e5/Myran_Geometries_FKZViewer_HEriksson.jpg</v>
      </c>
      <c r="AH115" s="24" t="str">
        <f>HYPERLINK("https://api.typeform.com/responses/files/a81fa7b585528c3a3c7869da38ae85bab9539033d629a90a06e956b808a9fea8/Walls_connections.JPG","https://api.typeform.com/responses/files/a81fa7b585528c3a3c7869da38ae85bab9539033d629a90a06e956b808a9fea8/Walls_connections.JPG")</f>
        <v>https://api.typeform.com/responses/files/a81fa7b585528c3a3c7869da38ae85bab9539033d629a90a06e956b808a9fea8/Walls_connections.JPG</v>
      </c>
    </row>
    <row r="116" spans="1:44" x14ac:dyDescent="0.2">
      <c r="A116" s="2" t="s">
        <v>1043</v>
      </c>
      <c r="B116" s="1" t="s">
        <v>179</v>
      </c>
      <c r="D116" s="1" t="s">
        <v>179</v>
      </c>
      <c r="E116" s="1" t="s">
        <v>179</v>
      </c>
      <c r="G116" s="1" t="s">
        <v>179</v>
      </c>
      <c r="H116" s="1" t="s">
        <v>179</v>
      </c>
      <c r="I116" s="1" t="s">
        <v>179</v>
      </c>
      <c r="J116" s="1" t="s">
        <v>179</v>
      </c>
      <c r="K116" s="17" t="s">
        <v>1044</v>
      </c>
      <c r="L116" s="1" t="s">
        <v>1045</v>
      </c>
      <c r="M116" s="1" t="s">
        <v>1046</v>
      </c>
      <c r="N116" s="1" t="s">
        <v>1047</v>
      </c>
      <c r="P116" s="1" t="s">
        <v>1048</v>
      </c>
      <c r="R116" s="1" t="s">
        <v>1049</v>
      </c>
      <c r="S116" s="1" t="s">
        <v>179</v>
      </c>
      <c r="V116" s="1" t="s">
        <v>179</v>
      </c>
      <c r="W116" s="1"/>
      <c r="Z116" s="1"/>
      <c r="AA116" s="14" t="s">
        <v>1051</v>
      </c>
      <c r="AB116" s="14" t="s">
        <v>179</v>
      </c>
      <c r="AD116" s="1" t="s">
        <v>1052</v>
      </c>
      <c r="AE116" s="1" t="s">
        <v>179</v>
      </c>
      <c r="AF116" s="1" t="s">
        <v>179</v>
      </c>
      <c r="AG116" s="1" t="s">
        <v>179</v>
      </c>
      <c r="AH116" s="22" t="s">
        <v>1053</v>
      </c>
      <c r="AI116" s="22" t="s">
        <v>982</v>
      </c>
      <c r="AJ116" s="22" t="s">
        <v>179</v>
      </c>
      <c r="AK116" s="22" t="s">
        <v>179</v>
      </c>
      <c r="AL116" s="22" t="s">
        <v>1050</v>
      </c>
      <c r="AM116" s="22" t="s">
        <v>709</v>
      </c>
      <c r="AN116" s="26" t="s">
        <v>179</v>
      </c>
      <c r="AO116" s="26" t="s">
        <v>179</v>
      </c>
      <c r="AP116" s="22" t="s">
        <v>120</v>
      </c>
      <c r="AQ116" s="22" t="s">
        <v>179</v>
      </c>
      <c r="AR116" s="22" t="s">
        <v>1054</v>
      </c>
    </row>
    <row r="117" spans="1:44" x14ac:dyDescent="0.2">
      <c r="A117" s="2" t="s">
        <v>1055</v>
      </c>
      <c r="B117" s="1" t="s">
        <v>641</v>
      </c>
      <c r="D117" s="1" t="s">
        <v>641</v>
      </c>
      <c r="E117" s="1" t="s">
        <v>641</v>
      </c>
      <c r="G117" s="1" t="s">
        <v>641</v>
      </c>
      <c r="H117" s="1" t="s">
        <v>641</v>
      </c>
      <c r="I117" s="1" t="s">
        <v>642</v>
      </c>
      <c r="J117" s="1" t="s">
        <v>641</v>
      </c>
      <c r="K117" s="14" t="s">
        <v>641</v>
      </c>
      <c r="L117" s="1" t="s">
        <v>682</v>
      </c>
      <c r="M117" s="1" t="s">
        <v>682</v>
      </c>
      <c r="N117" s="1" t="s">
        <v>682</v>
      </c>
      <c r="P117" s="1" t="s">
        <v>179</v>
      </c>
      <c r="R117" s="1" t="s">
        <v>642</v>
      </c>
      <c r="S117" s="1" t="s">
        <v>641</v>
      </c>
      <c r="V117" s="1" t="s">
        <v>642</v>
      </c>
      <c r="W117" s="1"/>
      <c r="Z117" s="1"/>
      <c r="AA117" s="14" t="s">
        <v>641</v>
      </c>
      <c r="AB117" s="14" t="s">
        <v>179</v>
      </c>
      <c r="AD117" s="1" t="s">
        <v>642</v>
      </c>
      <c r="AE117" s="1" t="s">
        <v>179</v>
      </c>
      <c r="AF117" s="1" t="s">
        <v>642</v>
      </c>
      <c r="AG117" s="1" t="s">
        <v>179</v>
      </c>
      <c r="AH117" s="22" t="s">
        <v>641</v>
      </c>
      <c r="AI117" s="22" t="s">
        <v>179</v>
      </c>
      <c r="AJ117" s="22" t="s">
        <v>179</v>
      </c>
      <c r="AK117" s="22" t="s">
        <v>682</v>
      </c>
      <c r="AL117" s="22" t="s">
        <v>682</v>
      </c>
      <c r="AM117" s="22" t="s">
        <v>642</v>
      </c>
      <c r="AN117" s="26" t="s">
        <v>682</v>
      </c>
      <c r="AO117" s="26" t="s">
        <v>682</v>
      </c>
      <c r="AP117" s="22" t="s">
        <v>642</v>
      </c>
      <c r="AQ117" s="22" t="s">
        <v>179</v>
      </c>
      <c r="AR117" s="22" t="s">
        <v>179</v>
      </c>
    </row>
    <row r="118" spans="1:44" x14ac:dyDescent="0.2">
      <c r="A118" s="2" t="s">
        <v>180</v>
      </c>
      <c r="B118" s="1" t="s">
        <v>179</v>
      </c>
      <c r="D118" s="1" t="s">
        <v>179</v>
      </c>
      <c r="E118" s="1" t="s">
        <v>179</v>
      </c>
      <c r="G118" s="1" t="s">
        <v>179</v>
      </c>
      <c r="H118" s="1" t="s">
        <v>179</v>
      </c>
      <c r="I118" s="1" t="s">
        <v>179</v>
      </c>
      <c r="J118" s="1" t="s">
        <v>179</v>
      </c>
      <c r="K118" s="14" t="s">
        <v>179</v>
      </c>
      <c r="L118" s="1" t="s">
        <v>179</v>
      </c>
      <c r="M118" s="1" t="s">
        <v>179</v>
      </c>
      <c r="N118" s="1" t="s">
        <v>179</v>
      </c>
      <c r="P118" s="1" t="s">
        <v>179</v>
      </c>
      <c r="R118" s="1" t="s">
        <v>179</v>
      </c>
      <c r="S118" s="1" t="s">
        <v>179</v>
      </c>
      <c r="V118" s="1" t="s">
        <v>179</v>
      </c>
      <c r="W118" s="1"/>
      <c r="Z118" s="1"/>
      <c r="AA118" s="14" t="s">
        <v>179</v>
      </c>
      <c r="AB118" s="14" t="s">
        <v>179</v>
      </c>
      <c r="AD118" s="1" t="s">
        <v>179</v>
      </c>
      <c r="AE118" s="1" t="s">
        <v>179</v>
      </c>
      <c r="AF118" s="1" t="s">
        <v>179</v>
      </c>
      <c r="AG118" s="1" t="s">
        <v>1056</v>
      </c>
      <c r="AH118" s="22" t="s">
        <v>179</v>
      </c>
      <c r="AI118" s="22" t="s">
        <v>179</v>
      </c>
      <c r="AJ118" s="22" t="s">
        <v>179</v>
      </c>
      <c r="AK118" s="22" t="s">
        <v>179</v>
      </c>
      <c r="AL118" s="22" t="s">
        <v>179</v>
      </c>
      <c r="AM118" s="22" t="s">
        <v>179</v>
      </c>
      <c r="AN118" s="26" t="s">
        <v>179</v>
      </c>
      <c r="AO118" s="26" t="s">
        <v>179</v>
      </c>
      <c r="AP118" s="22" t="s">
        <v>179</v>
      </c>
      <c r="AQ118" s="22" t="s">
        <v>1057</v>
      </c>
      <c r="AR118" s="22" t="s">
        <v>179</v>
      </c>
    </row>
    <row r="119" spans="1:44" x14ac:dyDescent="0.2">
      <c r="A119" s="2" t="s">
        <v>1058</v>
      </c>
      <c r="B119" s="1" t="s">
        <v>179</v>
      </c>
      <c r="D119" s="1" t="s">
        <v>179</v>
      </c>
      <c r="E119" s="1" t="s">
        <v>179</v>
      </c>
      <c r="G119" s="1" t="s">
        <v>179</v>
      </c>
      <c r="H119" s="1" t="s">
        <v>1059</v>
      </c>
      <c r="I119" s="1" t="s">
        <v>179</v>
      </c>
      <c r="J119" s="1" t="s">
        <v>1060</v>
      </c>
      <c r="K119" s="14" t="s">
        <v>1061</v>
      </c>
      <c r="L119" s="1" t="s">
        <v>179</v>
      </c>
      <c r="M119" s="1" t="s">
        <v>179</v>
      </c>
      <c r="N119" s="1" t="s">
        <v>179</v>
      </c>
      <c r="P119" s="1" t="s">
        <v>179</v>
      </c>
      <c r="R119" s="1" t="s">
        <v>179</v>
      </c>
      <c r="S119" s="1" t="s">
        <v>179</v>
      </c>
      <c r="V119" s="1" t="s">
        <v>179</v>
      </c>
      <c r="W119" s="1"/>
      <c r="Z119" s="1"/>
      <c r="AA119" s="14" t="s">
        <v>1062</v>
      </c>
      <c r="AB119" s="14" t="s">
        <v>179</v>
      </c>
      <c r="AD119" s="1" t="s">
        <v>179</v>
      </c>
      <c r="AE119" s="1" t="s">
        <v>179</v>
      </c>
      <c r="AF119" s="1" t="s">
        <v>179</v>
      </c>
      <c r="AG119" s="1" t="s">
        <v>179</v>
      </c>
      <c r="AH119" s="22" t="s">
        <v>1063</v>
      </c>
      <c r="AI119" s="22" t="s">
        <v>179</v>
      </c>
      <c r="AJ119" s="22" t="s">
        <v>179</v>
      </c>
      <c r="AK119" s="22" t="s">
        <v>179</v>
      </c>
      <c r="AL119" s="22" t="s">
        <v>179</v>
      </c>
      <c r="AM119" s="22" t="s">
        <v>179</v>
      </c>
      <c r="AN119" s="26" t="s">
        <v>179</v>
      </c>
      <c r="AO119" s="26" t="s">
        <v>179</v>
      </c>
      <c r="AP119" s="22" t="s">
        <v>179</v>
      </c>
      <c r="AQ119" s="22" t="s">
        <v>179</v>
      </c>
      <c r="AR119" s="22" t="s">
        <v>179</v>
      </c>
    </row>
    <row r="120" spans="1:44" ht="17" thickBot="1" x14ac:dyDescent="0.25">
      <c r="A120" s="2" t="s">
        <v>1064</v>
      </c>
      <c r="B120" t="str">
        <f>HYPERLINK("https://api.typeform.com/responses/files/71859d0ef512c61341f3d2b3bc007eebee206211e92e318a9b854d31c18786ef/11.1.2_visually_the_normals_seem_ok.jpg","https://api.typeform.com/responses/files/71859d0ef512c61341f3d2b3bc007eebee206211e92e318a9b854d31c18786ef/11.1.2_visually_the_normals_seem_ok.jpg")</f>
        <v>https://api.typeform.com/responses/files/71859d0ef512c61341f3d2b3bc007eebee206211e92e318a9b854d31c18786ef/11.1.2_visually_the_normals_seem_ok.jpg</v>
      </c>
      <c r="D120" t="str">
        <f>HYPERLINK("https://api.typeform.com/responses/files/1a30f5686d8440bd219114e37037fb17562e3a9f58b7ba9f56bb0d6e93735633/11.1.2_Solibri_visually_the_normals_look_ok.png","https://api.typeform.com/responses/files/1a30f5686d8440bd219114e37037fb17562e3a9f58b7ba9f56bb0d6e93735633/11.1.2_Solibri_visually_the_normals_look_ok.png")</f>
        <v>https://api.typeform.com/responses/files/1a30f5686d8440bd219114e37037fb17562e3a9f58b7ba9f56bb0d6e93735633/11.1.2_Solibri_visually_the_normals_look_ok.png</v>
      </c>
      <c r="E120" t="str">
        <f>HYPERLINK("https://api.typeform.com/responses/files/6d39382809007d8a72d7f0c0c8a39a34d9fc0bdaf2da0f0216a9d9794938de7b/11.1.2_Bentley_Map_model_with_illumination__normals_seem_ok_.jpg","https://api.typeform.com/responses/files/6d39382809007d8a72d7f0c0c8a39a34d9fc0bdaf2da0f0216a9d9794938de7b/11.1.2_Bentley_Map_model_with_illumination__normals_seem_ok_.jpg")</f>
        <v>https://api.typeform.com/responses/files/6d39382809007d8a72d7f0c0c8a39a34d9fc0bdaf2da0f0216a9d9794938de7b/11.1.2_Bentley_Map_model_with_illumination__normals_seem_ok_.jpg</v>
      </c>
      <c r="G120" t="str">
        <f>HYPERLINK("https://api.typeform.com/responses/files/c0c7601eed6009a63cb0e0859f3cdb425d6eca4969aac4f507847b1a6c8e927e/11.1.2_usBIM.viewer_Myran_fixed_full_screenshot.png","https://api.typeform.com/responses/files/c0c7601eed6009a63cb0e0859f3cdb425d6eca4969aac4f507847b1a6c8e927e/11.1.2_usBIM.viewer_Myran_fixed_full_screenshot.png")</f>
        <v>https://api.typeform.com/responses/files/c0c7601eed6009a63cb0e0859f3cdb425d6eca4969aac4f507847b1a6c8e927e/11.1.2_usBIM.viewer_Myran_fixed_full_screenshot.png</v>
      </c>
      <c r="H120" t="str">
        <f>HYPERLINK("https://api.typeform.com/responses/files/71297d01b0eb4e428094c4cfaea798a774fe8701b6fa2f9dceddf98f33aa8c82/11.1.2_screenshot_of_model.png","https://api.typeform.com/responses/files/71297d01b0eb4e428094c4cfaea798a774fe8701b6fa2f9dceddf98f33aa8c82/11.1.2_screenshot_of_model.png")</f>
        <v>https://api.typeform.com/responses/files/71297d01b0eb4e428094c4cfaea798a774fe8701b6fa2f9dceddf98f33aa8c82/11.1.2_screenshot_of_model.png</v>
      </c>
      <c r="K120" s="15" t="str">
        <f>HYPERLINK("https://api.typeform.com/responses/files/79ed6a3940337f91de90f1802f4dabc78c380c8e68cbfc15b28291a0c805e604/Test1_MyranIFC_screenshots.docx","https://api.typeform.com/responses/files/79ed6a3940337f91de90f1802f4dabc78c380c8e68cbfc15b28291a0c805e604/Test1_MyranIFC_screenshots.docx")</f>
        <v>https://api.typeform.com/responses/files/79ed6a3940337f91de90f1802f4dabc78c380c8e68cbfc15b28291a0c805e604/Test1_MyranIFC_screenshots.docx</v>
      </c>
      <c r="S120" t="str">
        <f>HYPERLINK("https://api.typeform.com/responses/files/dadc62c43de1c34cf5b01a28cd4f59c5d6894f4273346ecd0097e2722a2e998c/11.1.2_eveBIM_normals_seem_ok.png","https://api.typeform.com/responses/files/dadc62c43de1c34cf5b01a28cd4f59c5d6894f4273346ecd0097e2722a2e998c/11.1.2_eveBIM_normals_seem_ok.png")</f>
        <v>https://api.typeform.com/responses/files/dadc62c43de1c34cf5b01a28cd4f59c5d6894f4273346ecd0097e2722a2e998c/11.1.2_eveBIM_normals_seem_ok.png</v>
      </c>
      <c r="AH120" s="24" t="str">
        <f>HYPERLINK("https://api.typeform.com/responses/files/04c12f54ab9b425d20042797289f41eb25f21f0add5638fdc6182a95db08a7da/Beams_color.JPG","https://api.typeform.com/responses/files/04c12f54ab9b425d20042797289f41eb25f21f0add5638fdc6182a95db08a7da/Beams_color.JPG")</f>
        <v>https://api.typeform.com/responses/files/04c12f54ab9b425d20042797289f41eb25f21f0add5638fdc6182a95db08a7da/Beams_color.JPG</v>
      </c>
    </row>
    <row r="121" spans="1:44" ht="17" thickBot="1" x14ac:dyDescent="0.25">
      <c r="A121" s="2" t="s">
        <v>1065</v>
      </c>
      <c r="B121" s="1" t="s">
        <v>179</v>
      </c>
      <c r="D121" s="1" t="s">
        <v>179</v>
      </c>
      <c r="E121" s="1" t="s">
        <v>179</v>
      </c>
      <c r="G121" s="1" t="s">
        <v>179</v>
      </c>
      <c r="H121" s="1" t="s">
        <v>179</v>
      </c>
      <c r="I121" s="1" t="s">
        <v>1066</v>
      </c>
      <c r="J121" s="1" t="s">
        <v>179</v>
      </c>
      <c r="K121" s="14" t="s">
        <v>179</v>
      </c>
      <c r="L121" s="1" t="s">
        <v>1067</v>
      </c>
      <c r="M121" s="1" t="s">
        <v>179</v>
      </c>
      <c r="N121" s="1" t="s">
        <v>179</v>
      </c>
      <c r="P121" s="1" t="s">
        <v>1068</v>
      </c>
      <c r="R121" s="34" t="s">
        <v>1069</v>
      </c>
      <c r="S121" s="1" t="s">
        <v>179</v>
      </c>
      <c r="V121" s="1" t="s">
        <v>179</v>
      </c>
      <c r="W121" s="1"/>
      <c r="Z121" s="1"/>
      <c r="AA121" s="14" t="s">
        <v>1070</v>
      </c>
      <c r="AB121" s="14" t="s">
        <v>179</v>
      </c>
      <c r="AD121" s="1" t="s">
        <v>179</v>
      </c>
      <c r="AE121" s="1" t="s">
        <v>179</v>
      </c>
      <c r="AF121" s="1" t="s">
        <v>179</v>
      </c>
      <c r="AG121" s="1" t="s">
        <v>179</v>
      </c>
      <c r="AH121" s="22" t="s">
        <v>179</v>
      </c>
      <c r="AI121" s="22" t="s">
        <v>982</v>
      </c>
      <c r="AJ121" s="22" t="s">
        <v>179</v>
      </c>
      <c r="AK121" s="22" t="s">
        <v>179</v>
      </c>
      <c r="AL121" s="22" t="s">
        <v>120</v>
      </c>
      <c r="AM121" s="22" t="s">
        <v>709</v>
      </c>
      <c r="AN121" s="26" t="s">
        <v>179</v>
      </c>
      <c r="AO121" s="26" t="s">
        <v>179</v>
      </c>
      <c r="AP121" s="22" t="s">
        <v>1071</v>
      </c>
      <c r="AQ121" s="22" t="s">
        <v>179</v>
      </c>
      <c r="AR121" s="22" t="s">
        <v>179</v>
      </c>
    </row>
    <row r="122" spans="1:44" x14ac:dyDescent="0.2">
      <c r="A122" s="2" t="s">
        <v>1072</v>
      </c>
      <c r="B122" s="1" t="s">
        <v>642</v>
      </c>
      <c r="D122" s="1" t="s">
        <v>642</v>
      </c>
      <c r="E122" s="1" t="s">
        <v>642</v>
      </c>
      <c r="G122" s="1" t="s">
        <v>642</v>
      </c>
      <c r="H122" s="1" t="s">
        <v>642</v>
      </c>
      <c r="I122" s="1" t="s">
        <v>642</v>
      </c>
      <c r="J122" s="1" t="s">
        <v>642</v>
      </c>
      <c r="K122" s="14" t="s">
        <v>642</v>
      </c>
      <c r="L122" s="1" t="s">
        <v>642</v>
      </c>
      <c r="M122" s="1" t="s">
        <v>642</v>
      </c>
      <c r="N122" s="1" t="s">
        <v>642</v>
      </c>
      <c r="P122" s="1" t="s">
        <v>642</v>
      </c>
      <c r="R122" s="1" t="s">
        <v>642</v>
      </c>
      <c r="S122" s="1" t="s">
        <v>642</v>
      </c>
      <c r="V122" s="1" t="s">
        <v>642</v>
      </c>
      <c r="W122" s="1"/>
      <c r="Z122" s="1"/>
      <c r="AA122" s="14" t="s">
        <v>642</v>
      </c>
      <c r="AB122" s="14" t="s">
        <v>179</v>
      </c>
      <c r="AD122" s="1" t="s">
        <v>642</v>
      </c>
      <c r="AE122" s="1" t="s">
        <v>179</v>
      </c>
      <c r="AF122" s="1" t="s">
        <v>642</v>
      </c>
      <c r="AG122" s="1" t="s">
        <v>642</v>
      </c>
      <c r="AH122" s="22" t="s">
        <v>642</v>
      </c>
      <c r="AI122" s="22" t="s">
        <v>642</v>
      </c>
      <c r="AJ122" s="22" t="s">
        <v>642</v>
      </c>
      <c r="AK122" s="22" t="s">
        <v>642</v>
      </c>
      <c r="AL122" s="22" t="s">
        <v>642</v>
      </c>
      <c r="AM122" s="22" t="s">
        <v>642</v>
      </c>
      <c r="AN122" s="26" t="s">
        <v>642</v>
      </c>
      <c r="AO122" s="26" t="s">
        <v>642</v>
      </c>
      <c r="AP122" s="22" t="s">
        <v>642</v>
      </c>
      <c r="AQ122" s="22" t="s">
        <v>642</v>
      </c>
      <c r="AR122" s="22" t="s">
        <v>642</v>
      </c>
    </row>
    <row r="123" spans="1:44" x14ac:dyDescent="0.2">
      <c r="A123" s="2" t="s">
        <v>1073</v>
      </c>
      <c r="B123" s="1" t="s">
        <v>179</v>
      </c>
      <c r="D123" s="1" t="s">
        <v>179</v>
      </c>
      <c r="E123" s="1" t="s">
        <v>179</v>
      </c>
      <c r="G123" s="1" t="s">
        <v>179</v>
      </c>
      <c r="H123" s="1" t="s">
        <v>179</v>
      </c>
      <c r="I123" s="1" t="s">
        <v>179</v>
      </c>
      <c r="J123" s="1" t="s">
        <v>179</v>
      </c>
      <c r="K123" s="46" t="s">
        <v>1074</v>
      </c>
      <c r="L123" s="1" t="s">
        <v>1075</v>
      </c>
      <c r="M123" s="1" t="s">
        <v>1076</v>
      </c>
      <c r="N123" s="1" t="s">
        <v>1077</v>
      </c>
      <c r="P123" s="1" t="s">
        <v>1078</v>
      </c>
      <c r="R123" s="1" t="s">
        <v>179</v>
      </c>
      <c r="S123" s="1" t="s">
        <v>179</v>
      </c>
      <c r="V123" s="1" t="s">
        <v>179</v>
      </c>
      <c r="W123" s="1"/>
      <c r="Z123" s="1"/>
      <c r="AA123" s="14" t="s">
        <v>1079</v>
      </c>
      <c r="AB123" s="14" t="s">
        <v>179</v>
      </c>
      <c r="AD123" s="1" t="s">
        <v>1080</v>
      </c>
      <c r="AE123" s="1" t="s">
        <v>179</v>
      </c>
      <c r="AF123" s="1" t="s">
        <v>179</v>
      </c>
      <c r="AG123" s="1" t="s">
        <v>1081</v>
      </c>
      <c r="AH123" s="22" t="s">
        <v>179</v>
      </c>
      <c r="AI123" s="22" t="s">
        <v>179</v>
      </c>
      <c r="AJ123" s="22" t="s">
        <v>179</v>
      </c>
      <c r="AK123" s="22" t="s">
        <v>179</v>
      </c>
      <c r="AL123" s="22" t="s">
        <v>120</v>
      </c>
      <c r="AM123" s="22" t="s">
        <v>709</v>
      </c>
      <c r="AN123" s="26" t="s">
        <v>179</v>
      </c>
      <c r="AO123" s="26" t="s">
        <v>179</v>
      </c>
      <c r="AP123" s="22" t="s">
        <v>1082</v>
      </c>
      <c r="AQ123" s="22" t="s">
        <v>179</v>
      </c>
      <c r="AR123" s="22" t="s">
        <v>179</v>
      </c>
    </row>
    <row r="124" spans="1:44" x14ac:dyDescent="0.2">
      <c r="A124" s="2" t="s">
        <v>1083</v>
      </c>
      <c r="B124" s="1" t="s">
        <v>642</v>
      </c>
      <c r="D124" s="1" t="s">
        <v>641</v>
      </c>
      <c r="E124" s="1" t="s">
        <v>641</v>
      </c>
      <c r="G124" s="1" t="s">
        <v>642</v>
      </c>
      <c r="H124" s="1" t="s">
        <v>642</v>
      </c>
      <c r="I124" s="1" t="s">
        <v>641</v>
      </c>
      <c r="J124" s="1" t="s">
        <v>642</v>
      </c>
      <c r="K124" s="14" t="s">
        <v>642</v>
      </c>
      <c r="L124" s="1" t="s">
        <v>642</v>
      </c>
      <c r="M124" s="1" t="s">
        <v>642</v>
      </c>
      <c r="N124" s="1" t="s">
        <v>642</v>
      </c>
      <c r="P124" s="1" t="s">
        <v>642</v>
      </c>
      <c r="R124" s="1" t="s">
        <v>641</v>
      </c>
      <c r="S124" s="1" t="s">
        <v>641</v>
      </c>
      <c r="V124" s="1" t="s">
        <v>642</v>
      </c>
      <c r="W124" s="1"/>
      <c r="Z124" s="1"/>
      <c r="AA124" s="14" t="s">
        <v>642</v>
      </c>
      <c r="AB124" s="14" t="s">
        <v>179</v>
      </c>
      <c r="AD124" s="1" t="s">
        <v>641</v>
      </c>
      <c r="AE124" s="1" t="s">
        <v>179</v>
      </c>
      <c r="AF124" s="1" t="s">
        <v>179</v>
      </c>
      <c r="AG124" s="1" t="s">
        <v>641</v>
      </c>
      <c r="AH124" s="22" t="s">
        <v>642</v>
      </c>
      <c r="AI124" s="22" t="s">
        <v>642</v>
      </c>
      <c r="AJ124" s="22" t="s">
        <v>642</v>
      </c>
      <c r="AK124" s="22" t="s">
        <v>642</v>
      </c>
      <c r="AL124" s="22" t="s">
        <v>642</v>
      </c>
      <c r="AM124" s="22" t="s">
        <v>642</v>
      </c>
      <c r="AN124" s="26" t="s">
        <v>642</v>
      </c>
      <c r="AO124" s="26" t="s">
        <v>642</v>
      </c>
      <c r="AP124" s="22" t="s">
        <v>642</v>
      </c>
      <c r="AQ124" s="22" t="s">
        <v>642</v>
      </c>
      <c r="AR124" s="22" t="s">
        <v>642</v>
      </c>
    </row>
    <row r="125" spans="1:44" x14ac:dyDescent="0.2">
      <c r="A125" s="2" t="s">
        <v>1084</v>
      </c>
      <c r="B125" s="1" t="s">
        <v>1085</v>
      </c>
      <c r="D125" s="1" t="s">
        <v>179</v>
      </c>
      <c r="E125" s="1" t="s">
        <v>179</v>
      </c>
      <c r="G125" s="1" t="s">
        <v>179</v>
      </c>
      <c r="H125" s="1" t="s">
        <v>179</v>
      </c>
      <c r="I125" s="1" t="s">
        <v>179</v>
      </c>
      <c r="J125" s="1" t="s">
        <v>179</v>
      </c>
      <c r="K125" s="14" t="s">
        <v>1086</v>
      </c>
      <c r="L125" s="1" t="s">
        <v>179</v>
      </c>
      <c r="M125" s="1" t="s">
        <v>179</v>
      </c>
      <c r="N125" s="1" t="s">
        <v>1087</v>
      </c>
      <c r="P125" s="1" t="s">
        <v>1088</v>
      </c>
      <c r="R125" s="1" t="s">
        <v>179</v>
      </c>
      <c r="S125" s="1" t="s">
        <v>179</v>
      </c>
      <c r="V125" s="1" t="s">
        <v>179</v>
      </c>
      <c r="W125" s="1"/>
      <c r="Z125" s="1"/>
      <c r="AA125" s="14" t="s">
        <v>1089</v>
      </c>
      <c r="AB125" s="14" t="s">
        <v>179</v>
      </c>
      <c r="AD125" s="1" t="s">
        <v>179</v>
      </c>
      <c r="AE125" s="1" t="s">
        <v>179</v>
      </c>
      <c r="AF125" s="1" t="s">
        <v>179</v>
      </c>
      <c r="AG125" s="1" t="s">
        <v>179</v>
      </c>
      <c r="AH125" s="22" t="s">
        <v>179</v>
      </c>
      <c r="AI125" s="22" t="s">
        <v>179</v>
      </c>
      <c r="AJ125" s="22" t="s">
        <v>179</v>
      </c>
      <c r="AK125" s="22" t="s">
        <v>179</v>
      </c>
      <c r="AL125" s="22" t="s">
        <v>120</v>
      </c>
      <c r="AM125" s="22" t="s">
        <v>709</v>
      </c>
      <c r="AN125" s="26" t="s">
        <v>179</v>
      </c>
      <c r="AO125" s="26" t="s">
        <v>179</v>
      </c>
      <c r="AP125" s="22" t="s">
        <v>1090</v>
      </c>
      <c r="AQ125" s="22" t="s">
        <v>179</v>
      </c>
      <c r="AR125" s="22" t="s">
        <v>179</v>
      </c>
    </row>
    <row r="126" spans="1:44" x14ac:dyDescent="0.2">
      <c r="A126" s="2" t="s">
        <v>1091</v>
      </c>
      <c r="B126" s="1" t="s">
        <v>642</v>
      </c>
      <c r="D126" s="1" t="s">
        <v>641</v>
      </c>
      <c r="E126" s="1" t="s">
        <v>641</v>
      </c>
      <c r="G126" s="1" t="s">
        <v>642</v>
      </c>
      <c r="H126" s="1" t="s">
        <v>641</v>
      </c>
      <c r="I126" s="1" t="s">
        <v>642</v>
      </c>
      <c r="J126" s="1" t="s">
        <v>179</v>
      </c>
      <c r="K126" s="14" t="s">
        <v>179</v>
      </c>
      <c r="L126" s="1" t="s">
        <v>642</v>
      </c>
      <c r="M126" s="1" t="s">
        <v>642</v>
      </c>
      <c r="N126" s="1" t="s">
        <v>642</v>
      </c>
      <c r="P126" s="1" t="s">
        <v>642</v>
      </c>
      <c r="R126" s="1" t="s">
        <v>179</v>
      </c>
      <c r="S126" s="1" t="s">
        <v>642</v>
      </c>
      <c r="V126" s="1" t="s">
        <v>641</v>
      </c>
      <c r="W126" s="1"/>
      <c r="Z126" s="1"/>
      <c r="AA126" s="14" t="s">
        <v>642</v>
      </c>
      <c r="AB126" s="14" t="s">
        <v>179</v>
      </c>
      <c r="AD126" s="1" t="s">
        <v>641</v>
      </c>
      <c r="AE126" s="1" t="s">
        <v>179</v>
      </c>
      <c r="AF126" s="1" t="s">
        <v>642</v>
      </c>
      <c r="AG126" s="1" t="s">
        <v>641</v>
      </c>
      <c r="AH126" s="22" t="s">
        <v>641</v>
      </c>
      <c r="AI126" s="22" t="s">
        <v>642</v>
      </c>
      <c r="AJ126" s="22" t="s">
        <v>642</v>
      </c>
      <c r="AK126" s="22" t="s">
        <v>642</v>
      </c>
      <c r="AL126" s="22" t="s">
        <v>642</v>
      </c>
      <c r="AM126" s="22" t="s">
        <v>641</v>
      </c>
      <c r="AN126" s="26" t="s">
        <v>642</v>
      </c>
      <c r="AO126" s="26" t="s">
        <v>642</v>
      </c>
      <c r="AP126" s="22" t="s">
        <v>642</v>
      </c>
      <c r="AQ126" s="22" t="s">
        <v>642</v>
      </c>
      <c r="AR126" s="22" t="s">
        <v>641</v>
      </c>
    </row>
    <row r="127" spans="1:44" x14ac:dyDescent="0.2">
      <c r="A127" s="2" t="s">
        <v>180</v>
      </c>
      <c r="B127" s="1" t="s">
        <v>179</v>
      </c>
      <c r="D127" s="1" t="s">
        <v>179</v>
      </c>
      <c r="E127" s="1" t="s">
        <v>179</v>
      </c>
      <c r="G127" s="1" t="s">
        <v>179</v>
      </c>
      <c r="H127" s="1" t="s">
        <v>179</v>
      </c>
      <c r="I127" s="1" t="s">
        <v>179</v>
      </c>
      <c r="J127" s="1" t="s">
        <v>1092</v>
      </c>
      <c r="K127" s="14" t="s">
        <v>1093</v>
      </c>
      <c r="L127" s="1" t="s">
        <v>179</v>
      </c>
      <c r="M127" s="1" t="s">
        <v>179</v>
      </c>
      <c r="N127" s="1" t="s">
        <v>179</v>
      </c>
      <c r="P127" s="1" t="s">
        <v>179</v>
      </c>
      <c r="R127" s="1" t="s">
        <v>179</v>
      </c>
      <c r="S127" s="1" t="s">
        <v>179</v>
      </c>
      <c r="V127" s="1" t="s">
        <v>179</v>
      </c>
      <c r="W127" s="1"/>
      <c r="Z127" s="1"/>
      <c r="AA127" s="14" t="s">
        <v>179</v>
      </c>
      <c r="AB127" s="14" t="s">
        <v>179</v>
      </c>
      <c r="AD127" s="1" t="s">
        <v>179</v>
      </c>
      <c r="AE127" s="1" t="s">
        <v>179</v>
      </c>
      <c r="AF127" s="1" t="s">
        <v>179</v>
      </c>
      <c r="AG127" s="1" t="s">
        <v>179</v>
      </c>
      <c r="AH127" s="22" t="s">
        <v>179</v>
      </c>
      <c r="AI127" s="22" t="s">
        <v>179</v>
      </c>
      <c r="AJ127" s="22" t="s">
        <v>179</v>
      </c>
      <c r="AK127" s="22" t="s">
        <v>179</v>
      </c>
      <c r="AL127" s="22" t="s">
        <v>179</v>
      </c>
      <c r="AM127" s="22" t="s">
        <v>179</v>
      </c>
      <c r="AN127" s="26" t="s">
        <v>179</v>
      </c>
      <c r="AO127" s="26" t="s">
        <v>179</v>
      </c>
      <c r="AP127" s="22" t="s">
        <v>179</v>
      </c>
      <c r="AQ127" s="22" t="s">
        <v>179</v>
      </c>
      <c r="AR127" s="22" t="s">
        <v>179</v>
      </c>
    </row>
    <row r="128" spans="1:44" x14ac:dyDescent="0.2">
      <c r="A128" s="2" t="s">
        <v>1094</v>
      </c>
      <c r="B128" s="1" t="s">
        <v>1095</v>
      </c>
      <c r="D128" s="1" t="s">
        <v>179</v>
      </c>
      <c r="E128" s="1" t="s">
        <v>179</v>
      </c>
      <c r="G128" s="1" t="s">
        <v>1097</v>
      </c>
      <c r="H128" s="1" t="s">
        <v>179</v>
      </c>
      <c r="I128" s="1" t="s">
        <v>1098</v>
      </c>
      <c r="J128" s="1" t="s">
        <v>179</v>
      </c>
      <c r="K128" s="14" t="s">
        <v>179</v>
      </c>
      <c r="L128" s="1" t="s">
        <v>1099</v>
      </c>
      <c r="M128" s="1" t="s">
        <v>1100</v>
      </c>
      <c r="N128" s="1" t="s">
        <v>1101</v>
      </c>
      <c r="P128" s="1" t="s">
        <v>1102</v>
      </c>
      <c r="R128" s="1" t="s">
        <v>179</v>
      </c>
      <c r="S128" s="1" t="s">
        <v>1096</v>
      </c>
      <c r="V128" s="1" t="s">
        <v>179</v>
      </c>
      <c r="W128" s="1"/>
      <c r="Z128" s="1"/>
      <c r="AA128" s="14" t="s">
        <v>1105</v>
      </c>
      <c r="AB128" s="14" t="s">
        <v>179</v>
      </c>
      <c r="AD128" s="1" t="s">
        <v>179</v>
      </c>
      <c r="AE128" s="1" t="s">
        <v>179</v>
      </c>
      <c r="AF128" s="1" t="s">
        <v>1106</v>
      </c>
      <c r="AG128" s="1" t="s">
        <v>179</v>
      </c>
      <c r="AH128" s="22" t="s">
        <v>179</v>
      </c>
      <c r="AI128" s="22" t="s">
        <v>1108</v>
      </c>
      <c r="AJ128" s="22" t="s">
        <v>1107</v>
      </c>
      <c r="AK128" s="22" t="s">
        <v>1104</v>
      </c>
      <c r="AL128" s="22" t="s">
        <v>1103</v>
      </c>
      <c r="AM128" s="22" t="s">
        <v>179</v>
      </c>
      <c r="AN128" s="26" t="s">
        <v>1109</v>
      </c>
      <c r="AO128" s="26" t="s">
        <v>1110</v>
      </c>
      <c r="AP128" s="22" t="s">
        <v>1112</v>
      </c>
      <c r="AQ128" s="22" t="s">
        <v>1111</v>
      </c>
      <c r="AR128" s="22" t="s">
        <v>179</v>
      </c>
    </row>
    <row r="129" spans="1:44" x14ac:dyDescent="0.2">
      <c r="A129" s="2" t="s">
        <v>1113</v>
      </c>
      <c r="B129" t="str">
        <f>HYPERLINK("https://api.typeform.com/responses/files/5d8e0101b8bba32f721dcfad5e73a07fff76d2d50f7ca332e54b2855e5025544/14.1.2_editing_possibilities.docx","https://api.typeform.com/responses/files/5d8e0101b8bba32f721dcfad5e73a07fff76d2d50f7ca332e54b2855e5025544/14.1.2_editing_possibilities.docx")</f>
        <v>https://api.typeform.com/responses/files/5d8e0101b8bba32f721dcfad5e73a07fff76d2d50f7ca332e54b2855e5025544/14.1.2_editing_possibilities.docx</v>
      </c>
      <c r="G129" t="str">
        <f>HYPERLINK("https://api.typeform.com/responses/files/6bdbf7600891039219551aeade3c6a7bfacddbc2cc27074a3cfc7b82f46eb924/14.1.2_usBIM.viewer_editing_possibilities.docx","https://api.typeform.com/responses/files/6bdbf7600891039219551aeade3c6a7bfacddbc2cc27074a3cfc7b82f46eb924/14.1.2_usBIM.viewer_editing_possibilities.docx")</f>
        <v>https://api.typeform.com/responses/files/6bdbf7600891039219551aeade3c6a7bfacddbc2cc27074a3cfc7b82f46eb924/14.1.2_usBIM.viewer_editing_possibilities.docx</v>
      </c>
      <c r="I129" t="str">
        <f>HYPERLINK("https://api.typeform.com/responses/files/e8b40e90763163f1fc2609dab11538ae01e6c0324cd219eb56e386ad49cffcd8/simplebim_14.1.2_editing_capabilities.docx","https://api.typeform.com/responses/files/e8b40e90763163f1fc2609dab11538ae01e6c0324cd219eb56e386ad49cffcd8/simplebim_14.1.2_editing_capabilities.docx")</f>
        <v>https://api.typeform.com/responses/files/e8b40e90763163f1fc2609dab11538ae01e6c0324cd219eb56e386ad49cffcd8/simplebim_14.1.2_editing_capabilities.docx</v>
      </c>
      <c r="L129" t="str">
        <f>HYPERLINK("https://api.typeform.com/responses/files/e0c671a995091bde7e0862c9ab5092235be058ecebc07c2f96203698e99ac3c1/14.1.2_editing_possibilities.docx","https://api.typeform.com/responses/files/e0c671a995091bde7e0862c9ab5092235be058ecebc07c2f96203698e99ac3c1/14.1.2_editing_possibilities.docx")</f>
        <v>https://api.typeform.com/responses/files/e0c671a995091bde7e0862c9ab5092235be058ecebc07c2f96203698e99ac3c1/14.1.2_editing_possibilities.docx</v>
      </c>
      <c r="M129" t="str">
        <f>HYPERLINK("https://api.typeform.com/responses/files/4b9ee5ea1b5ca89fea5170b5e1af774b465c2f1d97236c93ed3d4a5626c239a5/14.1.2_editing_possibilities.docx","https://api.typeform.com/responses/files/4b9ee5ea1b5ca89fea5170b5e1af774b465c2f1d97236c93ed3d4a5626c239a5/14.1.2_editing_possibilities.docx")</f>
        <v>https://api.typeform.com/responses/files/4b9ee5ea1b5ca89fea5170b5e1af774b465c2f1d97236c93ed3d4a5626c239a5/14.1.2_editing_possibilities.docx</v>
      </c>
      <c r="N129" t="str">
        <f>HYPERLINK("https://api.typeform.com/responses/files/25ec040316ee43afd56b51e84effc5e310d08eb6a9f307cd68bda2f8c621a679/14.1.1.docx","https://api.typeform.com/responses/files/25ec040316ee43afd56b51e84effc5e310d08eb6a9f307cd68bda2f8c621a679/14.1.1.docx")</f>
        <v>https://api.typeform.com/responses/files/25ec040316ee43afd56b51e84effc5e310d08eb6a9f307cd68bda2f8c621a679/14.1.1.docx</v>
      </c>
      <c r="P129" t="str">
        <f>HYPERLINK("https://api.typeform.com/responses/files/95869439be47a75b9edf2463432b493fc4ba7eb6b6de09aaf7389e67e52afc87/GEOBIM_Test_ArcGIS_Pro_Editing.jpg","https://api.typeform.com/responses/files/95869439be47a75b9edf2463432b493fc4ba7eb6b6de09aaf7389e67e52afc87/GEOBIM_Test_ArcGIS_Pro_Editing.jpg")</f>
        <v>https://api.typeform.com/responses/files/95869439be47a75b9edf2463432b493fc4ba7eb6b6de09aaf7389e67e52afc87/GEOBIM_Test_ArcGIS_Pro_Editing.jpg</v>
      </c>
      <c r="S129" t="str">
        <f>HYPERLINK("https://api.typeform.com/responses/files/7a4c53e17ebab8b163af020986de8b81bc324684f833251fd1f0223777164dee/14.1.2_editing_possibilities.docx","https://api.typeform.com/responses/files/7a4c53e17ebab8b163af020986de8b81bc324684f833251fd1f0223777164dee/14.1.2_editing_possibilities.docx")</f>
        <v>https://api.typeform.com/responses/files/7a4c53e17ebab8b163af020986de8b81bc324684f833251fd1f0223777164dee/14.1.2_editing_possibilities.docx</v>
      </c>
      <c r="AF129" t="str">
        <f>HYPERLINK("https://api.typeform.com/responses/files/db3f67d0aa3bc6781959aa31d2be4b1d97f9337462ee1eef6b9191b33deca6ab/Myran_Edit_FKZViewer_HEriksson.jpg","https://api.typeform.com/responses/files/db3f67d0aa3bc6781959aa31d2be4b1d97f9337462ee1eef6b9191b33deca6ab/Myran_Edit_FKZViewer_HEriksson.jpg")</f>
        <v>https://api.typeform.com/responses/files/db3f67d0aa3bc6781959aa31d2be4b1d97f9337462ee1eef6b9191b33deca6ab/Myran_Edit_FKZViewer_HEriksson.jpg</v>
      </c>
      <c r="AJ129" s="24" t="str">
        <f>HYPERLINK("https://api.typeform.com/responses/files/e8dc03a7e9d808985beb8672502ce18062d0d13e171666a08709977229835060/editing_options.pdf","https://api.typeform.com/responses/files/e8dc03a7e9d808985beb8672502ce18062d0d13e171666a08709977229835060/editing_options.pdf")</f>
        <v>https://api.typeform.com/responses/files/e8dc03a7e9d808985beb8672502ce18062d0d13e171666a08709977229835060/editing_options.pdf</v>
      </c>
      <c r="AN129" s="28" t="str">
        <f>HYPERLINK("https://api.typeform.com/responses/files/1ea906333ecb6d29db4de7c5aa586757bdb93abac41a1205911fd80349258fd3/Attributes.jpeg","https://api.typeform.com/responses/files/1ea906333ecb6d29db4de7c5aa586757bdb93abac41a1205911fd80349258fd3/Attributes.jpeg")</f>
        <v>https://api.typeform.com/responses/files/1ea906333ecb6d29db4de7c5aa586757bdb93abac41a1205911fd80349258fd3/Attributes.jpeg</v>
      </c>
      <c r="AO129" s="28" t="str">
        <f>HYPERLINK("https://api.typeform.com/responses/files/de69b82ca6984b8adf99f7f22047eab8ee6008a13993b42cbe75ba8f42d6728f/editing_ifc.JPG","https://api.typeform.com/responses/files/de69b82ca6984b8adf99f7f22047eab8ee6008a13993b42cbe75ba8f42d6728f/editing_ifc.JPG")</f>
        <v>https://api.typeform.com/responses/files/de69b82ca6984b8adf99f7f22047eab8ee6008a13993b42cbe75ba8f42d6728f/editing_ifc.JPG</v>
      </c>
      <c r="AP129" s="24" t="str">
        <f>HYPERLINK("https://api.typeform.com/responses/files/f4402dbfdd4192161a9d454596906e1c5e8d42351710286aa46131df710677f1/edit_options.png","https://api.typeform.com/responses/files/f4402dbfdd4192161a9d454596906e1c5e8d42351710286aa46131df710677f1/edit_options.png")</f>
        <v>https://api.typeform.com/responses/files/f4402dbfdd4192161a9d454596906e1c5e8d42351710286aa46131df710677f1/edit_options.png</v>
      </c>
      <c r="AQ129" s="24" t="str">
        <f>HYPERLINK("https://api.typeform.com/responses/files/8c50dbc4d56602f43b78005a927750deb516d6b645791bbb89f12d1a579d3126/alter_data_attributes.jpg","https://api.typeform.com/responses/files/8c50dbc4d56602f43b78005a927750deb516d6b645791bbb89f12d1a579d3126/alter_data_attributes.jpg")</f>
        <v>https://api.typeform.com/responses/files/8c50dbc4d56602f43b78005a927750deb516d6b645791bbb89f12d1a579d3126/alter_data_attributes.jpg</v>
      </c>
    </row>
    <row r="130" spans="1:44" x14ac:dyDescent="0.2">
      <c r="A130" s="2" t="s">
        <v>1114</v>
      </c>
      <c r="B130" s="1" t="s">
        <v>179</v>
      </c>
      <c r="D130" s="1" t="s">
        <v>179</v>
      </c>
      <c r="E130" s="1" t="s">
        <v>179</v>
      </c>
      <c r="G130" s="1" t="s">
        <v>179</v>
      </c>
      <c r="H130" s="1" t="s">
        <v>179</v>
      </c>
      <c r="I130" s="1" t="s">
        <v>179</v>
      </c>
      <c r="J130" s="1" t="s">
        <v>1115</v>
      </c>
      <c r="K130" s="14" t="s">
        <v>179</v>
      </c>
      <c r="L130" s="1" t="s">
        <v>179</v>
      </c>
      <c r="M130" s="1" t="s">
        <v>179</v>
      </c>
      <c r="N130" s="1" t="s">
        <v>179</v>
      </c>
      <c r="P130" s="1" t="s">
        <v>199</v>
      </c>
      <c r="R130" s="1" t="s">
        <v>1116</v>
      </c>
      <c r="S130" s="1" t="s">
        <v>179</v>
      </c>
      <c r="V130" s="1" t="s">
        <v>1118</v>
      </c>
      <c r="W130" s="1"/>
      <c r="Z130" s="1"/>
      <c r="AA130" s="14" t="s">
        <v>179</v>
      </c>
      <c r="AB130" s="14" t="s">
        <v>179</v>
      </c>
      <c r="AD130" s="1" t="s">
        <v>179</v>
      </c>
      <c r="AE130" s="1" t="s">
        <v>179</v>
      </c>
      <c r="AF130" s="1" t="s">
        <v>1119</v>
      </c>
      <c r="AG130" s="1" t="s">
        <v>179</v>
      </c>
      <c r="AH130" s="22" t="s">
        <v>1120</v>
      </c>
      <c r="AI130" s="22" t="s">
        <v>179</v>
      </c>
      <c r="AJ130" s="22" t="s">
        <v>179</v>
      </c>
      <c r="AK130" s="22" t="s">
        <v>179</v>
      </c>
      <c r="AL130" s="22" t="s">
        <v>179</v>
      </c>
      <c r="AM130" s="22" t="s">
        <v>1117</v>
      </c>
      <c r="AN130" s="26" t="s">
        <v>179</v>
      </c>
      <c r="AO130" s="26" t="s">
        <v>179</v>
      </c>
      <c r="AP130" s="22" t="s">
        <v>120</v>
      </c>
      <c r="AQ130" s="22" t="s">
        <v>179</v>
      </c>
      <c r="AR130" s="22" t="s">
        <v>179</v>
      </c>
    </row>
    <row r="131" spans="1:44" x14ac:dyDescent="0.2">
      <c r="A131" s="35" t="s">
        <v>1121</v>
      </c>
      <c r="B131" s="1" t="s">
        <v>642</v>
      </c>
      <c r="D131" s="1" t="s">
        <v>641</v>
      </c>
      <c r="E131" s="1" t="s">
        <v>642</v>
      </c>
      <c r="G131" s="1" t="s">
        <v>642</v>
      </c>
      <c r="H131" s="1" t="s">
        <v>642</v>
      </c>
      <c r="I131" s="1" t="s">
        <v>641</v>
      </c>
      <c r="J131" s="1" t="s">
        <v>641</v>
      </c>
      <c r="K131" s="14" t="s">
        <v>642</v>
      </c>
      <c r="L131" s="1" t="s">
        <v>642</v>
      </c>
      <c r="M131" s="1" t="s">
        <v>642</v>
      </c>
      <c r="N131" s="1" t="s">
        <v>642</v>
      </c>
      <c r="P131" s="1" t="s">
        <v>642</v>
      </c>
      <c r="R131" s="1" t="s">
        <v>642</v>
      </c>
      <c r="S131" s="1" t="s">
        <v>641</v>
      </c>
      <c r="V131" s="1" t="s">
        <v>642</v>
      </c>
      <c r="W131" s="1"/>
      <c r="Z131" s="1"/>
      <c r="AA131" s="14" t="s">
        <v>642</v>
      </c>
      <c r="AB131" s="14" t="s">
        <v>179</v>
      </c>
      <c r="AD131" s="1" t="s">
        <v>642</v>
      </c>
      <c r="AE131" s="1" t="s">
        <v>179</v>
      </c>
      <c r="AF131" s="1" t="s">
        <v>642</v>
      </c>
      <c r="AG131" s="1" t="s">
        <v>642</v>
      </c>
      <c r="AH131" s="22" t="s">
        <v>642</v>
      </c>
      <c r="AI131" s="22" t="s">
        <v>642</v>
      </c>
      <c r="AJ131" s="22" t="s">
        <v>642</v>
      </c>
      <c r="AK131" s="22" t="s">
        <v>642</v>
      </c>
      <c r="AL131" s="22" t="s">
        <v>642</v>
      </c>
      <c r="AM131" s="22" t="s">
        <v>641</v>
      </c>
      <c r="AN131" s="26" t="s">
        <v>642</v>
      </c>
      <c r="AO131" s="26" t="s">
        <v>642</v>
      </c>
      <c r="AP131" s="22" t="s">
        <v>179</v>
      </c>
      <c r="AQ131" s="22" t="s">
        <v>642</v>
      </c>
      <c r="AR131" s="22" t="s">
        <v>642</v>
      </c>
    </row>
    <row r="132" spans="1:44" ht="17" thickBot="1" x14ac:dyDescent="0.25">
      <c r="A132" s="2" t="s">
        <v>180</v>
      </c>
      <c r="B132" s="1" t="s">
        <v>179</v>
      </c>
      <c r="D132" s="1" t="s">
        <v>179</v>
      </c>
      <c r="E132" s="1" t="s">
        <v>179</v>
      </c>
      <c r="G132" s="1" t="s">
        <v>179</v>
      </c>
      <c r="H132" s="1" t="s">
        <v>179</v>
      </c>
      <c r="I132" s="1" t="s">
        <v>179</v>
      </c>
      <c r="J132" s="1" t="s">
        <v>179</v>
      </c>
      <c r="K132" s="14" t="s">
        <v>179</v>
      </c>
      <c r="L132" s="1" t="s">
        <v>179</v>
      </c>
      <c r="M132" s="1" t="s">
        <v>179</v>
      </c>
      <c r="N132" s="1" t="s">
        <v>179</v>
      </c>
      <c r="P132" s="1" t="s">
        <v>179</v>
      </c>
      <c r="R132" s="1" t="s">
        <v>179</v>
      </c>
      <c r="S132" s="1" t="s">
        <v>179</v>
      </c>
      <c r="V132" s="1" t="s">
        <v>179</v>
      </c>
      <c r="W132" s="1"/>
      <c r="Z132" s="1"/>
      <c r="AA132" s="14" t="s">
        <v>179</v>
      </c>
      <c r="AB132" s="14" t="s">
        <v>179</v>
      </c>
      <c r="AD132" s="1" t="s">
        <v>179</v>
      </c>
      <c r="AE132" s="1" t="s">
        <v>179</v>
      </c>
      <c r="AF132" s="1" t="s">
        <v>179</v>
      </c>
      <c r="AG132" s="1" t="s">
        <v>179</v>
      </c>
      <c r="AH132" s="22" t="s">
        <v>179</v>
      </c>
      <c r="AI132" s="22" t="s">
        <v>179</v>
      </c>
      <c r="AJ132" s="22" t="s">
        <v>179</v>
      </c>
      <c r="AK132" s="22" t="s">
        <v>179</v>
      </c>
      <c r="AL132" s="22" t="s">
        <v>179</v>
      </c>
      <c r="AM132" s="22" t="s">
        <v>179</v>
      </c>
      <c r="AN132" s="26" t="s">
        <v>179</v>
      </c>
      <c r="AO132" s="26" t="s">
        <v>179</v>
      </c>
      <c r="AP132" s="22" t="s">
        <v>1122</v>
      </c>
      <c r="AQ132" s="22" t="s">
        <v>179</v>
      </c>
      <c r="AR132" s="22" t="s">
        <v>179</v>
      </c>
    </row>
    <row r="133" spans="1:44" ht="17" thickBot="1" x14ac:dyDescent="0.25">
      <c r="A133" s="2" t="s">
        <v>1123</v>
      </c>
      <c r="B133" s="1" t="s">
        <v>1124</v>
      </c>
      <c r="D133" s="1" t="s">
        <v>179</v>
      </c>
      <c r="E133" s="1" t="s">
        <v>1125</v>
      </c>
      <c r="G133" s="1" t="s">
        <v>1126</v>
      </c>
      <c r="H133" s="1" t="s">
        <v>1126</v>
      </c>
      <c r="I133" s="1" t="s">
        <v>179</v>
      </c>
      <c r="J133" s="1" t="s">
        <v>179</v>
      </c>
      <c r="K133" s="14" t="s">
        <v>1127</v>
      </c>
      <c r="L133" s="1" t="s">
        <v>1128</v>
      </c>
      <c r="M133" s="34" t="s">
        <v>1129</v>
      </c>
      <c r="N133" s="1" t="s">
        <v>1130</v>
      </c>
      <c r="P133" s="1" t="s">
        <v>1131</v>
      </c>
      <c r="R133" s="1" t="s">
        <v>1132</v>
      </c>
      <c r="S133" s="1" t="s">
        <v>179</v>
      </c>
      <c r="V133" s="1" t="s">
        <v>1137</v>
      </c>
      <c r="W133" s="1"/>
      <c r="Z133" s="1"/>
      <c r="AA133" s="14" t="s">
        <v>1135</v>
      </c>
      <c r="AB133" s="14" t="s">
        <v>179</v>
      </c>
      <c r="AD133" s="1" t="s">
        <v>1136</v>
      </c>
      <c r="AE133" s="1" t="s">
        <v>179</v>
      </c>
      <c r="AF133" s="1" t="s">
        <v>1138</v>
      </c>
      <c r="AG133" s="1" t="s">
        <v>1140</v>
      </c>
      <c r="AH133" s="22" t="s">
        <v>1139</v>
      </c>
      <c r="AI133" s="22" t="s">
        <v>1143</v>
      </c>
      <c r="AJ133" s="22" t="s">
        <v>1142</v>
      </c>
      <c r="AK133" s="22" t="s">
        <v>1134</v>
      </c>
      <c r="AL133" s="22" t="s">
        <v>1133</v>
      </c>
      <c r="AM133" s="22" t="s">
        <v>179</v>
      </c>
      <c r="AN133" s="26" t="s">
        <v>1144</v>
      </c>
      <c r="AO133" s="26" t="s">
        <v>1145</v>
      </c>
      <c r="AP133" s="22" t="s">
        <v>179</v>
      </c>
      <c r="AQ133" s="22" t="s">
        <v>1146</v>
      </c>
      <c r="AR133" s="22" t="s">
        <v>1141</v>
      </c>
    </row>
    <row r="134" spans="1:44" ht="17" thickBot="1" x14ac:dyDescent="0.25">
      <c r="A134" s="2" t="s">
        <v>1147</v>
      </c>
      <c r="B134" t="str">
        <f>HYPERLINK("https://api.typeform.com/responses/files/13caf734f9a5234e28dc21e869e20f7372dfddf0a9d463a745250232154b08f0/15.1.2_query_possibilities.png","https://api.typeform.com/responses/files/13caf734f9a5234e28dc21e869e20f7372dfddf0a9d463a745250232154b08f0/15.1.2_query_possibilities.png")</f>
        <v>https://api.typeform.com/responses/files/13caf734f9a5234e28dc21e869e20f7372dfddf0a9d463a745250232154b08f0/15.1.2_query_possibilities.png</v>
      </c>
      <c r="E134" t="str">
        <f>HYPERLINK("https://api.typeform.com/responses/files/4b77b34b298021665627afb97811c1aa13ca60f17ca96877e28c75ecaac3d43d/15.1.2_Bentley_Map_querying_possibilities.png","https://api.typeform.com/responses/files/4b77b34b298021665627afb97811c1aa13ca60f17ca96877e28c75ecaac3d43d/15.1.2_Bentley_Map_querying_possibilities.png")</f>
        <v>https://api.typeform.com/responses/files/4b77b34b298021665627afb97811c1aa13ca60f17ca96877e28c75ecaac3d43d/15.1.2_Bentley_Map_querying_possibilities.png</v>
      </c>
      <c r="G134" t="str">
        <f>HYPERLINK("https://api.typeform.com/responses/files/8d44c82533aa5af4e9b1e82c2a9aaef21843cbf794a4fe73fcc28ed37bd3f6e9/15.1.2_usbim.Viewer_query_possibilities.png","https://api.typeform.com/responses/files/8d44c82533aa5af4e9b1e82c2a9aaef21843cbf794a4fe73fcc28ed37bd3f6e9/15.1.2_usbim.Viewer_query_possibilities.png")</f>
        <v>https://api.typeform.com/responses/files/8d44c82533aa5af4e9b1e82c2a9aaef21843cbf794a4fe73fcc28ed37bd3f6e9/15.1.2_usbim.Viewer_query_possibilities.png</v>
      </c>
      <c r="H134" t="str">
        <f>HYPERLINK("https://api.typeform.com/responses/files/627334137c1d10aa8713a46bb3829c9ea5b19c25f730cf30209c125a045bf115/15.1.2_PriMus_querying_options.png","https://api.typeform.com/responses/files/627334137c1d10aa8713a46bb3829c9ea5b19c25f730cf30209c125a045bf115/15.1.2_PriMus_querying_options.png")</f>
        <v>https://api.typeform.com/responses/files/627334137c1d10aa8713a46bb3829c9ea5b19c25f730cf30209c125a045bf115/15.1.2_PriMus_querying_options.png</v>
      </c>
      <c r="K134" s="15" t="str">
        <f>HYPERLINK("https://api.typeform.com/responses/files/36ca087ba7a10238f719b7611ec2b0f3bc66a2be9696658c1937f61089464593/Test1_MyranIFC_screenshots_Form5.docx","https://api.typeform.com/responses/files/36ca087ba7a10238f719b7611ec2b0f3bc66a2be9696658c1937f61089464593/Test1_MyranIFC_screenshots_Form5.docx")</f>
        <v>https://api.typeform.com/responses/files/36ca087ba7a10238f719b7611ec2b0f3bc66a2be9696658c1937f61089464593/Test1_MyranIFC_screenshots_Form5.docx</v>
      </c>
      <c r="L134" t="str">
        <f>HYPERLINK("https://api.typeform.com/responses/files/7cbb0c79e7a3e4fc3f9725855d8ff2f718419308e5e262bab60c7bd48af6359c/15.1.2_filter_on_attributes.png","https://api.typeform.com/responses/files/7cbb0c79e7a3e4fc3f9725855d8ff2f718419308e5e262bab60c7bd48af6359c/15.1.2_filter_on_attributes.png")</f>
        <v>https://api.typeform.com/responses/files/7cbb0c79e7a3e4fc3f9725855d8ff2f718419308e5e262bab60c7bd48af6359c/15.1.2_filter_on_attributes.png</v>
      </c>
      <c r="M134" t="str">
        <f>HYPERLINK("https://api.typeform.com/responses/files/85c4a26c88caceb7cd3549b1ce418a6fa3ba42b0700722be3a3e775cfc138fd1/15.1.2_query_possibilities.png","https://api.typeform.com/responses/files/85c4a26c88caceb7cd3549b1ce418a6fa3ba42b0700722be3a3e775cfc138fd1/15.1.2_query_possibilities.png")</f>
        <v>https://api.typeform.com/responses/files/85c4a26c88caceb7cd3549b1ce418a6fa3ba42b0700722be3a3e775cfc138fd1/15.1.2_query_possibilities.png</v>
      </c>
      <c r="N134" t="str">
        <f>HYPERLINK("https://api.typeform.com/responses/files/22e69c37790ca1d27f4199d30183a30b371e39e627ae0ccdd65d7f8d3a8f7555/15.1.1.docx","https://api.typeform.com/responses/files/22e69c37790ca1d27f4199d30183a30b371e39e627ae0ccdd65d7f8d3a8f7555/15.1.1.docx")</f>
        <v>https://api.typeform.com/responses/files/22e69c37790ca1d27f4199d30183a30b371e39e627ae0ccdd65d7f8d3a8f7555/15.1.1.docx</v>
      </c>
      <c r="P134" t="str">
        <f>HYPERLINK("https://api.typeform.com/responses/files/66221e9a999936d7a45f106490cec33e16115082445623d666c2be37d421a223/GEOBIM_Test_005_31102019_104921.jpg","https://api.typeform.com/responses/files/66221e9a999936d7a45f106490cec33e16115082445623d666c2be37d421a223/GEOBIM_Test_005_31102019_104921.jpg")</f>
        <v>https://api.typeform.com/responses/files/66221e9a999936d7a45f106490cec33e16115082445623d666c2be37d421a223/GEOBIM_Test_005_31102019_104921.jpg</v>
      </c>
      <c r="R134" t="str">
        <f>HYPERLINK("https://api.typeform.com/responses/files/ad6c1c75ebe185070f622f31e9961ef16bd9f688bbc6bddd138fb570a545daf6/eveBIM_Filter_Pluggin.pdf","https://api.typeform.com/responses/files/ad6c1c75ebe185070f622f31e9961ef16bd9f688bbc6bddd138fb570a545daf6/eveBIM_Filter_Pluggin.pdf")</f>
        <v>https://api.typeform.com/responses/files/ad6c1c75ebe185070f622f31e9961ef16bd9f688bbc6bddd138fb570a545daf6/eveBIM_Filter_Pluggin.pdf</v>
      </c>
      <c r="V134" t="str">
        <f>HYPERLINK("https://api.typeform.com/responses/files/41c61666c08fcb99f52069b878049869df1e24a5caafb8308afd648c0f78b81d/Myran_Queries_BIMVision_HEriksson.jpg","https://api.typeform.com/responses/files/41c61666c08fcb99f52069b878049869df1e24a5caafb8308afd648c0f78b81d/Myran_Queries_BIMVision_HEriksson.jpg")</f>
        <v>https://api.typeform.com/responses/files/41c61666c08fcb99f52069b878049869df1e24a5caafb8308afd648c0f78b81d/Myran_Queries_BIMVision_HEriksson.jpg</v>
      </c>
      <c r="AA134" s="15" t="str">
        <f>HYPERLINK("https://api.typeform.com/responses/files/0c73868c9d62d5f64dd795ab81e0cb11677de667ac0b67a4528a15009c3991bd/freecad_query.pdf","https://api.typeform.com/responses/files/0c73868c9d62d5f64dd795ab81e0cb11677de667ac0b67a4528a15009c3991bd/freecad_query.pdf")</f>
        <v>https://api.typeform.com/responses/files/0c73868c9d62d5f64dd795ab81e0cb11677de667ac0b67a4528a15009c3991bd/freecad_query.pdf</v>
      </c>
      <c r="AD134" t="str">
        <f>HYPERLINK("https://api.typeform.com/responses/files/849d91f489f27defdda2e9f88d3f08b5242f2f703b64211e900c3912b307cf7b/BimServer_Query.jpg","https://api.typeform.com/responses/files/849d91f489f27defdda2e9f88d3f08b5242f2f703b64211e900c3912b307cf7b/BimServer_Query.jpg")</f>
        <v>https://api.typeform.com/responses/files/849d91f489f27defdda2e9f88d3f08b5242f2f703b64211e900c3912b307cf7b/BimServer_Query.jpg</v>
      </c>
      <c r="AF134" t="str">
        <f>HYPERLINK("https://api.typeform.com/responses/files/38d9ce5750a75577be8e44c473e9d52bb5db52c4981d61768ccf94e18c2da047/Myran_Queries_FKZViewer_HEriksson.jpg","https://api.typeform.com/responses/files/38d9ce5750a75577be8e44c473e9d52bb5db52c4981d61768ccf94e18c2da047/Myran_Queries_FKZViewer_HEriksson.jpg")</f>
        <v>https://api.typeform.com/responses/files/38d9ce5750a75577be8e44c473e9d52bb5db52c4981d61768ccf94e18c2da047/Myran_Queries_FKZViewer_HEriksson.jpg</v>
      </c>
      <c r="AG134" t="str">
        <f>HYPERLINK("https://api.typeform.com/responses/files/8a7c9341e698ca2c9d7c1977ab46716e99b8b7fd53dca87be16cf2f74a43f6ae/FZKviewerPossibleQueries.png","https://api.typeform.com/responses/files/8a7c9341e698ca2c9d7c1977ab46716e99b8b7fd53dca87be16cf2f74a43f6ae/FZKviewerPossibleQueries.png")</f>
        <v>https://api.typeform.com/responses/files/8a7c9341e698ca2c9d7c1977ab46716e99b8b7fd53dca87be16cf2f74a43f6ae/FZKviewerPossibleQueries.png</v>
      </c>
      <c r="AH134" s="24" t="str">
        <f>HYPERLINK("https://api.typeform.com/responses/files/fa01b1d935456a9629cc8fa587be39da43f02f71fb3406c1e750db21e9172a0a/Elements_properties.JPG","https://api.typeform.com/responses/files/fa01b1d935456a9629cc8fa587be39da43f02f71fb3406c1e750db21e9172a0a/Elements_properties.JPG")</f>
        <v>https://api.typeform.com/responses/files/fa01b1d935456a9629cc8fa587be39da43f02f71fb3406c1e750db21e9172a0a/Elements_properties.JPG</v>
      </c>
      <c r="AI134" s="24" t="str">
        <f>HYPERLINK("https://api.typeform.com/responses/files/21b4a721c5e994675a9ed2f58322cd65a8fdc965dd921eec07a4d5116235ffe7/query1.PNG","https://api.typeform.com/responses/files/21b4a721c5e994675a9ed2f58322cd65a8fdc965dd921eec07a4d5116235ffe7/query1.PNG")</f>
        <v>https://api.typeform.com/responses/files/21b4a721c5e994675a9ed2f58322cd65a8fdc965dd921eec07a4d5116235ffe7/query1.PNG</v>
      </c>
      <c r="AJ134" s="24" t="str">
        <f>HYPERLINK("https://api.typeform.com/responses/files/7a348df9f5dc26f2f80d463d7a3ac3d954c642a4fd071cf84cd54418b690d4c9/query_select_all_instances.jpg.jpeg","https://api.typeform.com/responses/files/7a348df9f5dc26f2f80d463d7a3ac3d954c642a4fd071cf84cd54418b690d4c9/query_select_all_instances.jpg.jpeg")</f>
        <v>https://api.typeform.com/responses/files/7a348df9f5dc26f2f80d463d7a3ac3d954c642a4fd071cf84cd54418b690d4c9/query_select_all_instances.jpg.jpeg</v>
      </c>
      <c r="AN134" s="28" t="str">
        <f>HYPERLINK("https://api.typeform.com/responses/files/cda6f2942b54511cece2bf5db4acdceaeb877386125fc1baf2b0ab84c0e3b77d/Query.jpeg","https://api.typeform.com/responses/files/cda6f2942b54511cece2bf5db4acdceaeb877386125fc1baf2b0ab84c0e3b77d/Query.jpeg")</f>
        <v>https://api.typeform.com/responses/files/cda6f2942b54511cece2bf5db4acdceaeb877386125fc1baf2b0ab84c0e3b77d/Query.jpeg</v>
      </c>
      <c r="AO134" s="28" t="str">
        <f>HYPERLINK("https://api.typeform.com/responses/files/4e31257d42adb989268da65c09831e3fd643bfd7e38a165f8f47f227ed5e7674/query.JPG","https://api.typeform.com/responses/files/4e31257d42adb989268da65c09831e3fd643bfd7e38a165f8f47f227ed5e7674/query.JPG")</f>
        <v>https://api.typeform.com/responses/files/4e31257d42adb989268da65c09831e3fd643bfd7e38a165f8f47f227ed5e7674/query.JPG</v>
      </c>
      <c r="AQ134" s="24" t="str">
        <f>HYPERLINK("https://api.typeform.com/responses/files/b1a3f1d9c83a96ac185378a06ca642027ec3141931122896112114ebcad720fe/query_screenshot.jpg","https://api.typeform.com/responses/files/b1a3f1d9c83a96ac185378a06ca642027ec3141931122896112114ebcad720fe/query_screenshot.jpg")</f>
        <v>https://api.typeform.com/responses/files/b1a3f1d9c83a96ac185378a06ca642027ec3141931122896112114ebcad720fe/query_screenshot.jpg</v>
      </c>
      <c r="AR134" s="24" t="str">
        <f>HYPERLINK("https://api.typeform.com/responses/files/ad5ff6086492e5d1cb3a036053a5a78bbbef290ee0dde13fc67b6dc6d345c2bc/a_render_of_the_project_using_ArchiCAD.jpg","https://api.typeform.com/responses/files/ad5ff6086492e5d1cb3a036053a5a78bbbef290ee0dde13fc67b6dc6d345c2bc/a_render_of_the_project_using_ArchiCAD.jpg")</f>
        <v>https://api.typeform.com/responses/files/ad5ff6086492e5d1cb3a036053a5a78bbbef290ee0dde13fc67b6dc6d345c2bc/a_render_of_the_project_using_ArchiCAD.jpg</v>
      </c>
    </row>
    <row r="135" spans="1:44" ht="17" thickBot="1" x14ac:dyDescent="0.25">
      <c r="A135" s="2" t="s">
        <v>1148</v>
      </c>
      <c r="B135" s="1" t="s">
        <v>179</v>
      </c>
      <c r="D135" s="1" t="s">
        <v>179</v>
      </c>
      <c r="E135" s="1" t="s">
        <v>179</v>
      </c>
      <c r="G135" s="1" t="s">
        <v>179</v>
      </c>
      <c r="H135" s="1" t="s">
        <v>179</v>
      </c>
      <c r="I135" s="1" t="s">
        <v>179</v>
      </c>
      <c r="J135" s="1" t="s">
        <v>179</v>
      </c>
      <c r="K135" s="14" t="s">
        <v>1149</v>
      </c>
      <c r="L135" s="1" t="s">
        <v>179</v>
      </c>
      <c r="M135" s="1" t="s">
        <v>179</v>
      </c>
      <c r="N135" s="1" t="s">
        <v>179</v>
      </c>
      <c r="P135" s="1" t="s">
        <v>199</v>
      </c>
      <c r="R135" s="1" t="s">
        <v>120</v>
      </c>
      <c r="S135" s="1" t="s">
        <v>179</v>
      </c>
      <c r="V135" s="1" t="s">
        <v>179</v>
      </c>
      <c r="W135" s="1"/>
      <c r="Z135" s="1"/>
      <c r="AA135" s="14" t="s">
        <v>1150</v>
      </c>
      <c r="AB135" s="14" t="s">
        <v>179</v>
      </c>
      <c r="AD135" s="1" t="s">
        <v>179</v>
      </c>
      <c r="AE135" s="1" t="s">
        <v>179</v>
      </c>
      <c r="AF135" s="1" t="s">
        <v>179</v>
      </c>
      <c r="AG135" s="1" t="s">
        <v>179</v>
      </c>
      <c r="AH135" s="22" t="s">
        <v>1151</v>
      </c>
      <c r="AI135" s="22" t="s">
        <v>179</v>
      </c>
      <c r="AJ135" s="22" t="s">
        <v>179</v>
      </c>
      <c r="AK135" s="22" t="s">
        <v>179</v>
      </c>
      <c r="AL135" s="22" t="s">
        <v>120</v>
      </c>
      <c r="AM135" s="22" t="s">
        <v>709</v>
      </c>
      <c r="AN135" s="26" t="s">
        <v>1153</v>
      </c>
      <c r="AO135" s="26" t="s">
        <v>179</v>
      </c>
      <c r="AP135" s="22" t="s">
        <v>120</v>
      </c>
      <c r="AQ135" s="22" t="s">
        <v>179</v>
      </c>
      <c r="AR135" s="40" t="s">
        <v>1152</v>
      </c>
    </row>
    <row r="136" spans="1:44" x14ac:dyDescent="0.2">
      <c r="A136" s="35" t="s">
        <v>1154</v>
      </c>
      <c r="B136" s="1" t="s">
        <v>1155</v>
      </c>
      <c r="D136" s="1" t="s">
        <v>1156</v>
      </c>
      <c r="E136" s="1" t="s">
        <v>641</v>
      </c>
      <c r="G136" s="1" t="s">
        <v>641</v>
      </c>
      <c r="H136" s="1" t="s">
        <v>1155</v>
      </c>
      <c r="I136" s="1" t="s">
        <v>641</v>
      </c>
      <c r="J136" s="1" t="s">
        <v>641</v>
      </c>
      <c r="K136" s="14" t="s">
        <v>1157</v>
      </c>
      <c r="L136" s="1" t="s">
        <v>1155</v>
      </c>
      <c r="M136" s="1" t="s">
        <v>641</v>
      </c>
      <c r="N136" s="1" t="s">
        <v>641</v>
      </c>
      <c r="P136" s="1" t="s">
        <v>641</v>
      </c>
      <c r="R136" s="1" t="s">
        <v>179</v>
      </c>
      <c r="S136" s="1" t="s">
        <v>641</v>
      </c>
      <c r="V136" s="1" t="s">
        <v>1155</v>
      </c>
      <c r="W136" s="1"/>
      <c r="Z136" s="1"/>
      <c r="AA136" s="14" t="s">
        <v>1157</v>
      </c>
      <c r="AB136" s="14" t="s">
        <v>179</v>
      </c>
      <c r="AD136" s="1" t="s">
        <v>641</v>
      </c>
      <c r="AE136" s="1" t="s">
        <v>179</v>
      </c>
      <c r="AF136" s="1" t="s">
        <v>1156</v>
      </c>
      <c r="AG136" s="1" t="s">
        <v>642</v>
      </c>
      <c r="AH136" s="22" t="s">
        <v>1155</v>
      </c>
      <c r="AI136" s="22" t="s">
        <v>642</v>
      </c>
      <c r="AJ136" s="22" t="s">
        <v>642</v>
      </c>
      <c r="AK136" s="22" t="s">
        <v>179</v>
      </c>
      <c r="AL136" s="22" t="s">
        <v>1156</v>
      </c>
      <c r="AM136" s="22" t="s">
        <v>641</v>
      </c>
      <c r="AN136" s="26" t="s">
        <v>179</v>
      </c>
      <c r="AO136" s="26" t="s">
        <v>179</v>
      </c>
      <c r="AP136" s="22" t="s">
        <v>642</v>
      </c>
      <c r="AQ136" s="22" t="s">
        <v>642</v>
      </c>
      <c r="AR136" s="22" t="s">
        <v>641</v>
      </c>
    </row>
    <row r="137" spans="1:44" x14ac:dyDescent="0.2">
      <c r="A137" s="2" t="s">
        <v>180</v>
      </c>
      <c r="B137" s="1" t="s">
        <v>179</v>
      </c>
      <c r="D137" s="1" t="s">
        <v>179</v>
      </c>
      <c r="E137" s="1" t="s">
        <v>179</v>
      </c>
      <c r="G137" s="1" t="s">
        <v>179</v>
      </c>
      <c r="H137" s="1" t="s">
        <v>179</v>
      </c>
      <c r="I137" s="1" t="s">
        <v>179</v>
      </c>
      <c r="J137" s="1" t="s">
        <v>179</v>
      </c>
      <c r="K137" s="14" t="s">
        <v>179</v>
      </c>
      <c r="L137" s="1" t="s">
        <v>179</v>
      </c>
      <c r="M137" s="1" t="s">
        <v>179</v>
      </c>
      <c r="N137" s="1" t="s">
        <v>179</v>
      </c>
      <c r="P137" s="1" t="s">
        <v>179</v>
      </c>
      <c r="R137" s="1" t="s">
        <v>1158</v>
      </c>
      <c r="S137" s="1" t="s">
        <v>179</v>
      </c>
      <c r="V137" s="1" t="s">
        <v>179</v>
      </c>
      <c r="W137" s="1"/>
      <c r="Z137" s="1"/>
      <c r="AA137" s="14" t="s">
        <v>179</v>
      </c>
      <c r="AB137" s="14" t="s">
        <v>179</v>
      </c>
      <c r="AD137" s="1" t="s">
        <v>179</v>
      </c>
      <c r="AE137" s="1" t="s">
        <v>179</v>
      </c>
      <c r="AF137" s="1" t="s">
        <v>179</v>
      </c>
      <c r="AG137" s="1" t="s">
        <v>179</v>
      </c>
      <c r="AH137" s="22" t="s">
        <v>179</v>
      </c>
      <c r="AI137" s="22" t="s">
        <v>179</v>
      </c>
      <c r="AJ137" s="22" t="s">
        <v>179</v>
      </c>
      <c r="AK137" s="22" t="s">
        <v>1159</v>
      </c>
      <c r="AL137" s="22" t="s">
        <v>179</v>
      </c>
      <c r="AM137" s="22" t="s">
        <v>179</v>
      </c>
      <c r="AN137" s="26" t="s">
        <v>1160</v>
      </c>
      <c r="AO137" s="26" t="s">
        <v>179</v>
      </c>
      <c r="AP137" s="22" t="s">
        <v>179</v>
      </c>
      <c r="AQ137" s="22" t="s">
        <v>179</v>
      </c>
      <c r="AR137" s="22" t="s">
        <v>179</v>
      </c>
    </row>
    <row r="138" spans="1:44" ht="409.5" x14ac:dyDescent="0.2">
      <c r="A138" s="2" t="s">
        <v>1161</v>
      </c>
      <c r="B138" s="1" t="s">
        <v>1162</v>
      </c>
      <c r="D138" s="1" t="s">
        <v>1163</v>
      </c>
      <c r="E138" s="1" t="s">
        <v>179</v>
      </c>
      <c r="G138" s="1" t="s">
        <v>179</v>
      </c>
      <c r="H138" s="1" t="s">
        <v>1164</v>
      </c>
      <c r="I138" s="1" t="s">
        <v>1165</v>
      </c>
      <c r="J138" s="1" t="s">
        <v>1166</v>
      </c>
      <c r="K138" s="14" t="s">
        <v>2539</v>
      </c>
      <c r="L138" s="1" t="s">
        <v>1167</v>
      </c>
      <c r="M138" s="1" t="s">
        <v>1168</v>
      </c>
      <c r="N138" s="1" t="s">
        <v>1169</v>
      </c>
      <c r="P138" s="1" t="s">
        <v>199</v>
      </c>
      <c r="R138" s="20" t="s">
        <v>1170</v>
      </c>
      <c r="S138" s="1" t="s">
        <v>179</v>
      </c>
      <c r="V138" s="1" t="s">
        <v>1174</v>
      </c>
      <c r="W138" s="1"/>
      <c r="Z138" s="1"/>
      <c r="AA138" s="41" t="s">
        <v>1173</v>
      </c>
      <c r="AB138" s="14" t="s">
        <v>179</v>
      </c>
      <c r="AD138" s="1" t="s">
        <v>179</v>
      </c>
      <c r="AE138" s="1" t="s">
        <v>179</v>
      </c>
      <c r="AF138" s="1" t="s">
        <v>1175</v>
      </c>
      <c r="AG138" s="1" t="s">
        <v>1177</v>
      </c>
      <c r="AH138" s="22" t="s">
        <v>1176</v>
      </c>
      <c r="AI138" s="22" t="s">
        <v>1180</v>
      </c>
      <c r="AJ138" s="22" t="s">
        <v>1179</v>
      </c>
      <c r="AK138" s="22" t="s">
        <v>179</v>
      </c>
      <c r="AL138" s="22" t="s">
        <v>1171</v>
      </c>
      <c r="AM138" s="22" t="s">
        <v>1172</v>
      </c>
      <c r="AN138" s="26" t="s">
        <v>1181</v>
      </c>
      <c r="AO138" s="26" t="s">
        <v>1182</v>
      </c>
      <c r="AP138" s="22" t="s">
        <v>1184</v>
      </c>
      <c r="AQ138" s="22" t="s">
        <v>1183</v>
      </c>
      <c r="AR138" s="22" t="s">
        <v>1178</v>
      </c>
    </row>
    <row r="139" spans="1:44" x14ac:dyDescent="0.2">
      <c r="A139" s="2" t="s">
        <v>1185</v>
      </c>
      <c r="B139" t="str">
        <f>HYPERLINK("https://api.typeform.com/responses/files/7fda519f0886dc8db6f787489c9e0ae110f641ee64fd296206aa0726fee792f4/16.1.2_analysis_possibilities.png","https://api.typeform.com/responses/files/7fda519f0886dc8db6f787489c9e0ae110f641ee64fd296206aa0726fee792f4/16.1.2_analysis_possibilities.png")</f>
        <v>https://api.typeform.com/responses/files/7fda519f0886dc8db6f787489c9e0ae110f641ee64fd296206aa0726fee792f4/16.1.2_analysis_possibilities.png</v>
      </c>
      <c r="D139" t="str">
        <f>HYPERLINK("https://api.typeform.com/responses/files/e2f6aa0d1001d970dc395a03a2564b59b67cdb2349a650f50b28122bfb13a565/16.1.2_Solibri_all_validity_check_criteria.docx","https://api.typeform.com/responses/files/e2f6aa0d1001d970dc395a03a2564b59b67cdb2349a650f50b28122bfb13a565/16.1.2_Solibri_all_validity_check_criteria.docx")</f>
        <v>https://api.typeform.com/responses/files/e2f6aa0d1001d970dc395a03a2564b59b67cdb2349a650f50b28122bfb13a565/16.1.2_Solibri_all_validity_check_criteria.docx</v>
      </c>
      <c r="H139" t="str">
        <f>HYPERLINK("https://api.typeform.com/responses/files/9b00859afd4f5e3fdc7f7ff0172459f3a397e5405b7db816877a290e57536f4c/16.1.2_PriMus_bill_of_quantities_analysis.png","https://api.typeform.com/responses/files/9b00859afd4f5e3fdc7f7ff0172459f3a397e5405b7db816877a290e57536f4c/16.1.2_PriMus_bill_of_quantities_analysis.png")</f>
        <v>https://api.typeform.com/responses/files/9b00859afd4f5e3fdc7f7ff0172459f3a397e5405b7db816877a290e57536f4c/16.1.2_PriMus_bill_of_quantities_analysis.png</v>
      </c>
      <c r="I139" t="str">
        <f>HYPERLINK("https://api.typeform.com/responses/files/28f830bf980439dee4b8c672b86ff4866e9e8af2a56d789119b0882d8eedae61/simplebim_16.1.2_analysis_capabilities.docx","https://api.typeform.com/responses/files/28f830bf980439dee4b8c672b86ff4866e9e8af2a56d789119b0882d8eedae61/simplebim_16.1.2_analysis_capabilities.docx")</f>
        <v>https://api.typeform.com/responses/files/28f830bf980439dee4b8c672b86ff4866e9e8af2a56d789119b0882d8eedae61/simplebim_16.1.2_analysis_capabilities.docx</v>
      </c>
      <c r="K139" s="15" t="str">
        <f>HYPERLINK("https://api.typeform.com/responses/files/2842e6ecb3d5d76dbbe0153b32de3c39788fc23c68e6095115e9f9a53650506e/Test1_MyranIFC_screenshots_Form5b.docx","https://api.typeform.com/responses/files/2842e6ecb3d5d76dbbe0153b32de3c39788fc23c68e6095115e9f9a53650506e/Test1_MyranIFC_screenshots_Form5b.docx")</f>
        <v>https://api.typeform.com/responses/files/2842e6ecb3d5d76dbbe0153b32de3c39788fc23c68e6095115e9f9a53650506e/Test1_MyranIFC_screenshots_Form5b.docx</v>
      </c>
      <c r="L139" t="str">
        <f>HYPERLINK("https://api.typeform.com/responses/files/b2fbca2688dbfde1d1f76e52f8f56012b7c53301e2027b262d54b0392d85847d/16.1.2_thermal_insulation_analysis_error.png","https://api.typeform.com/responses/files/b2fbca2688dbfde1d1f76e52f8f56012b7c53301e2027b262d54b0392d85847d/16.1.2_thermal_insulation_analysis_error.png")</f>
        <v>https://api.typeform.com/responses/files/b2fbca2688dbfde1d1f76e52f8f56012b7c53301e2027b262d54b0392d85847d/16.1.2_thermal_insulation_analysis_error.png</v>
      </c>
      <c r="M139" t="str">
        <f>HYPERLINK("https://api.typeform.com/responses/files/5e4d5225dfdb609f0b467749db7aa7ef045aa0fea49eee292e2543206c91c0db/16.1.2_attempting_to_do_Calculate_Room_Quantities.png","https://api.typeform.com/responses/files/5e4d5225dfdb609f0b467749db7aa7ef045aa0fea49eee292e2543206c91c0db/16.1.2_attempting_to_do_Calculate_Room_Quantities.png")</f>
        <v>https://api.typeform.com/responses/files/5e4d5225dfdb609f0b467749db7aa7ef045aa0fea49eee292e2543206c91c0db/16.1.2_attempting_to_do_Calculate_Room_Quantities.png</v>
      </c>
      <c r="R139" t="str">
        <f>HYPERLINK("https://api.typeform.com/responses/files/c3fba82ff9ae8b4f28a9ac3f05bbe3340fe099cb7c66efb4c3604591dcbf149c/eveBIM_Checker.pdf","https://api.typeform.com/responses/files/c3fba82ff9ae8b4f28a9ac3f05bbe3340fe099cb7c66efb4c3604591dcbf149c/eveBIM_Checker.pdf")</f>
        <v>https://api.typeform.com/responses/files/c3fba82ff9ae8b4f28a9ac3f05bbe3340fe099cb7c66efb4c3604591dcbf149c/eveBIM_Checker.pdf</v>
      </c>
      <c r="V139" t="str">
        <f>HYPERLINK("https://api.typeform.com/responses/files/4d4c8d9c71c8e6e4014632dba6a0c397b41db4c4646f1011a86669d7904d6287/Myran_Analysis_BIMVision_HEriksson.jpg","https://api.typeform.com/responses/files/4d4c8d9c71c8e6e4014632dba6a0c397b41db4c4646f1011a86669d7904d6287/Myran_Analysis_BIMVision_HEriksson.jpg")</f>
        <v>https://api.typeform.com/responses/files/4d4c8d9c71c8e6e4014632dba6a0c397b41db4c4646f1011a86669d7904d6287/Myran_Analysis_BIMVision_HEriksson.jpg</v>
      </c>
      <c r="AA139" s="15" t="str">
        <f>HYPERLINK("https://api.typeform.com/responses/files/3c34e89a9bc38e9a9c03e0784e9e34236de9d9a81f98f30609024661db52aefb/freecad_analyis.pdf","https://api.typeform.com/responses/files/3c34e89a9bc38e9a9c03e0784e9e34236de9d9a81f98f30609024661db52aefb/freecad_analyis.pdf")</f>
        <v>https://api.typeform.com/responses/files/3c34e89a9bc38e9a9c03e0784e9e34236de9d9a81f98f30609024661db52aefb/freecad_analyis.pdf</v>
      </c>
      <c r="AF139" t="str">
        <f>HYPERLINK("https://api.typeform.com/responses/files/192c64532261f3ae47f3ce69e26c148b68ecaa4cfbe740cd9360a07650ce559f/Myran_Validation_FKZViewer_HEriksson.jpg","https://api.typeform.com/responses/files/192c64532261f3ae47f3ce69e26c148b68ecaa4cfbe740cd9360a07650ce559f/Myran_Validation_FKZViewer_HEriksson.jpg")</f>
        <v>https://api.typeform.com/responses/files/192c64532261f3ae47f3ce69e26c148b68ecaa4cfbe740cd9360a07650ce559f/Myran_Validation_FKZViewer_HEriksson.jpg</v>
      </c>
      <c r="AH139" s="24" t="str">
        <f>HYPERLINK("https://api.typeform.com/responses/files/4d9afacd93b49f3c9996a81681899bd0453c7f89277366e4e7df38becd9996da/Energy_Analysis.JPG","https://api.typeform.com/responses/files/4d9afacd93b49f3c9996a81681899bd0453c7f89277366e4e7df38becd9996da/Energy_Analysis.JPG")</f>
        <v>https://api.typeform.com/responses/files/4d9afacd93b49f3c9996a81681899bd0453c7f89277366e4e7df38becd9996da/Energy_Analysis.JPG</v>
      </c>
      <c r="AI139" s="24" t="str">
        <f>HYPERLINK("https://api.typeform.com/responses/files/af06f18442d8f3761cee50a8dfedf3b989806f2e2d4c50b9dcd0276baec0d8c7/analyze.PNG","https://api.typeform.com/responses/files/af06f18442d8f3761cee50a8dfedf3b989806f2e2d4c50b9dcd0276baec0d8c7/analyze.PNG")</f>
        <v>https://api.typeform.com/responses/files/af06f18442d8f3761cee50a8dfedf3b989806f2e2d4c50b9dcd0276baec0d8c7/analyze.PNG</v>
      </c>
      <c r="AJ139" s="24" t="str">
        <f>HYPERLINK("https://api.typeform.com/responses/files/fe82b6e97625533272feec52702274dce1c8af68138b67d8e5b9cc50a2875a2e/Analysis_tools.jpg","https://api.typeform.com/responses/files/fe82b6e97625533272feec52702274dce1c8af68138b67d8e5b9cc50a2875a2e/Analysis_tools.jpg")</f>
        <v>https://api.typeform.com/responses/files/fe82b6e97625533272feec52702274dce1c8af68138b67d8e5b9cc50a2875a2e/Analysis_tools.jpg</v>
      </c>
      <c r="AM139" s="24" t="str">
        <f>HYPERLINK("https://api.typeform.com/responses/files/d249af0b083b9d784a73c6434bb7febe4b471e5c8221ddf6244c0c4a9dcd5f2a/Analysis_possibilities_CLeoni.pdf","https://api.typeform.com/responses/files/d249af0b083b9d784a73c6434bb7febe4b471e5c8221ddf6244c0c4a9dcd5f2a/Analysis_possibilities_CLeoni.pdf")</f>
        <v>https://api.typeform.com/responses/files/d249af0b083b9d784a73c6434bb7febe4b471e5c8221ddf6244c0c4a9dcd5f2a/Analysis_possibilities_CLeoni.pdf</v>
      </c>
      <c r="AN139" s="28" t="str">
        <f>HYPERLINK("https://api.typeform.com/responses/files/1afe0294b19eae7ba43ef0e6f5b2b4841985e46035846f9d145da6ed78ed007d/Analysis.jpeg","https://api.typeform.com/responses/files/1afe0294b19eae7ba43ef0e6f5b2b4841985e46035846f9d145da6ed78ed007d/Analysis.jpeg")</f>
        <v>https://api.typeform.com/responses/files/1afe0294b19eae7ba43ef0e6f5b2b4841985e46035846f9d145da6ed78ed007d/Analysis.jpeg</v>
      </c>
      <c r="AO139" s="28" t="str">
        <f>HYPERLINK("https://api.typeform.com/responses/files/47ec2e81d5eb09f026ece9625571527c835ee0c088d52dd1b9d2b51703702084/analysis.png","https://api.typeform.com/responses/files/47ec2e81d5eb09f026ece9625571527c835ee0c088d52dd1b9d2b51703702084/analysis.png")</f>
        <v>https://api.typeform.com/responses/files/47ec2e81d5eb09f026ece9625571527c835ee0c088d52dd1b9d2b51703702084/analysis.png</v>
      </c>
      <c r="AP139" s="24" t="str">
        <f>HYPERLINK("https://api.typeform.com/responses/files/cea9ff1dc95342ad364da00defeaa832a535fcd800d0d3a26c5f00f03c1080ab/analysis_possibilities.png","https://api.typeform.com/responses/files/cea9ff1dc95342ad364da00defeaa832a535fcd800d0d3a26c5f00f03c1080ab/analysis_possibilities.png")</f>
        <v>https://api.typeform.com/responses/files/cea9ff1dc95342ad364da00defeaa832a535fcd800d0d3a26c5f00f03c1080ab/analysis_possibilities.png</v>
      </c>
      <c r="AQ139" s="24" t="str">
        <f>HYPERLINK("https://api.typeform.com/responses/files/f019c61728f150f1076bdd44a49141cf6b16fc1fa2443ab8fd27a9963eb618b3/analysis.PNG","https://api.typeform.com/responses/files/f019c61728f150f1076bdd44a49141cf6b16fc1fa2443ab8fd27a9963eb618b3/analysis.PNG")</f>
        <v>https://api.typeform.com/responses/files/f019c61728f150f1076bdd44a49141cf6b16fc1fa2443ab8fd27a9963eb618b3/analysis.PNG</v>
      </c>
      <c r="AR139" s="24" t="str">
        <f>HYPERLINK("https://api.typeform.com/responses/files/f02592c9d310b3b4f3b2ec6bd7fa5c8786f9bdda5a0221c48fb3bc7a92ce2366/energy_analysis_cant__be_performed_due_to_the_lack_of_structures_in_the_IFC_model.jpg","https://api.typeform.com/responses/files/f02592c9d310b3b4f3b2ec6bd7fa5c8786f9bdda5a0221c48fb3bc7a92ce2366/energy_analysis_cant__be_performed_due_to_the_lack_of_structures_in_the_IFC_model.jpg")</f>
        <v>https://api.typeform.com/responses/files/f02592c9d310b3b4f3b2ec6bd7fa5c8786f9bdda5a0221c48fb3bc7a92ce2366/energy_analysis_cant__be_performed_due_to_the_lack_of_structures_in_the_IFC_model.jpg</v>
      </c>
    </row>
    <row r="140" spans="1:44" x14ac:dyDescent="0.2">
      <c r="A140" s="2" t="s">
        <v>1186</v>
      </c>
      <c r="B140" s="1" t="s">
        <v>1187</v>
      </c>
      <c r="D140" s="1" t="s">
        <v>498</v>
      </c>
      <c r="E140" s="1" t="s">
        <v>1187</v>
      </c>
      <c r="G140" s="1" t="s">
        <v>1187</v>
      </c>
      <c r="H140" s="1" t="s">
        <v>1187</v>
      </c>
      <c r="I140" s="1" t="s">
        <v>1187</v>
      </c>
      <c r="J140" s="1" t="s">
        <v>1187</v>
      </c>
      <c r="K140" s="14" t="s">
        <v>497</v>
      </c>
      <c r="L140" s="1" t="s">
        <v>1187</v>
      </c>
      <c r="M140" s="1" t="s">
        <v>1187</v>
      </c>
      <c r="N140" s="1" t="s">
        <v>1187</v>
      </c>
      <c r="P140" s="1" t="s">
        <v>1187</v>
      </c>
      <c r="R140" s="1" t="s">
        <v>498</v>
      </c>
      <c r="S140" s="1" t="s">
        <v>1187</v>
      </c>
      <c r="V140" s="1" t="s">
        <v>1187</v>
      </c>
      <c r="W140" s="1"/>
      <c r="Z140" s="1"/>
      <c r="AA140" s="14" t="s">
        <v>497</v>
      </c>
      <c r="AB140" s="14" t="s">
        <v>179</v>
      </c>
      <c r="AD140" s="1" t="s">
        <v>1187</v>
      </c>
      <c r="AE140" s="1" t="s">
        <v>179</v>
      </c>
      <c r="AF140" s="1" t="s">
        <v>500</v>
      </c>
      <c r="AG140" s="1" t="s">
        <v>504</v>
      </c>
      <c r="AH140" s="22" t="s">
        <v>1187</v>
      </c>
      <c r="AI140" s="22" t="s">
        <v>504</v>
      </c>
      <c r="AJ140" s="22" t="s">
        <v>504</v>
      </c>
      <c r="AK140" s="22" t="s">
        <v>179</v>
      </c>
      <c r="AL140" s="22" t="s">
        <v>1187</v>
      </c>
      <c r="AM140" s="22" t="s">
        <v>1187</v>
      </c>
      <c r="AN140" s="26" t="s">
        <v>500</v>
      </c>
      <c r="AO140" s="26" t="s">
        <v>179</v>
      </c>
      <c r="AP140" s="22" t="s">
        <v>504</v>
      </c>
      <c r="AQ140" s="22" t="s">
        <v>179</v>
      </c>
      <c r="AR140" s="22" t="s">
        <v>179</v>
      </c>
    </row>
    <row r="141" spans="1:44" x14ac:dyDescent="0.2">
      <c r="A141" s="2" t="s">
        <v>1188</v>
      </c>
      <c r="B141" s="1" t="s">
        <v>1189</v>
      </c>
      <c r="D141" s="1" t="s">
        <v>1189</v>
      </c>
      <c r="E141" s="1" t="s">
        <v>1189</v>
      </c>
      <c r="G141" s="1" t="s">
        <v>1189</v>
      </c>
      <c r="H141" s="1" t="s">
        <v>179</v>
      </c>
      <c r="I141" s="1" t="s">
        <v>1189</v>
      </c>
      <c r="J141" s="1" t="s">
        <v>1189</v>
      </c>
      <c r="K141" s="14" t="s">
        <v>497</v>
      </c>
      <c r="L141" s="1" t="s">
        <v>502</v>
      </c>
      <c r="M141" s="1" t="s">
        <v>1189</v>
      </c>
      <c r="N141" s="1" t="s">
        <v>1189</v>
      </c>
      <c r="P141" s="1" t="s">
        <v>1189</v>
      </c>
      <c r="R141" s="1" t="s">
        <v>1189</v>
      </c>
      <c r="S141" s="1" t="s">
        <v>1189</v>
      </c>
      <c r="V141" s="1" t="s">
        <v>500</v>
      </c>
      <c r="W141" s="1"/>
      <c r="Z141" s="1"/>
      <c r="AA141" s="14" t="s">
        <v>1189</v>
      </c>
      <c r="AB141" s="14" t="s">
        <v>179</v>
      </c>
      <c r="AD141" s="1" t="s">
        <v>1189</v>
      </c>
      <c r="AE141" s="1" t="s">
        <v>179</v>
      </c>
      <c r="AF141" s="1" t="s">
        <v>1189</v>
      </c>
      <c r="AG141" s="1" t="s">
        <v>179</v>
      </c>
      <c r="AH141" s="22" t="s">
        <v>499</v>
      </c>
      <c r="AI141" s="22" t="s">
        <v>179</v>
      </c>
      <c r="AJ141" s="22" t="s">
        <v>179</v>
      </c>
      <c r="AK141" s="22" t="s">
        <v>179</v>
      </c>
      <c r="AL141" s="22" t="s">
        <v>1189</v>
      </c>
      <c r="AM141" s="22" t="s">
        <v>1189</v>
      </c>
      <c r="AN141" s="26" t="s">
        <v>179</v>
      </c>
      <c r="AO141" s="26" t="s">
        <v>179</v>
      </c>
      <c r="AP141" s="22" t="s">
        <v>179</v>
      </c>
      <c r="AQ141" s="22" t="s">
        <v>179</v>
      </c>
      <c r="AR141" s="22" t="s">
        <v>179</v>
      </c>
    </row>
    <row r="142" spans="1:44" x14ac:dyDescent="0.2">
      <c r="A142" s="2" t="s">
        <v>1190</v>
      </c>
      <c r="B142" s="1" t="s">
        <v>1191</v>
      </c>
      <c r="D142" s="1" t="s">
        <v>1192</v>
      </c>
      <c r="E142" s="1" t="s">
        <v>179</v>
      </c>
      <c r="G142" s="1" t="s">
        <v>179</v>
      </c>
      <c r="H142" s="1" t="s">
        <v>1193</v>
      </c>
      <c r="I142" s="1" t="s">
        <v>179</v>
      </c>
      <c r="J142" s="1" t="s">
        <v>179</v>
      </c>
      <c r="K142" s="14" t="s">
        <v>1194</v>
      </c>
      <c r="L142" s="1" t="s">
        <v>179</v>
      </c>
      <c r="M142" s="1" t="s">
        <v>179</v>
      </c>
      <c r="N142" s="1" t="s">
        <v>179</v>
      </c>
      <c r="P142" s="1" t="s">
        <v>179</v>
      </c>
      <c r="R142" s="1" t="s">
        <v>120</v>
      </c>
      <c r="S142" s="1" t="s">
        <v>179</v>
      </c>
      <c r="V142" s="1" t="s">
        <v>179</v>
      </c>
      <c r="W142" s="1"/>
      <c r="Z142" s="1"/>
      <c r="AA142" s="14" t="s">
        <v>1196</v>
      </c>
      <c r="AB142" s="14" t="s">
        <v>179</v>
      </c>
      <c r="AD142" s="1" t="s">
        <v>179</v>
      </c>
      <c r="AE142" s="1" t="s">
        <v>179</v>
      </c>
      <c r="AF142" s="1" t="s">
        <v>179</v>
      </c>
      <c r="AG142" s="1" t="s">
        <v>120</v>
      </c>
      <c r="AH142" s="22" t="s">
        <v>1197</v>
      </c>
      <c r="AI142" s="22" t="s">
        <v>1199</v>
      </c>
      <c r="AJ142" s="22" t="s">
        <v>179</v>
      </c>
      <c r="AK142" s="22" t="s">
        <v>179</v>
      </c>
      <c r="AL142" s="22" t="s">
        <v>1195</v>
      </c>
      <c r="AM142" s="22" t="s">
        <v>675</v>
      </c>
      <c r="AN142" s="26" t="s">
        <v>1200</v>
      </c>
      <c r="AO142" s="26" t="s">
        <v>1201</v>
      </c>
      <c r="AP142" s="22" t="s">
        <v>1203</v>
      </c>
      <c r="AQ142" s="22" t="s">
        <v>1202</v>
      </c>
      <c r="AR142" s="22" t="s">
        <v>1198</v>
      </c>
    </row>
    <row r="143" spans="1:44" s="2" customFormat="1" x14ac:dyDescent="0.2">
      <c r="A143" s="2" t="s">
        <v>527</v>
      </c>
      <c r="B143" s="3" t="s">
        <v>87</v>
      </c>
      <c r="D143" s="3" t="s">
        <v>89</v>
      </c>
      <c r="E143" s="3" t="s">
        <v>90</v>
      </c>
      <c r="G143" s="3" t="s">
        <v>528</v>
      </c>
      <c r="H143" s="3" t="s">
        <v>93</v>
      </c>
      <c r="I143" s="3" t="s">
        <v>94</v>
      </c>
      <c r="J143" s="3" t="s">
        <v>529</v>
      </c>
      <c r="K143" s="16" t="s">
        <v>96</v>
      </c>
      <c r="L143" s="3" t="s">
        <v>97</v>
      </c>
      <c r="M143" s="3" t="s">
        <v>98</v>
      </c>
      <c r="N143" s="3" t="s">
        <v>99</v>
      </c>
      <c r="P143" s="3" t="s">
        <v>100</v>
      </c>
      <c r="Q143" s="21"/>
      <c r="R143" s="3" t="s">
        <v>102</v>
      </c>
      <c r="S143" s="3" t="s">
        <v>88</v>
      </c>
      <c r="V143" s="3" t="s">
        <v>106</v>
      </c>
      <c r="W143" s="3"/>
      <c r="Z143" s="3"/>
      <c r="AA143" s="16" t="s">
        <v>107</v>
      </c>
      <c r="AB143" s="16" t="s">
        <v>107</v>
      </c>
      <c r="AD143" s="3" t="s">
        <v>111</v>
      </c>
      <c r="AE143" s="3" t="s">
        <v>112</v>
      </c>
      <c r="AF143" s="3" t="s">
        <v>109</v>
      </c>
      <c r="AG143" s="3" t="s">
        <v>113</v>
      </c>
      <c r="AH143" s="23" t="s">
        <v>125</v>
      </c>
      <c r="AI143" s="23" t="s">
        <v>115</v>
      </c>
      <c r="AJ143" s="23" t="s">
        <v>116</v>
      </c>
      <c r="AK143" s="23" t="s">
        <v>103</v>
      </c>
      <c r="AL143" s="23" t="s">
        <v>104</v>
      </c>
      <c r="AM143" s="23" t="s">
        <v>105</v>
      </c>
      <c r="AN143" s="27" t="s">
        <v>117</v>
      </c>
      <c r="AO143" s="27" t="s">
        <v>117</v>
      </c>
      <c r="AP143" s="23" t="s">
        <v>114</v>
      </c>
      <c r="AQ143" s="23" t="s">
        <v>118</v>
      </c>
      <c r="AR143" s="23" t="s">
        <v>114</v>
      </c>
    </row>
    <row r="144" spans="1:44" x14ac:dyDescent="0.2">
      <c r="A144" s="2" t="s">
        <v>530</v>
      </c>
      <c r="B144" s="1" t="s">
        <v>142</v>
      </c>
      <c r="D144" s="1" t="s">
        <v>144</v>
      </c>
      <c r="E144" s="1" t="s">
        <v>145</v>
      </c>
      <c r="G144" s="1" t="s">
        <v>147</v>
      </c>
      <c r="H144" s="1" t="s">
        <v>148</v>
      </c>
      <c r="I144" s="1" t="s">
        <v>149</v>
      </c>
      <c r="J144" s="1" t="s">
        <v>531</v>
      </c>
      <c r="K144" s="14" t="s">
        <v>532</v>
      </c>
      <c r="L144" s="1" t="s">
        <v>152</v>
      </c>
      <c r="M144" s="1" t="s">
        <v>152</v>
      </c>
      <c r="N144" s="1" t="s">
        <v>153</v>
      </c>
      <c r="P144" s="1" t="s">
        <v>154</v>
      </c>
      <c r="R144" s="1" t="s">
        <v>156</v>
      </c>
      <c r="S144" s="1" t="s">
        <v>143</v>
      </c>
      <c r="V144" s="1" t="s">
        <v>160</v>
      </c>
      <c r="W144" s="1"/>
      <c r="Z144" s="1"/>
      <c r="AA144" s="14" t="s">
        <v>161</v>
      </c>
      <c r="AB144" s="14" t="s">
        <v>164</v>
      </c>
      <c r="AD144" s="1" t="s">
        <v>165</v>
      </c>
      <c r="AE144" s="1" t="s">
        <v>142</v>
      </c>
      <c r="AF144" s="1" t="s">
        <v>163</v>
      </c>
      <c r="AG144" s="1" t="s">
        <v>166</v>
      </c>
      <c r="AH144" s="22" t="s">
        <v>753</v>
      </c>
      <c r="AI144" s="22" t="s">
        <v>168</v>
      </c>
      <c r="AJ144" s="22" t="s">
        <v>168</v>
      </c>
      <c r="AK144" s="22" t="s">
        <v>157</v>
      </c>
      <c r="AL144" s="22" t="s">
        <v>158</v>
      </c>
      <c r="AM144" s="22" t="s">
        <v>159</v>
      </c>
      <c r="AN144" s="26" t="s">
        <v>169</v>
      </c>
      <c r="AO144" s="26" t="s">
        <v>170</v>
      </c>
      <c r="AP144" s="22" t="s">
        <v>171</v>
      </c>
      <c r="AQ144" s="22" t="s">
        <v>172</v>
      </c>
      <c r="AR144" s="22" t="s">
        <v>167</v>
      </c>
    </row>
    <row r="145" spans="1:44" x14ac:dyDescent="0.2">
      <c r="A145" s="2" t="s">
        <v>533</v>
      </c>
      <c r="B145" s="1" t="s">
        <v>59</v>
      </c>
      <c r="D145" s="1" t="s">
        <v>59</v>
      </c>
      <c r="E145" s="1" t="s">
        <v>59</v>
      </c>
      <c r="G145" s="1" t="s">
        <v>59</v>
      </c>
      <c r="H145" s="1" t="s">
        <v>59</v>
      </c>
      <c r="I145" s="1" t="s">
        <v>59</v>
      </c>
      <c r="J145" s="1" t="s">
        <v>60</v>
      </c>
      <c r="K145" s="14" t="s">
        <v>61</v>
      </c>
      <c r="L145" s="1" t="s">
        <v>59</v>
      </c>
      <c r="M145" s="1" t="s">
        <v>59</v>
      </c>
      <c r="N145" s="1" t="s">
        <v>59</v>
      </c>
      <c r="P145" s="1" t="s">
        <v>62</v>
      </c>
      <c r="R145" s="1" t="s">
        <v>63</v>
      </c>
      <c r="S145" s="1" t="s">
        <v>59</v>
      </c>
      <c r="V145" s="1" t="s">
        <v>67</v>
      </c>
      <c r="W145" s="1"/>
      <c r="Z145" s="1"/>
      <c r="AA145" s="14" t="s">
        <v>68</v>
      </c>
      <c r="AB145" s="14" t="s">
        <v>68</v>
      </c>
      <c r="AD145" s="1" t="s">
        <v>71</v>
      </c>
      <c r="AE145" s="1" t="s">
        <v>72</v>
      </c>
      <c r="AF145" s="1" t="s">
        <v>67</v>
      </c>
      <c r="AG145" s="1" t="s">
        <v>73</v>
      </c>
      <c r="AH145" s="22" t="s">
        <v>753</v>
      </c>
      <c r="AI145" s="22" t="s">
        <v>75</v>
      </c>
      <c r="AJ145" s="22" t="s">
        <v>76</v>
      </c>
      <c r="AK145" s="22" t="s">
        <v>64</v>
      </c>
      <c r="AL145" s="22" t="s">
        <v>65</v>
      </c>
      <c r="AM145" s="22" t="s">
        <v>66</v>
      </c>
      <c r="AN145" s="26" t="s">
        <v>77</v>
      </c>
      <c r="AO145" s="26" t="s">
        <v>78</v>
      </c>
      <c r="AP145" s="22" t="s">
        <v>79</v>
      </c>
      <c r="AQ145" s="22" t="s">
        <v>80</v>
      </c>
      <c r="AR145" s="22" t="s">
        <v>74</v>
      </c>
    </row>
    <row r="146" spans="1:44" x14ac:dyDescent="0.2">
      <c r="A146" s="2" t="s">
        <v>367</v>
      </c>
      <c r="B146" s="1" t="s">
        <v>1204</v>
      </c>
      <c r="D146" s="1" t="s">
        <v>1206</v>
      </c>
      <c r="E146" s="1" t="s">
        <v>1207</v>
      </c>
      <c r="G146" s="1" t="s">
        <v>1208</v>
      </c>
      <c r="H146" s="1" t="s">
        <v>1209</v>
      </c>
      <c r="I146" s="1" t="s">
        <v>1210</v>
      </c>
      <c r="J146" s="1" t="s">
        <v>1211</v>
      </c>
      <c r="K146" s="14" t="s">
        <v>1212</v>
      </c>
      <c r="L146" s="1" t="s">
        <v>1213</v>
      </c>
      <c r="M146" s="1" t="s">
        <v>1214</v>
      </c>
      <c r="N146" s="1" t="s">
        <v>1215</v>
      </c>
      <c r="P146" s="1" t="s">
        <v>1216</v>
      </c>
      <c r="R146" s="1" t="s">
        <v>1217</v>
      </c>
      <c r="S146" s="1" t="s">
        <v>1205</v>
      </c>
      <c r="V146" s="1" t="s">
        <v>1223</v>
      </c>
      <c r="W146" s="1"/>
      <c r="Z146" s="1"/>
      <c r="AA146" s="14" t="s">
        <v>1221</v>
      </c>
      <c r="AB146" s="14" t="s">
        <v>1225</v>
      </c>
      <c r="AD146" s="1" t="s">
        <v>1222</v>
      </c>
      <c r="AE146" s="1" t="s">
        <v>1227</v>
      </c>
      <c r="AF146" s="1" t="s">
        <v>1224</v>
      </c>
      <c r="AG146" s="1" t="s">
        <v>1228</v>
      </c>
      <c r="AH146" s="22" t="s">
        <v>1226</v>
      </c>
      <c r="AI146" s="22" t="s">
        <v>1231</v>
      </c>
      <c r="AJ146" s="22" t="s">
        <v>1230</v>
      </c>
      <c r="AK146" s="22" t="s">
        <v>1219</v>
      </c>
      <c r="AL146" s="22" t="s">
        <v>1218</v>
      </c>
      <c r="AM146" s="22" t="s">
        <v>1220</v>
      </c>
      <c r="AN146" s="26" t="s">
        <v>1232</v>
      </c>
      <c r="AO146" s="26" t="s">
        <v>1233</v>
      </c>
      <c r="AP146" s="22" t="s">
        <v>1235</v>
      </c>
      <c r="AQ146" s="22" t="s">
        <v>1234</v>
      </c>
      <c r="AR146" s="22" t="s">
        <v>1229</v>
      </c>
    </row>
    <row r="147" spans="1:44" x14ac:dyDescent="0.2">
      <c r="A147" s="2" t="s">
        <v>403</v>
      </c>
      <c r="B147" s="1" t="s">
        <v>1236</v>
      </c>
      <c r="D147" s="1" t="s">
        <v>1238</v>
      </c>
      <c r="E147" s="1" t="s">
        <v>1239</v>
      </c>
      <c r="G147" s="1" t="s">
        <v>1240</v>
      </c>
      <c r="H147" s="1" t="s">
        <v>1241</v>
      </c>
      <c r="I147" s="1" t="s">
        <v>1242</v>
      </c>
      <c r="J147" s="1" t="s">
        <v>1243</v>
      </c>
      <c r="K147" s="14" t="s">
        <v>1244</v>
      </c>
      <c r="L147" s="1" t="s">
        <v>1245</v>
      </c>
      <c r="M147" s="1" t="s">
        <v>1246</v>
      </c>
      <c r="N147" s="1" t="s">
        <v>1247</v>
      </c>
      <c r="P147" s="1" t="s">
        <v>1248</v>
      </c>
      <c r="R147" s="1" t="s">
        <v>1249</v>
      </c>
      <c r="S147" s="1" t="s">
        <v>1237</v>
      </c>
      <c r="V147" s="1" t="s">
        <v>1255</v>
      </c>
      <c r="W147" s="1"/>
      <c r="Z147" s="1"/>
      <c r="AA147" s="14" t="s">
        <v>1253</v>
      </c>
      <c r="AB147" s="14" t="s">
        <v>1257</v>
      </c>
      <c r="AD147" s="1" t="s">
        <v>1254</v>
      </c>
      <c r="AE147" s="1" t="s">
        <v>1259</v>
      </c>
      <c r="AF147" s="1" t="s">
        <v>1256</v>
      </c>
      <c r="AG147" s="1" t="s">
        <v>1260</v>
      </c>
      <c r="AH147" s="22" t="s">
        <v>1258</v>
      </c>
      <c r="AI147" s="22" t="s">
        <v>1263</v>
      </c>
      <c r="AJ147" s="22" t="s">
        <v>1262</v>
      </c>
      <c r="AK147" s="22" t="s">
        <v>1251</v>
      </c>
      <c r="AL147" s="22" t="s">
        <v>1250</v>
      </c>
      <c r="AM147" s="22" t="s">
        <v>1252</v>
      </c>
      <c r="AN147" s="26" t="s">
        <v>1264</v>
      </c>
      <c r="AO147" s="26" t="s">
        <v>1265</v>
      </c>
      <c r="AP147" s="22" t="s">
        <v>1267</v>
      </c>
      <c r="AQ147" s="22" t="s">
        <v>1266</v>
      </c>
      <c r="AR147" s="22" t="s">
        <v>1261</v>
      </c>
    </row>
    <row r="148" spans="1:44" x14ac:dyDescent="0.2">
      <c r="A148" s="2" t="s">
        <v>439</v>
      </c>
      <c r="B148" s="1" t="s">
        <v>440</v>
      </c>
      <c r="D148" s="1" t="s">
        <v>440</v>
      </c>
      <c r="E148" s="1" t="s">
        <v>440</v>
      </c>
      <c r="G148" s="1" t="s">
        <v>440</v>
      </c>
      <c r="H148" s="1" t="s">
        <v>440</v>
      </c>
      <c r="I148" s="1" t="s">
        <v>1268</v>
      </c>
      <c r="J148" s="1" t="s">
        <v>441</v>
      </c>
      <c r="K148" s="14" t="s">
        <v>442</v>
      </c>
      <c r="L148" s="1" t="s">
        <v>440</v>
      </c>
      <c r="M148" s="1" t="s">
        <v>440</v>
      </c>
      <c r="N148" s="1" t="s">
        <v>440</v>
      </c>
      <c r="P148" s="1" t="s">
        <v>443</v>
      </c>
      <c r="R148" s="1" t="s">
        <v>445</v>
      </c>
      <c r="S148" s="1" t="s">
        <v>440</v>
      </c>
      <c r="V148" s="1" t="s">
        <v>448</v>
      </c>
      <c r="W148" s="1"/>
      <c r="Z148" s="1"/>
      <c r="AA148" s="14" t="s">
        <v>446</v>
      </c>
      <c r="AB148" s="14" t="s">
        <v>446</v>
      </c>
      <c r="AD148" s="1" t="s">
        <v>940</v>
      </c>
      <c r="AE148" s="1" t="s">
        <v>453</v>
      </c>
      <c r="AF148" s="1" t="s">
        <v>450</v>
      </c>
      <c r="AG148" s="1" t="s">
        <v>454</v>
      </c>
      <c r="AH148" s="22" t="s">
        <v>451</v>
      </c>
      <c r="AI148" s="22" t="s">
        <v>456</v>
      </c>
      <c r="AJ148" s="22" t="s">
        <v>976</v>
      </c>
      <c r="AK148" s="22" t="s">
        <v>446</v>
      </c>
      <c r="AL148" s="22" t="s">
        <v>446</v>
      </c>
      <c r="AM148" s="22" t="s">
        <v>447</v>
      </c>
      <c r="AN148" s="26" t="s">
        <v>458</v>
      </c>
      <c r="AO148" s="26" t="s">
        <v>459</v>
      </c>
      <c r="AP148" s="22" t="s">
        <v>1002</v>
      </c>
      <c r="AQ148" s="22" t="s">
        <v>602</v>
      </c>
      <c r="AR148" s="22" t="s">
        <v>455</v>
      </c>
    </row>
    <row r="151" spans="1:44" x14ac:dyDescent="0.2">
      <c r="A151" s="8" t="s">
        <v>2485</v>
      </c>
      <c r="B151" s="11" t="s">
        <v>1281</v>
      </c>
      <c r="D151" s="11" t="s">
        <v>1290</v>
      </c>
      <c r="E151" s="11" t="s">
        <v>1293</v>
      </c>
      <c r="G151" s="11" t="s">
        <v>1297</v>
      </c>
      <c r="H151" s="11" t="s">
        <v>1300</v>
      </c>
      <c r="I151" s="11" t="s">
        <v>1304</v>
      </c>
      <c r="J151" s="11" t="s">
        <v>1307</v>
      </c>
      <c r="K151" s="16" t="s">
        <v>1311</v>
      </c>
      <c r="L151" s="11" t="s">
        <v>1316</v>
      </c>
      <c r="M151" s="11" t="s">
        <v>1319</v>
      </c>
      <c r="N151" s="11" t="s">
        <v>1322</v>
      </c>
      <c r="R151" s="11" t="s">
        <v>1333</v>
      </c>
      <c r="S151" s="11" t="s">
        <v>1287</v>
      </c>
      <c r="V151" s="11" t="s">
        <v>1355</v>
      </c>
      <c r="AA151" s="16" t="s">
        <v>1328</v>
      </c>
      <c r="AB151" s="16" t="s">
        <v>1362</v>
      </c>
      <c r="AD151" s="11" t="s">
        <v>1351</v>
      </c>
      <c r="AE151" s="11" t="s">
        <v>1369</v>
      </c>
      <c r="AF151" s="11" t="s">
        <v>1359</v>
      </c>
      <c r="AG151" s="11" t="s">
        <v>1372</v>
      </c>
      <c r="AH151" s="23" t="s">
        <v>1365</v>
      </c>
      <c r="AI151" s="23" t="s">
        <v>1385</v>
      </c>
      <c r="AJ151" s="23" t="s">
        <v>1380</v>
      </c>
      <c r="AK151" s="23" t="s">
        <v>1337</v>
      </c>
      <c r="AL151" s="23" t="s">
        <v>1342</v>
      </c>
      <c r="AM151" s="23" t="s">
        <v>1347</v>
      </c>
      <c r="AN151" s="27" t="s">
        <v>1395</v>
      </c>
      <c r="AO151" s="27" t="s">
        <v>1390</v>
      </c>
      <c r="AP151" s="23" t="s">
        <v>1406</v>
      </c>
      <c r="AQ151" s="23" t="s">
        <v>1401</v>
      </c>
      <c r="AR151" s="23" t="s">
        <v>1376</v>
      </c>
    </row>
    <row r="152" spans="1:44" x14ac:dyDescent="0.2">
      <c r="A152" s="8" t="s">
        <v>823</v>
      </c>
      <c r="B152" s="9" t="s">
        <v>638</v>
      </c>
      <c r="D152" s="9" t="s">
        <v>639</v>
      </c>
      <c r="E152" s="9" t="s">
        <v>638</v>
      </c>
      <c r="G152" s="9" t="s">
        <v>638</v>
      </c>
      <c r="H152" s="9" t="s">
        <v>638</v>
      </c>
      <c r="I152" s="9" t="s">
        <v>638</v>
      </c>
      <c r="J152" s="9" t="s">
        <v>638</v>
      </c>
      <c r="K152" s="14" t="s">
        <v>638</v>
      </c>
      <c r="L152" s="9" t="s">
        <v>638</v>
      </c>
      <c r="M152" s="9" t="s">
        <v>638</v>
      </c>
      <c r="N152" s="9" t="s">
        <v>638</v>
      </c>
      <c r="R152" s="9" t="s">
        <v>638</v>
      </c>
      <c r="S152" s="9" t="s">
        <v>638</v>
      </c>
      <c r="V152" s="9" t="s">
        <v>638</v>
      </c>
      <c r="AA152" s="14" t="s">
        <v>638</v>
      </c>
      <c r="AB152" s="14" t="s">
        <v>639</v>
      </c>
      <c r="AD152" s="9" t="s">
        <v>638</v>
      </c>
      <c r="AE152" s="9" t="s">
        <v>639</v>
      </c>
      <c r="AF152" s="9" t="s">
        <v>638</v>
      </c>
      <c r="AG152" s="9" t="s">
        <v>179</v>
      </c>
      <c r="AH152" s="22" t="s">
        <v>638</v>
      </c>
      <c r="AI152" s="22" t="s">
        <v>179</v>
      </c>
      <c r="AJ152" s="22" t="s">
        <v>179</v>
      </c>
      <c r="AK152" s="22" t="s">
        <v>638</v>
      </c>
      <c r="AL152" s="22" t="s">
        <v>638</v>
      </c>
      <c r="AM152" s="22" t="s">
        <v>638</v>
      </c>
      <c r="AN152" s="26" t="s">
        <v>179</v>
      </c>
      <c r="AO152" s="26" t="s">
        <v>179</v>
      </c>
      <c r="AP152" s="22" t="s">
        <v>179</v>
      </c>
      <c r="AQ152" s="22" t="s">
        <v>179</v>
      </c>
      <c r="AR152" s="22" t="s">
        <v>179</v>
      </c>
    </row>
    <row r="153" spans="1:44" x14ac:dyDescent="0.2">
      <c r="A153" s="8" t="s">
        <v>1269</v>
      </c>
      <c r="B153" s="9" t="s">
        <v>1282</v>
      </c>
      <c r="D153" s="9" t="s">
        <v>179</v>
      </c>
      <c r="E153" s="9" t="s">
        <v>1294</v>
      </c>
      <c r="G153" s="9" t="s">
        <v>1282</v>
      </c>
      <c r="H153" s="9" t="s">
        <v>1282</v>
      </c>
      <c r="I153" s="9" t="s">
        <v>1282</v>
      </c>
      <c r="J153" s="9" t="s">
        <v>1294</v>
      </c>
      <c r="K153" s="14" t="s">
        <v>1282</v>
      </c>
      <c r="L153" s="9" t="s">
        <v>1282</v>
      </c>
      <c r="M153" s="9" t="s">
        <v>1282</v>
      </c>
      <c r="N153" s="9" t="s">
        <v>1282</v>
      </c>
      <c r="R153" s="9" t="s">
        <v>1294</v>
      </c>
      <c r="S153" s="9" t="s">
        <v>1282</v>
      </c>
      <c r="V153" s="9" t="s">
        <v>1356</v>
      </c>
      <c r="AA153" s="14" t="s">
        <v>1282</v>
      </c>
      <c r="AB153" s="14" t="s">
        <v>179</v>
      </c>
      <c r="AD153" s="9" t="s">
        <v>1352</v>
      </c>
      <c r="AE153" s="9" t="s">
        <v>179</v>
      </c>
      <c r="AF153" s="9" t="s">
        <v>1352</v>
      </c>
      <c r="AG153" s="9" t="s">
        <v>1352</v>
      </c>
      <c r="AH153" s="22" t="s">
        <v>1352</v>
      </c>
      <c r="AI153" s="22" t="s">
        <v>1352</v>
      </c>
      <c r="AJ153" s="22" t="s">
        <v>1352</v>
      </c>
      <c r="AK153" s="22" t="s">
        <v>1282</v>
      </c>
      <c r="AL153" s="22" t="s">
        <v>1282</v>
      </c>
      <c r="AM153" s="22" t="s">
        <v>1282</v>
      </c>
      <c r="AN153" s="26" t="s">
        <v>1352</v>
      </c>
      <c r="AO153" s="26" t="s">
        <v>1352</v>
      </c>
      <c r="AP153" s="22" t="s">
        <v>1352</v>
      </c>
      <c r="AQ153" s="22" t="s">
        <v>1352</v>
      </c>
      <c r="AR153" s="22" t="s">
        <v>1352</v>
      </c>
    </row>
    <row r="154" spans="1:44" x14ac:dyDescent="0.2">
      <c r="A154" s="8" t="s">
        <v>1270</v>
      </c>
      <c r="B154" s="9" t="s">
        <v>642</v>
      </c>
      <c r="D154" s="9" t="s">
        <v>179</v>
      </c>
      <c r="E154" s="9" t="s">
        <v>179</v>
      </c>
      <c r="G154" s="9" t="s">
        <v>641</v>
      </c>
      <c r="H154" s="9" t="s">
        <v>642</v>
      </c>
      <c r="I154" s="9" t="s">
        <v>641</v>
      </c>
      <c r="J154" s="9" t="s">
        <v>179</v>
      </c>
      <c r="K154" s="14" t="s">
        <v>641</v>
      </c>
      <c r="L154" s="9" t="s">
        <v>641</v>
      </c>
      <c r="M154" s="9" t="s">
        <v>641</v>
      </c>
      <c r="N154" s="9" t="s">
        <v>641</v>
      </c>
      <c r="R154" s="9" t="s">
        <v>179</v>
      </c>
      <c r="S154" s="9" t="s">
        <v>641</v>
      </c>
      <c r="V154" s="9" t="s">
        <v>179</v>
      </c>
      <c r="AA154" s="14" t="s">
        <v>642</v>
      </c>
      <c r="AB154" s="14" t="s">
        <v>179</v>
      </c>
      <c r="AD154" s="9" t="s">
        <v>641</v>
      </c>
      <c r="AE154" s="9" t="s">
        <v>179</v>
      </c>
      <c r="AF154" s="9" t="s">
        <v>641</v>
      </c>
      <c r="AG154" s="9" t="s">
        <v>641</v>
      </c>
      <c r="AH154" s="22" t="s">
        <v>641</v>
      </c>
      <c r="AI154" s="22" t="s">
        <v>641</v>
      </c>
      <c r="AJ154" s="22" t="s">
        <v>641</v>
      </c>
      <c r="AK154" s="22" t="s">
        <v>641</v>
      </c>
      <c r="AL154" s="22" t="s">
        <v>641</v>
      </c>
      <c r="AM154" s="22" t="s">
        <v>641</v>
      </c>
      <c r="AN154" s="26" t="s">
        <v>642</v>
      </c>
      <c r="AO154" s="26" t="s">
        <v>642</v>
      </c>
      <c r="AP154" s="22" t="s">
        <v>641</v>
      </c>
      <c r="AQ154" s="22" t="s">
        <v>642</v>
      </c>
      <c r="AR154" s="22" t="s">
        <v>641</v>
      </c>
    </row>
    <row r="155" spans="1:44" x14ac:dyDescent="0.2">
      <c r="A155" s="8" t="s">
        <v>180</v>
      </c>
      <c r="B155" s="9" t="s">
        <v>179</v>
      </c>
      <c r="D155" s="9" t="s">
        <v>179</v>
      </c>
      <c r="E155" s="9" t="s">
        <v>179</v>
      </c>
      <c r="G155" s="9" t="s">
        <v>179</v>
      </c>
      <c r="H155" s="9" t="s">
        <v>179</v>
      </c>
      <c r="I155" s="9" t="s">
        <v>179</v>
      </c>
      <c r="J155" s="9" t="s">
        <v>179</v>
      </c>
      <c r="K155" s="14" t="s">
        <v>179</v>
      </c>
      <c r="L155" s="9" t="s">
        <v>179</v>
      </c>
      <c r="M155" s="9" t="s">
        <v>179</v>
      </c>
      <c r="N155" s="9" t="s">
        <v>179</v>
      </c>
      <c r="R155" s="9" t="s">
        <v>179</v>
      </c>
      <c r="S155" s="9" t="s">
        <v>179</v>
      </c>
      <c r="V155" s="9" t="s">
        <v>179</v>
      </c>
      <c r="AA155" s="14" t="s">
        <v>179</v>
      </c>
      <c r="AB155" s="14" t="s">
        <v>179</v>
      </c>
      <c r="AD155" s="9" t="s">
        <v>179</v>
      </c>
      <c r="AE155" s="9" t="s">
        <v>179</v>
      </c>
      <c r="AF155" s="9" t="s">
        <v>179</v>
      </c>
      <c r="AG155" s="9" t="s">
        <v>179</v>
      </c>
      <c r="AH155" s="22" t="s">
        <v>179</v>
      </c>
      <c r="AI155" s="22" t="s">
        <v>179</v>
      </c>
      <c r="AJ155" s="22" t="s">
        <v>179</v>
      </c>
      <c r="AK155" s="22" t="s">
        <v>179</v>
      </c>
      <c r="AL155" s="22" t="s">
        <v>179</v>
      </c>
      <c r="AM155" s="22" t="s">
        <v>179</v>
      </c>
      <c r="AN155" s="26" t="s">
        <v>179</v>
      </c>
      <c r="AO155" s="26" t="s">
        <v>179</v>
      </c>
      <c r="AP155" s="22" t="s">
        <v>179</v>
      </c>
      <c r="AQ155" s="22" t="s">
        <v>179</v>
      </c>
      <c r="AR155" s="22" t="s">
        <v>179</v>
      </c>
    </row>
    <row r="156" spans="1:44" x14ac:dyDescent="0.2">
      <c r="A156" s="8" t="s">
        <v>1271</v>
      </c>
      <c r="B156" s="9" t="s">
        <v>1283</v>
      </c>
      <c r="D156" s="9" t="s">
        <v>179</v>
      </c>
      <c r="E156" s="9" t="s">
        <v>179</v>
      </c>
      <c r="G156" s="9" t="s">
        <v>179</v>
      </c>
      <c r="H156" s="9" t="s">
        <v>1301</v>
      </c>
      <c r="I156" s="9" t="s">
        <v>179</v>
      </c>
      <c r="J156" s="9" t="s">
        <v>179</v>
      </c>
      <c r="K156" s="14" t="s">
        <v>179</v>
      </c>
      <c r="L156" s="9" t="s">
        <v>179</v>
      </c>
      <c r="M156" s="9" t="s">
        <v>179</v>
      </c>
      <c r="N156" s="9" t="s">
        <v>179</v>
      </c>
      <c r="R156" s="9" t="s">
        <v>179</v>
      </c>
      <c r="S156" s="9" t="s">
        <v>179</v>
      </c>
      <c r="V156" s="9" t="s">
        <v>179</v>
      </c>
      <c r="AA156" s="14" t="s">
        <v>1329</v>
      </c>
      <c r="AB156" s="14" t="s">
        <v>179</v>
      </c>
      <c r="AD156" s="9" t="s">
        <v>179</v>
      </c>
      <c r="AE156" s="9" t="s">
        <v>179</v>
      </c>
      <c r="AF156" s="9" t="s">
        <v>179</v>
      </c>
      <c r="AG156" s="9" t="s">
        <v>179</v>
      </c>
      <c r="AH156" s="22" t="s">
        <v>179</v>
      </c>
      <c r="AI156" s="22" t="s">
        <v>179</v>
      </c>
      <c r="AJ156" s="22" t="s">
        <v>179</v>
      </c>
      <c r="AK156" s="22" t="s">
        <v>179</v>
      </c>
      <c r="AL156" s="22" t="s">
        <v>179</v>
      </c>
      <c r="AM156" s="22" t="s">
        <v>179</v>
      </c>
      <c r="AN156" s="26" t="s">
        <v>1396</v>
      </c>
      <c r="AO156" s="26" t="s">
        <v>1391</v>
      </c>
      <c r="AP156" s="22" t="s">
        <v>179</v>
      </c>
      <c r="AQ156" s="22" t="s">
        <v>1402</v>
      </c>
      <c r="AR156" s="22" t="s">
        <v>179</v>
      </c>
    </row>
    <row r="157" spans="1:44" x14ac:dyDescent="0.2">
      <c r="A157" s="8" t="s">
        <v>1272</v>
      </c>
      <c r="B157" s="10" t="str">
        <f>HYPERLINK("https://api.typeform.com/responses/files/d11c5835a497ce5a7876d1caf6ce4d7553568876166893b4323e1260324a9c41/17.1.2_export_options.png","https://api.typeform.com/responses/files/d11c5835a497ce5a7876d1caf6ce4d7553568876166893b4323e1260324a9c41/17.1.2_export_options.png")</f>
        <v>https://api.typeform.com/responses/files/d11c5835a497ce5a7876d1caf6ce4d7553568876166893b4323e1260324a9c41/17.1.2_export_options.png</v>
      </c>
      <c r="D157" s="10"/>
      <c r="E157" s="10"/>
      <c r="G157" s="10"/>
      <c r="H157" s="10" t="str">
        <f>HYPERLINK("https://api.typeform.com/responses/files/1d5b8784f8a8b08606582891651751a76aa4b042b1f338e8912ad8273574c9a6/17.1.2_PriMus_export_options.png","https://api.typeform.com/responses/files/1d5b8784f8a8b08606582891651751a76aa4b042b1f338e8912ad8273574c9a6/17.1.2_PriMus_export_options.png")</f>
        <v>https://api.typeform.com/responses/files/1d5b8784f8a8b08606582891651751a76aa4b042b1f338e8912ad8273574c9a6/17.1.2_PriMus_export_options.png</v>
      </c>
      <c r="I157" s="10"/>
      <c r="J157" s="10"/>
      <c r="L157" s="10"/>
      <c r="M157" s="10"/>
      <c r="N157" s="10"/>
      <c r="R157" s="10"/>
      <c r="S157" s="10"/>
      <c r="V157" s="10"/>
      <c r="AA157" s="15" t="str">
        <f>HYPERLINK("https://api.typeform.com/responses/files/60a0a496acfa1cb9b3f54425b959431763f4db6e65ae282bca5ddbb8ce807785/freecad_export.pdf","https://api.typeform.com/responses/files/60a0a496acfa1cb9b3f54425b959431763f4db6e65ae282bca5ddbb8ce807785/freecad_export.pdf")</f>
        <v>https://api.typeform.com/responses/files/60a0a496acfa1cb9b3f54425b959431763f4db6e65ae282bca5ddbb8ce807785/freecad_export.pdf</v>
      </c>
      <c r="AD157" s="10"/>
      <c r="AE157" s="10"/>
      <c r="AF157" s="10"/>
      <c r="AG157" s="10"/>
      <c r="AN157" s="28" t="str">
        <f>HYPERLINK("https://api.typeform.com/responses/files/afc9f3d8b16695862b1fa4cc481876ffe4fa1cc0a1dd50cc2506801695a3675c/Export.jpeg","https://api.typeform.com/responses/files/afc9f3d8b16695862b1fa4cc481876ffe4fa1cc0a1dd50cc2506801695a3675c/Export.jpeg")</f>
        <v>https://api.typeform.com/responses/files/afc9f3d8b16695862b1fa4cc481876ffe4fa1cc0a1dd50cc2506801695a3675c/Export.jpeg</v>
      </c>
      <c r="AO157" s="28" t="str">
        <f>HYPERLINK("https://api.typeform.com/responses/files/b3a828211daf0bacbf095455cfaeb87ee830803a4ca63b69a18380a54f54f900/export_options.JPG","https://api.typeform.com/responses/files/b3a828211daf0bacbf095455cfaeb87ee830803a4ca63b69a18380a54f54f900/export_options.JPG")</f>
        <v>https://api.typeform.com/responses/files/b3a828211daf0bacbf095455cfaeb87ee830803a4ca63b69a18380a54f54f900/export_options.JPG</v>
      </c>
      <c r="AQ157" s="24" t="str">
        <f>HYPERLINK("https://api.typeform.com/responses/files/b517048dff0004bf521d1fab73f1ef8f45c841d8a73f1f6330d88882edbaf26b/pre_processing_export.jpg","https://api.typeform.com/responses/files/b517048dff0004bf521d1fab73f1ef8f45c841d8a73f1f6330d88882edbaf26b/pre_processing_export.jpg")</f>
        <v>https://api.typeform.com/responses/files/b517048dff0004bf521d1fab73f1ef8f45c841d8a73f1f6330d88882edbaf26b/pre_processing_export.jpg</v>
      </c>
    </row>
    <row r="158" spans="1:44" x14ac:dyDescent="0.2">
      <c r="A158" s="8" t="s">
        <v>1273</v>
      </c>
      <c r="B158" s="9" t="s">
        <v>179</v>
      </c>
      <c r="D158" s="9" t="s">
        <v>179</v>
      </c>
      <c r="E158" s="9" t="s">
        <v>179</v>
      </c>
      <c r="G158" s="9" t="s">
        <v>179</v>
      </c>
      <c r="H158" s="9" t="s">
        <v>179</v>
      </c>
      <c r="I158" s="9" t="s">
        <v>179</v>
      </c>
      <c r="J158" s="9" t="s">
        <v>1308</v>
      </c>
      <c r="K158" s="14" t="s">
        <v>1312</v>
      </c>
      <c r="L158" s="9" t="s">
        <v>179</v>
      </c>
      <c r="M158" s="9" t="s">
        <v>179</v>
      </c>
      <c r="N158" s="9" t="s">
        <v>1323</v>
      </c>
      <c r="R158" s="9" t="s">
        <v>179</v>
      </c>
      <c r="S158" s="9" t="s">
        <v>179</v>
      </c>
      <c r="V158" s="9" t="s">
        <v>179</v>
      </c>
      <c r="AA158" s="14" t="s">
        <v>179</v>
      </c>
      <c r="AB158" s="14" t="s">
        <v>179</v>
      </c>
      <c r="AD158" s="9" t="s">
        <v>179</v>
      </c>
      <c r="AE158" s="9" t="s">
        <v>179</v>
      </c>
      <c r="AF158" s="9" t="s">
        <v>179</v>
      </c>
      <c r="AG158" s="9" t="s">
        <v>1373</v>
      </c>
      <c r="AH158" s="22" t="s">
        <v>179</v>
      </c>
      <c r="AI158" s="22" t="s">
        <v>179</v>
      </c>
      <c r="AJ158" s="22" t="s">
        <v>179</v>
      </c>
      <c r="AK158" s="22" t="s">
        <v>179</v>
      </c>
      <c r="AL158" s="22" t="s">
        <v>120</v>
      </c>
      <c r="AM158" s="22" t="s">
        <v>709</v>
      </c>
      <c r="AN158" s="26" t="s">
        <v>179</v>
      </c>
      <c r="AO158" s="26" t="s">
        <v>179</v>
      </c>
      <c r="AP158" s="22" t="s">
        <v>120</v>
      </c>
      <c r="AQ158" s="22" t="s">
        <v>179</v>
      </c>
      <c r="AR158" s="22" t="s">
        <v>179</v>
      </c>
    </row>
    <row r="159" spans="1:44" x14ac:dyDescent="0.2">
      <c r="A159" s="8" t="s">
        <v>1274</v>
      </c>
      <c r="B159" s="9" t="s">
        <v>641</v>
      </c>
      <c r="D159" s="9" t="s">
        <v>179</v>
      </c>
      <c r="E159" s="9" t="s">
        <v>179</v>
      </c>
      <c r="G159" s="9" t="s">
        <v>641</v>
      </c>
      <c r="H159" s="9" t="s">
        <v>641</v>
      </c>
      <c r="I159" s="9" t="s">
        <v>641</v>
      </c>
      <c r="J159" s="9" t="s">
        <v>179</v>
      </c>
      <c r="K159" s="14" t="s">
        <v>641</v>
      </c>
      <c r="L159" s="9" t="s">
        <v>641</v>
      </c>
      <c r="M159" s="9" t="s">
        <v>641</v>
      </c>
      <c r="N159" s="9" t="s">
        <v>642</v>
      </c>
      <c r="R159" s="9" t="s">
        <v>179</v>
      </c>
      <c r="S159" s="9" t="s">
        <v>641</v>
      </c>
      <c r="V159" s="9" t="s">
        <v>179</v>
      </c>
      <c r="AA159" s="14" t="s">
        <v>641</v>
      </c>
      <c r="AB159" s="14" t="s">
        <v>179</v>
      </c>
      <c r="AD159" s="9" t="s">
        <v>641</v>
      </c>
      <c r="AE159" s="9" t="s">
        <v>179</v>
      </c>
      <c r="AF159" s="9" t="s">
        <v>641</v>
      </c>
      <c r="AG159" s="9" t="s">
        <v>641</v>
      </c>
      <c r="AH159" s="22" t="s">
        <v>641</v>
      </c>
      <c r="AI159" s="22" t="s">
        <v>642</v>
      </c>
      <c r="AJ159" s="22" t="s">
        <v>642</v>
      </c>
      <c r="AK159" s="22" t="s">
        <v>642</v>
      </c>
      <c r="AL159" s="22" t="s">
        <v>642</v>
      </c>
      <c r="AM159" s="22" t="s">
        <v>641</v>
      </c>
      <c r="AN159" s="26" t="s">
        <v>179</v>
      </c>
      <c r="AO159" s="26" t="s">
        <v>179</v>
      </c>
      <c r="AP159" s="22" t="s">
        <v>642</v>
      </c>
      <c r="AQ159" s="22" t="s">
        <v>641</v>
      </c>
      <c r="AR159" s="22" t="s">
        <v>642</v>
      </c>
    </row>
    <row r="160" spans="1:44" x14ac:dyDescent="0.2">
      <c r="A160" s="8" t="s">
        <v>180</v>
      </c>
      <c r="B160" s="9" t="s">
        <v>179</v>
      </c>
      <c r="D160" s="9" t="s">
        <v>179</v>
      </c>
      <c r="E160" s="9" t="s">
        <v>179</v>
      </c>
      <c r="G160" s="9" t="s">
        <v>179</v>
      </c>
      <c r="H160" s="9" t="s">
        <v>179</v>
      </c>
      <c r="I160" s="9" t="s">
        <v>179</v>
      </c>
      <c r="J160" s="9" t="s">
        <v>179</v>
      </c>
      <c r="K160" s="14" t="s">
        <v>179</v>
      </c>
      <c r="L160" s="9" t="s">
        <v>179</v>
      </c>
      <c r="M160" s="9" t="s">
        <v>179</v>
      </c>
      <c r="N160" s="9" t="s">
        <v>179</v>
      </c>
      <c r="R160" s="9" t="s">
        <v>179</v>
      </c>
      <c r="S160" s="9" t="s">
        <v>179</v>
      </c>
      <c r="V160" s="9" t="s">
        <v>179</v>
      </c>
      <c r="AA160" s="14" t="s">
        <v>179</v>
      </c>
      <c r="AB160" s="14" t="s">
        <v>179</v>
      </c>
      <c r="AD160" s="9" t="s">
        <v>179</v>
      </c>
      <c r="AE160" s="9" t="s">
        <v>179</v>
      </c>
      <c r="AF160" s="9" t="s">
        <v>179</v>
      </c>
      <c r="AG160" s="9" t="s">
        <v>179</v>
      </c>
      <c r="AH160" s="22" t="s">
        <v>179</v>
      </c>
      <c r="AI160" s="22" t="s">
        <v>179</v>
      </c>
      <c r="AJ160" s="22" t="s">
        <v>179</v>
      </c>
      <c r="AK160" s="22" t="s">
        <v>179</v>
      </c>
      <c r="AL160" s="22" t="s">
        <v>179</v>
      </c>
      <c r="AM160" s="22" t="s">
        <v>179</v>
      </c>
      <c r="AN160" s="26" t="s">
        <v>1397</v>
      </c>
      <c r="AO160" s="26" t="s">
        <v>1392</v>
      </c>
      <c r="AP160" s="22" t="s">
        <v>179</v>
      </c>
      <c r="AQ160" s="22" t="s">
        <v>179</v>
      </c>
      <c r="AR160" s="22" t="s">
        <v>179</v>
      </c>
    </row>
    <row r="161" spans="1:82" x14ac:dyDescent="0.2">
      <c r="A161" s="8" t="s">
        <v>1275</v>
      </c>
      <c r="B161" s="9" t="s">
        <v>179</v>
      </c>
      <c r="D161" s="9" t="s">
        <v>179</v>
      </c>
      <c r="E161" s="9" t="s">
        <v>179</v>
      </c>
      <c r="G161" s="9" t="s">
        <v>179</v>
      </c>
      <c r="H161" s="9" t="s">
        <v>179</v>
      </c>
      <c r="I161" s="9" t="s">
        <v>179</v>
      </c>
      <c r="J161" s="9" t="s">
        <v>179</v>
      </c>
      <c r="K161" s="14" t="s">
        <v>179</v>
      </c>
      <c r="L161" s="9" t="s">
        <v>179</v>
      </c>
      <c r="M161" s="9" t="s">
        <v>179</v>
      </c>
      <c r="N161" s="9" t="s">
        <v>1324</v>
      </c>
      <c r="R161" s="9" t="s">
        <v>179</v>
      </c>
      <c r="S161" s="9" t="s">
        <v>179</v>
      </c>
      <c r="V161" s="9" t="s">
        <v>179</v>
      </c>
      <c r="AA161" s="14" t="s">
        <v>179</v>
      </c>
      <c r="AB161" s="14" t="s">
        <v>179</v>
      </c>
      <c r="AD161" s="9" t="s">
        <v>179</v>
      </c>
      <c r="AE161" s="9" t="s">
        <v>179</v>
      </c>
      <c r="AF161" s="9" t="s">
        <v>179</v>
      </c>
      <c r="AG161" s="9" t="s">
        <v>179</v>
      </c>
      <c r="AH161" s="22" t="s">
        <v>179</v>
      </c>
      <c r="AI161" s="22" t="s">
        <v>1386</v>
      </c>
      <c r="AJ161" s="22" t="s">
        <v>1381</v>
      </c>
      <c r="AK161" s="22" t="s">
        <v>1338</v>
      </c>
      <c r="AL161" s="22" t="s">
        <v>1343</v>
      </c>
      <c r="AM161" s="22" t="s">
        <v>179</v>
      </c>
      <c r="AN161" s="26" t="s">
        <v>179</v>
      </c>
      <c r="AO161" s="26" t="s">
        <v>179</v>
      </c>
      <c r="AP161" s="22" t="s">
        <v>1407</v>
      </c>
      <c r="AQ161" s="22" t="s">
        <v>179</v>
      </c>
      <c r="AR161" s="22" t="s">
        <v>179</v>
      </c>
    </row>
    <row r="162" spans="1:82" x14ac:dyDescent="0.2">
      <c r="A162" s="8" t="s">
        <v>1276</v>
      </c>
      <c r="B162" s="9" t="s">
        <v>179</v>
      </c>
      <c r="D162" s="9" t="s">
        <v>179</v>
      </c>
      <c r="E162" s="9" t="s">
        <v>179</v>
      </c>
      <c r="G162" s="9" t="s">
        <v>179</v>
      </c>
      <c r="H162" s="9" t="s">
        <v>179</v>
      </c>
      <c r="I162" s="9" t="s">
        <v>179</v>
      </c>
      <c r="J162" s="9" t="s">
        <v>179</v>
      </c>
      <c r="K162" s="14" t="s">
        <v>179</v>
      </c>
      <c r="L162" s="9" t="s">
        <v>179</v>
      </c>
      <c r="M162" s="9" t="s">
        <v>179</v>
      </c>
      <c r="N162" s="9" t="s">
        <v>642</v>
      </c>
      <c r="R162" s="9" t="s">
        <v>179</v>
      </c>
      <c r="S162" s="9" t="s">
        <v>179</v>
      </c>
      <c r="V162" s="9" t="s">
        <v>179</v>
      </c>
      <c r="AA162" s="14" t="s">
        <v>179</v>
      </c>
      <c r="AB162" s="14" t="s">
        <v>179</v>
      </c>
      <c r="AD162" s="9" t="s">
        <v>179</v>
      </c>
      <c r="AE162" s="9" t="s">
        <v>179</v>
      </c>
      <c r="AF162" s="9" t="s">
        <v>179</v>
      </c>
      <c r="AG162" s="9" t="s">
        <v>179</v>
      </c>
      <c r="AH162" s="22" t="s">
        <v>179</v>
      </c>
      <c r="AI162" s="22" t="s">
        <v>642</v>
      </c>
      <c r="AJ162" s="22" t="s">
        <v>642</v>
      </c>
      <c r="AK162" s="22" t="s">
        <v>179</v>
      </c>
      <c r="AL162" s="22" t="s">
        <v>641</v>
      </c>
      <c r="AM162" s="22" t="s">
        <v>179</v>
      </c>
      <c r="AN162" s="26" t="s">
        <v>179</v>
      </c>
      <c r="AO162" s="26" t="s">
        <v>179</v>
      </c>
      <c r="AP162" s="22" t="s">
        <v>642</v>
      </c>
      <c r="AQ162" s="22" t="s">
        <v>179</v>
      </c>
      <c r="AR162" s="22" t="s">
        <v>642</v>
      </c>
    </row>
    <row r="163" spans="1:82" x14ac:dyDescent="0.2">
      <c r="A163" s="8" t="s">
        <v>180</v>
      </c>
      <c r="B163" s="9" t="s">
        <v>179</v>
      </c>
      <c r="D163" s="9" t="s">
        <v>179</v>
      </c>
      <c r="E163" s="9" t="s">
        <v>179</v>
      </c>
      <c r="G163" s="9" t="s">
        <v>179</v>
      </c>
      <c r="H163" s="9" t="s">
        <v>179</v>
      </c>
      <c r="I163" s="9" t="s">
        <v>179</v>
      </c>
      <c r="J163" s="9" t="s">
        <v>179</v>
      </c>
      <c r="K163" s="14" t="s">
        <v>179</v>
      </c>
      <c r="L163" s="9" t="s">
        <v>179</v>
      </c>
      <c r="M163" s="9" t="s">
        <v>179</v>
      </c>
      <c r="N163" s="9" t="s">
        <v>179</v>
      </c>
      <c r="R163" s="9" t="s">
        <v>179</v>
      </c>
      <c r="S163" s="9" t="s">
        <v>179</v>
      </c>
      <c r="V163" s="9" t="s">
        <v>179</v>
      </c>
      <c r="AA163" s="14" t="s">
        <v>179</v>
      </c>
      <c r="AB163" s="14" t="s">
        <v>179</v>
      </c>
      <c r="AD163" s="9" t="s">
        <v>179</v>
      </c>
      <c r="AE163" s="9" t="s">
        <v>179</v>
      </c>
      <c r="AF163" s="9" t="s">
        <v>179</v>
      </c>
      <c r="AG163" s="9" t="s">
        <v>179</v>
      </c>
      <c r="AH163" s="22" t="s">
        <v>179</v>
      </c>
      <c r="AI163" s="22" t="s">
        <v>179</v>
      </c>
      <c r="AJ163" s="22" t="s">
        <v>179</v>
      </c>
      <c r="AK163" s="22" t="s">
        <v>1339</v>
      </c>
      <c r="AL163" s="22" t="s">
        <v>179</v>
      </c>
      <c r="AM163" s="22" t="s">
        <v>179</v>
      </c>
      <c r="AN163" s="26" t="s">
        <v>179</v>
      </c>
      <c r="AO163" s="26" t="s">
        <v>179</v>
      </c>
      <c r="AP163" s="22" t="s">
        <v>179</v>
      </c>
      <c r="AQ163" s="22" t="s">
        <v>179</v>
      </c>
      <c r="AR163" s="22" t="s">
        <v>179</v>
      </c>
    </row>
    <row r="164" spans="1:82" x14ac:dyDescent="0.2">
      <c r="A164" s="8" t="s">
        <v>1277</v>
      </c>
      <c r="B164" s="9" t="s">
        <v>179</v>
      </c>
      <c r="D164" s="9" t="s">
        <v>179</v>
      </c>
      <c r="E164" s="9" t="s">
        <v>179</v>
      </c>
      <c r="G164" s="9" t="s">
        <v>179</v>
      </c>
      <c r="H164" s="9" t="s">
        <v>179</v>
      </c>
      <c r="I164" s="9" t="s">
        <v>179</v>
      </c>
      <c r="J164" s="9" t="s">
        <v>179</v>
      </c>
      <c r="K164" s="14" t="s">
        <v>179</v>
      </c>
      <c r="L164" s="9" t="s">
        <v>179</v>
      </c>
      <c r="M164" s="9" t="s">
        <v>179</v>
      </c>
      <c r="N164" s="9" t="s">
        <v>1325</v>
      </c>
      <c r="R164" s="9" t="s">
        <v>179</v>
      </c>
      <c r="S164" s="9" t="s">
        <v>179</v>
      </c>
      <c r="V164" s="9" t="s">
        <v>179</v>
      </c>
      <c r="AA164" s="14" t="s">
        <v>179</v>
      </c>
      <c r="AB164" s="14" t="s">
        <v>179</v>
      </c>
      <c r="AD164" s="9" t="s">
        <v>179</v>
      </c>
      <c r="AE164" s="9" t="s">
        <v>179</v>
      </c>
      <c r="AF164" s="9" t="s">
        <v>179</v>
      </c>
      <c r="AG164" s="9" t="s">
        <v>179</v>
      </c>
      <c r="AH164" s="22" t="s">
        <v>179</v>
      </c>
      <c r="AI164" s="22" t="s">
        <v>1387</v>
      </c>
      <c r="AJ164" s="22" t="s">
        <v>1382</v>
      </c>
      <c r="AK164" s="22" t="s">
        <v>179</v>
      </c>
      <c r="AL164" s="22" t="s">
        <v>179</v>
      </c>
      <c r="AM164" s="22" t="s">
        <v>179</v>
      </c>
      <c r="AN164" s="26" t="s">
        <v>179</v>
      </c>
      <c r="AO164" s="26" t="s">
        <v>179</v>
      </c>
      <c r="AP164" s="22" t="s">
        <v>1408</v>
      </c>
      <c r="AQ164" s="22" t="s">
        <v>179</v>
      </c>
      <c r="AR164" s="22" t="s">
        <v>1377</v>
      </c>
    </row>
    <row r="165" spans="1:82" x14ac:dyDescent="0.2">
      <c r="A165" s="8"/>
      <c r="B165" s="9"/>
      <c r="D165" s="9"/>
      <c r="E165" s="9"/>
      <c r="G165" s="9"/>
      <c r="H165" s="9"/>
      <c r="I165" s="9"/>
      <c r="J165" s="9"/>
      <c r="K165" s="14"/>
      <c r="L165" s="9"/>
      <c r="M165" s="9"/>
      <c r="N165" s="9"/>
      <c r="R165" s="9"/>
      <c r="S165" s="9"/>
      <c r="V165" s="9"/>
      <c r="AA165" s="14"/>
      <c r="AB165" s="14"/>
      <c r="AD165" s="9"/>
      <c r="AE165" s="9"/>
      <c r="AF165" s="9"/>
      <c r="AG165" s="9"/>
      <c r="AH165" s="22"/>
      <c r="AI165" s="22"/>
      <c r="AJ165" s="22"/>
      <c r="AK165" s="22"/>
      <c r="AL165" s="22"/>
      <c r="AM165" s="22"/>
      <c r="AN165" s="26"/>
      <c r="AO165" s="26"/>
      <c r="AP165" s="22"/>
      <c r="AQ165" s="22"/>
      <c r="AR165" s="22"/>
    </row>
    <row r="166" spans="1:82" x14ac:dyDescent="0.2">
      <c r="A166" s="8" t="s">
        <v>1278</v>
      </c>
      <c r="B166" s="10"/>
      <c r="D166" s="10"/>
      <c r="E166" s="10"/>
      <c r="G166" s="10"/>
      <c r="H166" s="10"/>
      <c r="I166" s="10"/>
      <c r="J166" s="10"/>
      <c r="L166" s="10"/>
      <c r="M166" s="10"/>
      <c r="N166" s="10" t="str">
        <f>HYPERLINK("https://api.typeform.com/responses/files/3876245a82086be5834aad6f7bb9408813212a765f45a18bbfab198d7e5fe133/18.1.2.2.png","https://api.typeform.com/responses/files/3876245a82086be5834aad6f7bb9408813212a765f45a18bbfab198d7e5fe133/18.1.2.2.png")</f>
        <v>https://api.typeform.com/responses/files/3876245a82086be5834aad6f7bb9408813212a765f45a18bbfab198d7e5fe133/18.1.2.2.png</v>
      </c>
      <c r="R166" s="10"/>
      <c r="S166" s="10"/>
      <c r="V166" s="10"/>
      <c r="AD166" s="10"/>
      <c r="AE166" s="10"/>
      <c r="AF166" s="10"/>
      <c r="AG166" s="10"/>
      <c r="AI166" s="24" t="str">
        <f>HYPERLINK("https://api.typeform.com/responses/files/6dec4daee90a3b1af1ae92a34cdef58f62f86cb818367f55b2021e280004aeb2/versions.PNG","https://api.typeform.com/responses/files/6dec4daee90a3b1af1ae92a34cdef58f62f86cb818367f55b2021e280004aeb2/versions.PNG")</f>
        <v>https://api.typeform.com/responses/files/6dec4daee90a3b1af1ae92a34cdef58f62f86cb818367f55b2021e280004aeb2/versions.PNG</v>
      </c>
      <c r="AJ166" s="24" t="str">
        <f>HYPERLINK("https://api.typeform.com/responses/files/83a066771a94afd9a2d51ef172b7bdd3c875ffff0fd7c593adc61a7a8be50cb5/modify_the_MVD.jpg","https://api.typeform.com/responses/files/83a066771a94afd9a2d51ef172b7bdd3c875ffff0fd7c593adc61a7a8be50cb5/modify_the_MVD.jpg")</f>
        <v>https://api.typeform.com/responses/files/83a066771a94afd9a2d51ef172b7bdd3c875ffff0fd7c593adc61a7a8be50cb5/modify_the_MVD.jpg</v>
      </c>
      <c r="AP166" s="24" t="str">
        <f>HYPERLINK("https://api.typeform.com/responses/files/44ac25b30c66dd0ba0f2081f1e0e7963fdd6e01917a4e7313314d238e58af387/IFC_translators.PNG","https://api.typeform.com/responses/files/44ac25b30c66dd0ba0f2081f1e0e7963fdd6e01917a4e7313314d238e58af387/IFC_translators.PNG")</f>
        <v>https://api.typeform.com/responses/files/44ac25b30c66dd0ba0f2081f1e0e7963fdd6e01917a4e7313314d238e58af387/IFC_translators.PNG</v>
      </c>
      <c r="BF166" s="2"/>
    </row>
    <row r="167" spans="1:82" x14ac:dyDescent="0.2">
      <c r="A167" s="8" t="s">
        <v>1279</v>
      </c>
      <c r="B167" s="9" t="s">
        <v>1284</v>
      </c>
      <c r="D167" s="9" t="s">
        <v>179</v>
      </c>
      <c r="E167" s="9" t="s">
        <v>179</v>
      </c>
      <c r="G167" s="9" t="s">
        <v>179</v>
      </c>
      <c r="H167" s="9" t="s">
        <v>179</v>
      </c>
      <c r="I167" s="9" t="s">
        <v>179</v>
      </c>
      <c r="J167" s="9" t="s">
        <v>1308</v>
      </c>
      <c r="K167" s="14" t="s">
        <v>1313</v>
      </c>
      <c r="L167" s="9" t="s">
        <v>179</v>
      </c>
      <c r="M167" s="9" t="s">
        <v>1284</v>
      </c>
      <c r="N167" s="9" t="s">
        <v>179</v>
      </c>
      <c r="R167" s="9" t="s">
        <v>179</v>
      </c>
      <c r="S167" s="9" t="s">
        <v>179</v>
      </c>
      <c r="V167" s="9" t="s">
        <v>179</v>
      </c>
      <c r="AA167" s="14" t="s">
        <v>1330</v>
      </c>
      <c r="AB167" s="14" t="s">
        <v>179</v>
      </c>
      <c r="AD167" s="9" t="s">
        <v>179</v>
      </c>
      <c r="AE167" s="9" t="s">
        <v>179</v>
      </c>
      <c r="AF167" s="9" t="s">
        <v>179</v>
      </c>
      <c r="AG167" s="9" t="s">
        <v>120</v>
      </c>
      <c r="AH167" s="22" t="s">
        <v>1366</v>
      </c>
      <c r="AI167" s="22" t="s">
        <v>179</v>
      </c>
      <c r="AJ167" s="22" t="s">
        <v>179</v>
      </c>
      <c r="AK167" s="22" t="s">
        <v>179</v>
      </c>
      <c r="AL167" s="22" t="s">
        <v>1344</v>
      </c>
      <c r="AM167" s="22" t="s">
        <v>1348</v>
      </c>
      <c r="AN167" s="26" t="s">
        <v>1398</v>
      </c>
      <c r="AO167" s="26" t="s">
        <v>179</v>
      </c>
      <c r="AP167" s="22" t="s">
        <v>120</v>
      </c>
      <c r="AQ167" s="22" t="s">
        <v>1403</v>
      </c>
      <c r="AR167" s="22" t="s">
        <v>179</v>
      </c>
      <c r="BF167" s="3"/>
      <c r="BG167" s="1"/>
      <c r="BH167" s="1"/>
      <c r="BI167" s="1"/>
      <c r="BJ167" s="1"/>
      <c r="BK167" s="1"/>
      <c r="BM167" s="1"/>
      <c r="BN167" s="1"/>
      <c r="BO167" s="1"/>
      <c r="BP167" s="1"/>
      <c r="BQ167" s="1"/>
      <c r="BR167" s="1"/>
      <c r="BS167" s="1"/>
      <c r="BT167" s="1"/>
      <c r="BV167" s="1"/>
      <c r="BW167" s="1"/>
      <c r="BX167" s="1"/>
      <c r="BY167" s="1"/>
      <c r="BZ167" s="1"/>
      <c r="CA167" s="1"/>
      <c r="CB167" s="1"/>
      <c r="CC167" s="1"/>
      <c r="CD167" s="1"/>
    </row>
    <row r="168" spans="1:82" x14ac:dyDescent="0.2">
      <c r="A168" s="8" t="s">
        <v>1280</v>
      </c>
      <c r="B168" s="9" t="s">
        <v>497</v>
      </c>
      <c r="D168" s="9" t="s">
        <v>179</v>
      </c>
      <c r="E168" s="9" t="s">
        <v>179</v>
      </c>
      <c r="G168" s="9" t="s">
        <v>498</v>
      </c>
      <c r="H168" s="9" t="s">
        <v>498</v>
      </c>
      <c r="I168" s="9" t="s">
        <v>498</v>
      </c>
      <c r="J168" s="9" t="s">
        <v>179</v>
      </c>
      <c r="K168" s="14" t="s">
        <v>498</v>
      </c>
      <c r="L168" s="9" t="s">
        <v>498</v>
      </c>
      <c r="M168" s="9" t="s">
        <v>498</v>
      </c>
      <c r="N168" s="9" t="s">
        <v>498</v>
      </c>
      <c r="R168" s="9" t="s">
        <v>179</v>
      </c>
      <c r="S168" s="9" t="s">
        <v>498</v>
      </c>
      <c r="V168" s="9" t="s">
        <v>179</v>
      </c>
      <c r="AA168" s="14" t="s">
        <v>498</v>
      </c>
      <c r="AB168" s="14" t="s">
        <v>179</v>
      </c>
      <c r="AD168" s="9" t="s">
        <v>497</v>
      </c>
      <c r="AE168" s="9" t="s">
        <v>179</v>
      </c>
      <c r="AF168" s="9" t="s">
        <v>500</v>
      </c>
      <c r="AG168" s="9" t="s">
        <v>500</v>
      </c>
      <c r="AH168" s="22" t="s">
        <v>500</v>
      </c>
      <c r="AI168" s="22" t="s">
        <v>497</v>
      </c>
      <c r="AJ168" s="22" t="s">
        <v>497</v>
      </c>
      <c r="AK168" s="22" t="s">
        <v>502</v>
      </c>
      <c r="AL168" s="22" t="s">
        <v>500</v>
      </c>
      <c r="AM168" s="22" t="s">
        <v>500</v>
      </c>
      <c r="AN168" s="26" t="s">
        <v>504</v>
      </c>
      <c r="AO168" s="26" t="s">
        <v>504</v>
      </c>
      <c r="AP168" s="22" t="s">
        <v>504</v>
      </c>
      <c r="AQ168" s="22" t="s">
        <v>504</v>
      </c>
      <c r="AR168" s="22" t="s">
        <v>504</v>
      </c>
      <c r="BF168" s="3"/>
      <c r="BG168" s="1"/>
      <c r="BH168" s="1"/>
      <c r="BI168" s="1"/>
      <c r="BJ168" s="1"/>
      <c r="BK168" s="1"/>
      <c r="BM168" s="1"/>
      <c r="BN168" s="1"/>
      <c r="BO168" s="1"/>
      <c r="BP168" s="1"/>
      <c r="BQ168" s="1"/>
      <c r="BR168" s="1"/>
      <c r="BS168" s="1"/>
      <c r="BT168" s="1"/>
      <c r="BV168" s="1"/>
      <c r="BW168" s="1"/>
      <c r="BX168" s="1"/>
      <c r="BY168" s="1"/>
      <c r="BZ168" s="1"/>
      <c r="CA168" s="1"/>
      <c r="CB168" s="1"/>
      <c r="CC168" s="1"/>
      <c r="CD168" s="1"/>
    </row>
    <row r="169" spans="1:82" s="2" customFormat="1" x14ac:dyDescent="0.2">
      <c r="A169" s="8" t="s">
        <v>527</v>
      </c>
      <c r="B169" s="11" t="s">
        <v>87</v>
      </c>
      <c r="D169" s="11" t="s">
        <v>89</v>
      </c>
      <c r="E169" s="11" t="s">
        <v>90</v>
      </c>
      <c r="G169" s="11" t="s">
        <v>528</v>
      </c>
      <c r="H169" s="11" t="s">
        <v>93</v>
      </c>
      <c r="I169" s="11" t="s">
        <v>94</v>
      </c>
      <c r="J169" s="11" t="s">
        <v>529</v>
      </c>
      <c r="K169" s="16" t="s">
        <v>96</v>
      </c>
      <c r="L169" s="11" t="s">
        <v>97</v>
      </c>
      <c r="M169" s="11" t="s">
        <v>98</v>
      </c>
      <c r="N169" s="11" t="s">
        <v>99</v>
      </c>
      <c r="Q169" s="21"/>
      <c r="R169" s="11" t="s">
        <v>102</v>
      </c>
      <c r="S169" s="11" t="s">
        <v>88</v>
      </c>
      <c r="V169" s="11" t="s">
        <v>106</v>
      </c>
      <c r="AA169" s="16" t="s">
        <v>107</v>
      </c>
      <c r="AB169" s="16" t="s">
        <v>107</v>
      </c>
      <c r="AD169" s="11" t="s">
        <v>111</v>
      </c>
      <c r="AE169" s="11" t="s">
        <v>112</v>
      </c>
      <c r="AF169" s="11" t="s">
        <v>109</v>
      </c>
      <c r="AG169" s="11" t="s">
        <v>113</v>
      </c>
      <c r="AH169" s="23" t="s">
        <v>125</v>
      </c>
      <c r="AI169" s="23" t="s">
        <v>115</v>
      </c>
      <c r="AJ169" s="23" t="s">
        <v>116</v>
      </c>
      <c r="AK169" s="23" t="s">
        <v>103</v>
      </c>
      <c r="AL169" s="23" t="s">
        <v>104</v>
      </c>
      <c r="AM169" s="23" t="s">
        <v>105</v>
      </c>
      <c r="AN169" s="27" t="s">
        <v>117</v>
      </c>
      <c r="AO169" s="27" t="s">
        <v>117</v>
      </c>
      <c r="AP169" s="23" t="s">
        <v>114</v>
      </c>
      <c r="AQ169" s="23" t="s">
        <v>118</v>
      </c>
      <c r="AR169" s="23" t="s">
        <v>114</v>
      </c>
      <c r="BF169" s="3"/>
      <c r="BG169" s="3"/>
      <c r="BH169" s="3"/>
      <c r="BI169" s="3"/>
      <c r="BJ169" s="3"/>
      <c r="BK169" s="3"/>
      <c r="BM169" s="3"/>
      <c r="BN169" s="3"/>
      <c r="BO169" s="3"/>
      <c r="BP169" s="3"/>
      <c r="BQ169" s="3"/>
      <c r="BR169" s="3"/>
      <c r="BS169" s="3"/>
      <c r="BT169" s="3"/>
      <c r="BV169" s="3"/>
      <c r="BW169" s="3"/>
      <c r="BX169" s="3"/>
      <c r="BY169" s="3"/>
      <c r="BZ169" s="3"/>
      <c r="CA169" s="3"/>
      <c r="CB169" s="3"/>
      <c r="CC169" s="3"/>
      <c r="CD169" s="3"/>
    </row>
    <row r="170" spans="1:82" x14ac:dyDescent="0.2">
      <c r="A170" s="8" t="s">
        <v>530</v>
      </c>
      <c r="B170" s="9" t="s">
        <v>142</v>
      </c>
      <c r="D170" s="9" t="s">
        <v>144</v>
      </c>
      <c r="E170" s="9" t="s">
        <v>145</v>
      </c>
      <c r="G170" s="9" t="s">
        <v>147</v>
      </c>
      <c r="H170" s="9" t="s">
        <v>148</v>
      </c>
      <c r="I170" s="9" t="s">
        <v>149</v>
      </c>
      <c r="J170" s="9" t="s">
        <v>531</v>
      </c>
      <c r="K170" s="14" t="s">
        <v>532</v>
      </c>
      <c r="L170" s="9" t="s">
        <v>152</v>
      </c>
      <c r="M170" s="9" t="s">
        <v>152</v>
      </c>
      <c r="N170" s="9" t="s">
        <v>153</v>
      </c>
      <c r="R170" s="9" t="s">
        <v>156</v>
      </c>
      <c r="S170" s="9" t="s">
        <v>143</v>
      </c>
      <c r="V170" s="9" t="s">
        <v>160</v>
      </c>
      <c r="AA170" s="14" t="s">
        <v>161</v>
      </c>
      <c r="AB170" s="14" t="s">
        <v>164</v>
      </c>
      <c r="AD170" s="9" t="s">
        <v>165</v>
      </c>
      <c r="AE170" s="9" t="s">
        <v>142</v>
      </c>
      <c r="AF170" s="9" t="s">
        <v>163</v>
      </c>
      <c r="AG170" s="9" t="s">
        <v>166</v>
      </c>
      <c r="AH170" s="22" t="s">
        <v>753</v>
      </c>
      <c r="AI170" s="22" t="s">
        <v>168</v>
      </c>
      <c r="AJ170" s="22" t="s">
        <v>168</v>
      </c>
      <c r="AK170" s="22" t="s">
        <v>157</v>
      </c>
      <c r="AL170" s="22" t="s">
        <v>158</v>
      </c>
      <c r="AM170" s="22" t="s">
        <v>159</v>
      </c>
      <c r="AN170" s="26" t="s">
        <v>169</v>
      </c>
      <c r="AO170" s="26" t="s">
        <v>170</v>
      </c>
      <c r="AP170" s="22" t="s">
        <v>171</v>
      </c>
      <c r="AQ170" s="22" t="s">
        <v>172</v>
      </c>
      <c r="AR170" s="22" t="s">
        <v>167</v>
      </c>
      <c r="BF170" s="3"/>
      <c r="BG170" s="1"/>
      <c r="BH170" s="1"/>
      <c r="BI170" s="1"/>
      <c r="BJ170" s="1"/>
      <c r="BK170" s="1"/>
      <c r="BM170" s="1"/>
      <c r="BN170" s="1"/>
      <c r="BO170" s="1"/>
      <c r="BP170" s="1"/>
      <c r="BQ170" s="1"/>
      <c r="BR170" s="1"/>
      <c r="BS170" s="1"/>
      <c r="BT170" s="1"/>
      <c r="BV170" s="1"/>
      <c r="BW170" s="1"/>
      <c r="BX170" s="1"/>
      <c r="BY170" s="1"/>
      <c r="BZ170" s="1"/>
      <c r="CA170" s="1"/>
      <c r="CB170" s="1"/>
      <c r="CC170" s="1"/>
      <c r="CD170" s="1"/>
    </row>
    <row r="171" spans="1:82" x14ac:dyDescent="0.2">
      <c r="A171" s="8" t="s">
        <v>533</v>
      </c>
      <c r="B171" s="9" t="s">
        <v>59</v>
      </c>
      <c r="D171" s="9" t="s">
        <v>59</v>
      </c>
      <c r="E171" s="9" t="s">
        <v>59</v>
      </c>
      <c r="G171" s="9" t="s">
        <v>59</v>
      </c>
      <c r="H171" s="9" t="s">
        <v>59</v>
      </c>
      <c r="I171" s="9" t="s">
        <v>59</v>
      </c>
      <c r="J171" s="9" t="s">
        <v>60</v>
      </c>
      <c r="K171" s="14" t="s">
        <v>61</v>
      </c>
      <c r="L171" s="9" t="s">
        <v>59</v>
      </c>
      <c r="M171" s="9" t="s">
        <v>59</v>
      </c>
      <c r="N171" s="9" t="s">
        <v>59</v>
      </c>
      <c r="R171" s="9" t="s">
        <v>63</v>
      </c>
      <c r="S171" s="9" t="s">
        <v>59</v>
      </c>
      <c r="V171" s="9" t="s">
        <v>67</v>
      </c>
      <c r="AA171" s="14" t="s">
        <v>68</v>
      </c>
      <c r="AB171" s="14" t="s">
        <v>68</v>
      </c>
      <c r="AD171" s="9" t="s">
        <v>71</v>
      </c>
      <c r="AE171" s="9" t="s">
        <v>72</v>
      </c>
      <c r="AF171" s="9" t="s">
        <v>67</v>
      </c>
      <c r="AG171" s="9" t="s">
        <v>73</v>
      </c>
      <c r="AH171" s="22" t="s">
        <v>753</v>
      </c>
      <c r="AI171" s="22" t="s">
        <v>75</v>
      </c>
      <c r="AJ171" s="22" t="s">
        <v>76</v>
      </c>
      <c r="AK171" s="22" t="s">
        <v>64</v>
      </c>
      <c r="AL171" s="22" t="s">
        <v>65</v>
      </c>
      <c r="AM171" s="22" t="s">
        <v>66</v>
      </c>
      <c r="AN171" s="26" t="s">
        <v>77</v>
      </c>
      <c r="AO171" s="26" t="s">
        <v>78</v>
      </c>
      <c r="AP171" s="22" t="s">
        <v>79</v>
      </c>
      <c r="AQ171" s="22" t="s">
        <v>80</v>
      </c>
      <c r="AR171" s="22" t="s">
        <v>74</v>
      </c>
      <c r="BF171" s="3"/>
      <c r="BG171" s="1"/>
      <c r="BH171" s="1"/>
      <c r="BI171" s="1"/>
      <c r="BJ171" s="1"/>
      <c r="BK171" s="1"/>
      <c r="BM171" s="1"/>
      <c r="BN171" s="1"/>
      <c r="BO171" s="1"/>
      <c r="BP171" s="1"/>
      <c r="BQ171" s="1"/>
      <c r="BR171" s="1"/>
      <c r="BS171" s="1"/>
      <c r="BT171" s="1"/>
      <c r="BV171" s="1"/>
      <c r="BW171" s="1"/>
      <c r="BX171" s="1"/>
      <c r="BY171" s="1"/>
      <c r="BZ171" s="1"/>
      <c r="CA171" s="1"/>
      <c r="CB171" s="1"/>
      <c r="CC171" s="1"/>
      <c r="CD171" s="1"/>
    </row>
    <row r="172" spans="1:82" x14ac:dyDescent="0.2">
      <c r="A172" s="8" t="s">
        <v>367</v>
      </c>
      <c r="B172" s="9" t="s">
        <v>1285</v>
      </c>
      <c r="D172" s="9" t="s">
        <v>1291</v>
      </c>
      <c r="E172" s="9" t="s">
        <v>1295</v>
      </c>
      <c r="G172" s="9" t="s">
        <v>1298</v>
      </c>
      <c r="H172" s="9" t="s">
        <v>1302</v>
      </c>
      <c r="I172" s="9" t="s">
        <v>1305</v>
      </c>
      <c r="J172" s="9" t="s">
        <v>1309</v>
      </c>
      <c r="K172" s="14" t="s">
        <v>1314</v>
      </c>
      <c r="L172" s="9" t="s">
        <v>1317</v>
      </c>
      <c r="M172" s="9" t="s">
        <v>1320</v>
      </c>
      <c r="N172" s="9" t="s">
        <v>1326</v>
      </c>
      <c r="R172" s="9" t="s">
        <v>1334</v>
      </c>
      <c r="S172" s="9" t="s">
        <v>1288</v>
      </c>
      <c r="V172" s="9" t="s">
        <v>1357</v>
      </c>
      <c r="AA172" s="14" t="s">
        <v>1331</v>
      </c>
      <c r="AB172" s="14" t="s">
        <v>1363</v>
      </c>
      <c r="AD172" s="9" t="s">
        <v>1353</v>
      </c>
      <c r="AE172" s="9" t="s">
        <v>1370</v>
      </c>
      <c r="AF172" s="9" t="s">
        <v>1360</v>
      </c>
      <c r="AG172" s="9" t="s">
        <v>1374</v>
      </c>
      <c r="AH172" s="22" t="s">
        <v>1367</v>
      </c>
      <c r="AI172" s="22" t="s">
        <v>1388</v>
      </c>
      <c r="AJ172" s="22" t="s">
        <v>1383</v>
      </c>
      <c r="AK172" s="22" t="s">
        <v>1340</v>
      </c>
      <c r="AL172" s="22" t="s">
        <v>1345</v>
      </c>
      <c r="AM172" s="22" t="s">
        <v>1349</v>
      </c>
      <c r="AN172" s="26" t="s">
        <v>1399</v>
      </c>
      <c r="AO172" s="26" t="s">
        <v>1393</v>
      </c>
      <c r="AP172" s="22" t="s">
        <v>1409</v>
      </c>
      <c r="AQ172" s="22" t="s">
        <v>1404</v>
      </c>
      <c r="AR172" s="22" t="s">
        <v>1378</v>
      </c>
      <c r="BF172" s="3"/>
      <c r="BG172" s="1"/>
      <c r="BH172" s="1"/>
      <c r="BI172" s="1"/>
      <c r="BJ172" s="1"/>
      <c r="BK172" s="1"/>
      <c r="BM172" s="1"/>
      <c r="BN172" s="1"/>
      <c r="BO172" s="1"/>
      <c r="BP172" s="1"/>
      <c r="BQ172" s="1"/>
      <c r="BR172" s="1"/>
      <c r="BS172" s="1"/>
      <c r="BT172" s="1"/>
      <c r="BV172" s="1"/>
      <c r="BW172" s="1"/>
      <c r="BX172" s="1"/>
      <c r="BY172" s="1"/>
      <c r="BZ172" s="1"/>
      <c r="CA172" s="1"/>
      <c r="CB172" s="1"/>
      <c r="CC172" s="1"/>
      <c r="CD172" s="1"/>
    </row>
    <row r="173" spans="1:82" x14ac:dyDescent="0.2">
      <c r="A173" s="8"/>
      <c r="B173" s="9"/>
      <c r="D173" s="9"/>
      <c r="E173" s="9"/>
      <c r="G173" s="9"/>
      <c r="H173" s="9"/>
      <c r="I173" s="9"/>
      <c r="J173" s="9"/>
      <c r="K173" s="14"/>
      <c r="L173" s="9"/>
      <c r="M173" s="9"/>
      <c r="N173" s="9"/>
      <c r="R173" s="9"/>
      <c r="S173" s="9"/>
      <c r="V173" s="9"/>
      <c r="AA173" s="14"/>
      <c r="AB173" s="14"/>
      <c r="AD173" s="9"/>
      <c r="AE173" s="9"/>
      <c r="AF173" s="9"/>
      <c r="AG173" s="9"/>
      <c r="AH173" s="22"/>
      <c r="AI173" s="22"/>
      <c r="AJ173" s="22"/>
      <c r="AK173" s="22"/>
      <c r="AL173" s="22"/>
      <c r="AM173" s="22"/>
      <c r="AN173" s="26"/>
      <c r="AO173" s="26"/>
      <c r="AP173" s="22"/>
      <c r="AQ173" s="22"/>
      <c r="AR173" s="22"/>
      <c r="BF173" s="3"/>
      <c r="BG173" s="1"/>
      <c r="BH173" s="1"/>
      <c r="BI173" s="1"/>
      <c r="BJ173" s="1"/>
      <c r="BK173" s="1"/>
      <c r="BM173" s="1"/>
      <c r="BN173" s="1"/>
      <c r="BO173" s="1"/>
      <c r="BP173" s="1"/>
      <c r="BQ173" s="1"/>
      <c r="BR173" s="1"/>
      <c r="BS173" s="1"/>
      <c r="BT173" s="1"/>
      <c r="BV173" s="1"/>
      <c r="BW173" s="1"/>
      <c r="BX173" s="1"/>
      <c r="BY173" s="1"/>
      <c r="BZ173" s="1"/>
      <c r="CA173" s="1"/>
      <c r="CB173" s="1"/>
      <c r="CC173" s="1"/>
      <c r="CD173" s="1"/>
    </row>
    <row r="174" spans="1:82" x14ac:dyDescent="0.2">
      <c r="A174" s="8" t="s">
        <v>403</v>
      </c>
      <c r="B174" s="9" t="s">
        <v>1286</v>
      </c>
      <c r="D174" s="9" t="s">
        <v>1292</v>
      </c>
      <c r="E174" s="9" t="s">
        <v>1296</v>
      </c>
      <c r="G174" s="9" t="s">
        <v>1299</v>
      </c>
      <c r="H174" s="9" t="s">
        <v>1303</v>
      </c>
      <c r="I174" s="9" t="s">
        <v>1306</v>
      </c>
      <c r="J174" s="9" t="s">
        <v>1310</v>
      </c>
      <c r="K174" s="14" t="s">
        <v>1315</v>
      </c>
      <c r="L174" s="9" t="s">
        <v>1318</v>
      </c>
      <c r="M174" s="9" t="s">
        <v>1321</v>
      </c>
      <c r="N174" s="9" t="s">
        <v>1327</v>
      </c>
      <c r="R174" s="9" t="s">
        <v>1335</v>
      </c>
      <c r="S174" s="9" t="s">
        <v>1289</v>
      </c>
      <c r="V174" s="9" t="s">
        <v>1358</v>
      </c>
      <c r="AA174" s="14" t="s">
        <v>1332</v>
      </c>
      <c r="AB174" s="14" t="s">
        <v>1364</v>
      </c>
      <c r="AD174" s="9" t="s">
        <v>1354</v>
      </c>
      <c r="AE174" s="9" t="s">
        <v>1371</v>
      </c>
      <c r="AF174" s="9" t="s">
        <v>1361</v>
      </c>
      <c r="AG174" s="9" t="s">
        <v>1375</v>
      </c>
      <c r="AH174" s="22" t="s">
        <v>1368</v>
      </c>
      <c r="AI174" s="22" t="s">
        <v>1389</v>
      </c>
      <c r="AJ174" s="22" t="s">
        <v>1384</v>
      </c>
      <c r="AK174" s="22" t="s">
        <v>1341</v>
      </c>
      <c r="AL174" s="22" t="s">
        <v>1346</v>
      </c>
      <c r="AM174" s="22" t="s">
        <v>1350</v>
      </c>
      <c r="AN174" s="26" t="s">
        <v>1400</v>
      </c>
      <c r="AO174" s="26" t="s">
        <v>1394</v>
      </c>
      <c r="AP174" s="22" t="s">
        <v>1410</v>
      </c>
      <c r="AQ174" s="22" t="s">
        <v>1405</v>
      </c>
      <c r="AR174" s="22" t="s">
        <v>1379</v>
      </c>
      <c r="BF174" s="3"/>
      <c r="BG174" s="1"/>
      <c r="BH174" s="1"/>
      <c r="BI174" s="1"/>
      <c r="BJ174" s="1"/>
      <c r="BK174" s="1"/>
      <c r="BM174" s="1"/>
      <c r="BN174" s="1"/>
      <c r="BO174" s="1"/>
      <c r="BP174" s="1"/>
      <c r="BQ174" s="1"/>
      <c r="BR174" s="1"/>
      <c r="BS174" s="1"/>
      <c r="BT174" s="1"/>
      <c r="BV174" s="1"/>
      <c r="BW174" s="1"/>
      <c r="BX174" s="1"/>
      <c r="BY174" s="1"/>
      <c r="BZ174" s="1"/>
      <c r="CA174" s="1"/>
      <c r="CB174" s="1"/>
      <c r="CC174" s="1"/>
      <c r="CD174" s="1"/>
    </row>
    <row r="175" spans="1:82" x14ac:dyDescent="0.2">
      <c r="A175" s="8" t="s">
        <v>439</v>
      </c>
      <c r="B175" s="9" t="s">
        <v>440</v>
      </c>
      <c r="D175" s="9" t="s">
        <v>440</v>
      </c>
      <c r="E175" s="9" t="s">
        <v>440</v>
      </c>
      <c r="G175" s="9" t="s">
        <v>440</v>
      </c>
      <c r="H175" s="9" t="s">
        <v>440</v>
      </c>
      <c r="I175" s="9" t="s">
        <v>1268</v>
      </c>
      <c r="J175" s="9" t="s">
        <v>441</v>
      </c>
      <c r="K175" s="14" t="s">
        <v>601</v>
      </c>
      <c r="L175" s="9" t="s">
        <v>440</v>
      </c>
      <c r="M175" s="9" t="s">
        <v>440</v>
      </c>
      <c r="N175" s="9" t="s">
        <v>440</v>
      </c>
      <c r="R175" s="9" t="s">
        <v>1336</v>
      </c>
      <c r="S175" s="9" t="s">
        <v>440</v>
      </c>
      <c r="V175" s="9" t="s">
        <v>448</v>
      </c>
      <c r="AA175" s="14" t="s">
        <v>446</v>
      </c>
      <c r="AB175" s="14" t="s">
        <v>446</v>
      </c>
      <c r="AD175" s="9" t="s">
        <v>940</v>
      </c>
      <c r="AE175" s="9" t="s">
        <v>453</v>
      </c>
      <c r="AF175" s="9" t="s">
        <v>450</v>
      </c>
      <c r="AG175" s="9" t="s">
        <v>454</v>
      </c>
      <c r="AH175" s="22" t="s">
        <v>451</v>
      </c>
      <c r="AI175" s="22" t="s">
        <v>456</v>
      </c>
      <c r="AJ175" s="22" t="s">
        <v>976</v>
      </c>
      <c r="AK175" s="22" t="s">
        <v>446</v>
      </c>
      <c r="AL175" s="22" t="s">
        <v>446</v>
      </c>
      <c r="AM175" s="22" t="s">
        <v>447</v>
      </c>
      <c r="AN175" s="26" t="s">
        <v>458</v>
      </c>
      <c r="AO175" s="26" t="s">
        <v>459</v>
      </c>
      <c r="AP175" s="22" t="s">
        <v>1002</v>
      </c>
      <c r="AQ175" s="22" t="s">
        <v>602</v>
      </c>
      <c r="AR175" s="22" t="s">
        <v>455</v>
      </c>
      <c r="BF175" s="3"/>
      <c r="BG175" s="1"/>
      <c r="BH175" s="1"/>
      <c r="BI175" s="1"/>
      <c r="BJ175" s="1"/>
      <c r="BK175" s="1"/>
      <c r="BM175" s="1"/>
      <c r="BN175" s="1"/>
      <c r="BO175" s="1"/>
      <c r="BP175" s="1"/>
      <c r="BQ175" s="1"/>
      <c r="BR175" s="1"/>
      <c r="BS175" s="1"/>
      <c r="BT175" s="1"/>
      <c r="BV175" s="1"/>
      <c r="BW175" s="1"/>
      <c r="BX175" s="1"/>
      <c r="BY175" s="1"/>
      <c r="BZ175" s="1"/>
      <c r="CA175" s="1"/>
      <c r="CB175" s="1"/>
      <c r="CC175" s="1"/>
      <c r="CD175" s="1"/>
    </row>
    <row r="176" spans="1:82" x14ac:dyDescent="0.2">
      <c r="BF176" s="3"/>
      <c r="BG176" s="1"/>
      <c r="BH176" s="1"/>
      <c r="BI176" s="1"/>
      <c r="BJ176" s="1"/>
      <c r="BK176" s="1"/>
      <c r="BM176" s="1"/>
      <c r="BN176" s="1"/>
      <c r="BO176" s="1"/>
      <c r="BP176" s="1"/>
      <c r="BQ176" s="1"/>
      <c r="BR176" s="1"/>
      <c r="BS176" s="1"/>
      <c r="BT176" s="1"/>
      <c r="BV176" s="1"/>
      <c r="BW176" s="1"/>
      <c r="BX176" s="1"/>
      <c r="BY176" s="1"/>
      <c r="BZ176" s="1"/>
      <c r="CA176" s="1"/>
      <c r="CB176" s="1"/>
      <c r="CC176" s="1"/>
      <c r="CD176" s="1"/>
    </row>
    <row r="177" spans="1:82" x14ac:dyDescent="0.2">
      <c r="A177" s="2" t="s">
        <v>2531</v>
      </c>
      <c r="BF177" s="3"/>
      <c r="BG177" s="1"/>
      <c r="BH177" s="1"/>
      <c r="BI177" s="1"/>
      <c r="BJ177" s="1"/>
      <c r="BK177" s="1"/>
      <c r="BM177" s="1"/>
      <c r="BN177" s="1"/>
      <c r="BO177" s="1"/>
      <c r="BP177" s="1"/>
      <c r="BQ177" s="1"/>
      <c r="BR177" s="1"/>
      <c r="BS177" s="1"/>
      <c r="BT177" s="1"/>
      <c r="BV177" s="1"/>
      <c r="BW177" s="1"/>
      <c r="BX177" s="1"/>
      <c r="BY177" s="1"/>
      <c r="BZ177" s="1"/>
      <c r="CA177" s="1"/>
      <c r="CB177" s="1"/>
      <c r="CC177" s="1"/>
      <c r="CD177" s="1"/>
    </row>
    <row r="178" spans="1:82" x14ac:dyDescent="0.2">
      <c r="A178" s="2" t="s">
        <v>2486</v>
      </c>
      <c r="B178" s="1" t="s">
        <v>2499</v>
      </c>
      <c r="D178" s="1" t="s">
        <v>1415</v>
      </c>
      <c r="E178" s="1" t="s">
        <v>1418</v>
      </c>
      <c r="G178" s="1" t="s">
        <v>1421</v>
      </c>
      <c r="H178" s="1" t="s">
        <v>1424</v>
      </c>
      <c r="I178" s="1" t="s">
        <v>1427</v>
      </c>
      <c r="J178" s="1" t="s">
        <v>1436</v>
      </c>
      <c r="K178" s="14" t="s">
        <v>1444</v>
      </c>
      <c r="L178" s="1" t="s">
        <v>1447</v>
      </c>
      <c r="M178" s="1" t="s">
        <v>1450</v>
      </c>
      <c r="N178" s="1" t="s">
        <v>1453</v>
      </c>
      <c r="O178" s="1"/>
      <c r="R178" s="1" t="s">
        <v>1460</v>
      </c>
      <c r="S178" s="1" t="s">
        <v>1412</v>
      </c>
      <c r="V178" s="1" t="s">
        <v>1478</v>
      </c>
      <c r="W178" s="1"/>
      <c r="Z178" s="1" t="s">
        <v>1481</v>
      </c>
      <c r="AA178" s="14" t="s">
        <v>1456</v>
      </c>
      <c r="AB178" s="14" t="s">
        <v>1489</v>
      </c>
      <c r="AD178" s="1" t="s">
        <v>1474</v>
      </c>
      <c r="AE178" s="1" t="s">
        <v>1495</v>
      </c>
      <c r="AF178" s="1" t="s">
        <v>1485</v>
      </c>
      <c r="AG178" s="1" t="s">
        <v>1498</v>
      </c>
      <c r="AH178" s="22" t="s">
        <v>1492</v>
      </c>
      <c r="AI178" s="22" t="s">
        <v>1505</v>
      </c>
      <c r="AJ178" s="22" t="s">
        <v>1502</v>
      </c>
      <c r="AK178" s="22" t="s">
        <v>1467</v>
      </c>
      <c r="AL178" s="22" t="s">
        <v>1464</v>
      </c>
      <c r="AM178" s="22" t="s">
        <v>1470</v>
      </c>
      <c r="AN178" s="26" t="s">
        <v>1511</v>
      </c>
      <c r="AO178" s="26" t="s">
        <v>1508</v>
      </c>
      <c r="AP178" s="22" t="s">
        <v>1517</v>
      </c>
      <c r="AQ178" s="22" t="s">
        <v>1514</v>
      </c>
      <c r="AR178" s="22" t="s">
        <v>1431</v>
      </c>
      <c r="BF178" s="3"/>
      <c r="BG178" s="1"/>
      <c r="BH178" s="1"/>
      <c r="BI178" s="1"/>
      <c r="BJ178" s="1"/>
      <c r="BK178" s="1"/>
      <c r="BM178" s="1"/>
      <c r="BN178" s="1"/>
      <c r="BO178" s="1"/>
      <c r="BP178" s="1"/>
      <c r="BQ178" s="1"/>
      <c r="BR178" s="1"/>
      <c r="BS178" s="1"/>
      <c r="BT178" s="1"/>
      <c r="BV178" s="1"/>
      <c r="BW178" s="1"/>
      <c r="BX178" s="1"/>
      <c r="BY178" s="1"/>
      <c r="BZ178" s="1"/>
      <c r="CA178" s="1"/>
      <c r="CB178" s="1"/>
      <c r="CC178" s="1"/>
      <c r="CD178" s="1"/>
    </row>
    <row r="179" spans="1:82" x14ac:dyDescent="0.2">
      <c r="A179" s="2" t="s">
        <v>496</v>
      </c>
      <c r="B179" s="1" t="s">
        <v>510</v>
      </c>
      <c r="D179" s="1" t="s">
        <v>497</v>
      </c>
      <c r="E179" s="1" t="s">
        <v>502</v>
      </c>
      <c r="G179" s="1" t="s">
        <v>179</v>
      </c>
      <c r="H179" s="1" t="s">
        <v>502</v>
      </c>
      <c r="I179" s="1" t="s">
        <v>499</v>
      </c>
      <c r="J179" s="1" t="s">
        <v>179</v>
      </c>
      <c r="K179" s="14" t="s">
        <v>510</v>
      </c>
      <c r="L179" s="1" t="s">
        <v>502</v>
      </c>
      <c r="M179" s="1" t="s">
        <v>502</v>
      </c>
      <c r="N179" s="1" t="s">
        <v>502</v>
      </c>
      <c r="O179" s="1"/>
      <c r="R179" s="1" t="s">
        <v>497</v>
      </c>
      <c r="S179" s="1" t="s">
        <v>499</v>
      </c>
      <c r="V179" s="1" t="s">
        <v>499</v>
      </c>
      <c r="W179" s="1"/>
      <c r="Z179" s="1" t="s">
        <v>499</v>
      </c>
      <c r="AA179" s="14" t="s">
        <v>1457</v>
      </c>
      <c r="AB179" s="14" t="s">
        <v>502</v>
      </c>
      <c r="AD179" s="1" t="s">
        <v>510</v>
      </c>
      <c r="AE179" s="1" t="s">
        <v>502</v>
      </c>
      <c r="AF179" s="1" t="s">
        <v>499</v>
      </c>
      <c r="AG179" s="1" t="s">
        <v>502</v>
      </c>
      <c r="AH179" s="22" t="s">
        <v>510</v>
      </c>
      <c r="AI179" s="22" t="s">
        <v>502</v>
      </c>
      <c r="AJ179" s="22" t="s">
        <v>502</v>
      </c>
      <c r="AK179" s="22" t="s">
        <v>1457</v>
      </c>
      <c r="AL179" s="22" t="s">
        <v>1457</v>
      </c>
      <c r="AM179" s="22" t="s">
        <v>501</v>
      </c>
      <c r="AN179" s="26" t="s">
        <v>502</v>
      </c>
      <c r="AO179" s="26" t="s">
        <v>502</v>
      </c>
      <c r="AP179" s="22" t="s">
        <v>497</v>
      </c>
      <c r="AQ179" s="22" t="s">
        <v>497</v>
      </c>
      <c r="AR179" s="22" t="s">
        <v>499</v>
      </c>
      <c r="BF179" s="3"/>
      <c r="BG179" s="1"/>
      <c r="BH179" s="1"/>
      <c r="BI179" s="1"/>
      <c r="BJ179" s="1"/>
      <c r="BK179" s="1"/>
      <c r="BM179" s="1"/>
      <c r="BN179" s="1"/>
      <c r="BO179" s="1"/>
      <c r="BP179" s="1"/>
      <c r="BQ179" s="1"/>
      <c r="BR179" s="1"/>
      <c r="BS179" s="1"/>
      <c r="BT179" s="1"/>
      <c r="BV179" s="1"/>
      <c r="BW179" s="1"/>
      <c r="BX179" s="1"/>
      <c r="BY179" s="1"/>
      <c r="BZ179" s="1"/>
      <c r="CA179" s="1"/>
      <c r="CB179" s="1"/>
      <c r="CC179" s="1"/>
      <c r="CD179" s="1"/>
    </row>
    <row r="180" spans="1:82" x14ac:dyDescent="0.2">
      <c r="A180" s="2" t="s">
        <v>180</v>
      </c>
      <c r="B180" s="1" t="s">
        <v>179</v>
      </c>
      <c r="D180" s="1" t="s">
        <v>179</v>
      </c>
      <c r="E180" s="1" t="s">
        <v>179</v>
      </c>
      <c r="G180" s="1" t="s">
        <v>179</v>
      </c>
      <c r="H180" s="1" t="s">
        <v>179</v>
      </c>
      <c r="I180" s="1" t="s">
        <v>179</v>
      </c>
      <c r="J180" s="1" t="s">
        <v>1437</v>
      </c>
      <c r="K180" s="14" t="s">
        <v>179</v>
      </c>
      <c r="L180" s="1" t="s">
        <v>179</v>
      </c>
      <c r="M180" s="1" t="s">
        <v>179</v>
      </c>
      <c r="N180" s="1" t="s">
        <v>179</v>
      </c>
      <c r="O180" s="1"/>
      <c r="R180" s="1" t="s">
        <v>179</v>
      </c>
      <c r="S180" s="1" t="s">
        <v>179</v>
      </c>
      <c r="V180" s="1" t="s">
        <v>179</v>
      </c>
      <c r="W180" s="1"/>
      <c r="Z180" s="1" t="s">
        <v>179</v>
      </c>
      <c r="AA180" s="14" t="s">
        <v>179</v>
      </c>
      <c r="AB180" s="14" t="s">
        <v>179</v>
      </c>
      <c r="AD180" s="1" t="s">
        <v>179</v>
      </c>
      <c r="AE180" s="1" t="s">
        <v>179</v>
      </c>
      <c r="AF180" s="1" t="s">
        <v>179</v>
      </c>
      <c r="AG180" s="1" t="s">
        <v>179</v>
      </c>
      <c r="AH180" s="22" t="s">
        <v>179</v>
      </c>
      <c r="AI180" s="22" t="s">
        <v>179</v>
      </c>
      <c r="AJ180" s="22" t="s">
        <v>179</v>
      </c>
      <c r="AK180" s="22" t="s">
        <v>179</v>
      </c>
      <c r="AL180" s="22" t="s">
        <v>179</v>
      </c>
      <c r="AM180" s="22" t="s">
        <v>179</v>
      </c>
      <c r="AN180" s="26" t="s">
        <v>179</v>
      </c>
      <c r="AO180" s="26" t="s">
        <v>179</v>
      </c>
      <c r="AP180" s="22" t="s">
        <v>179</v>
      </c>
      <c r="AQ180" s="22" t="s">
        <v>179</v>
      </c>
      <c r="AR180" s="22" t="s">
        <v>179</v>
      </c>
      <c r="BF180" s="3"/>
      <c r="BG180" s="1"/>
      <c r="BH180" s="1"/>
      <c r="BI180" s="1"/>
      <c r="BJ180" s="1"/>
      <c r="BK180" s="1"/>
      <c r="BM180" s="1"/>
      <c r="BN180" s="1"/>
      <c r="BO180" s="1"/>
      <c r="BP180" s="1"/>
      <c r="BQ180" s="1"/>
      <c r="BR180" s="1"/>
      <c r="BS180" s="1"/>
      <c r="BT180" s="1"/>
      <c r="BV180" s="1"/>
      <c r="BW180" s="1"/>
      <c r="BX180" s="1"/>
      <c r="BY180" s="1"/>
      <c r="BZ180" s="1"/>
      <c r="CA180" s="1"/>
      <c r="CB180" s="1"/>
      <c r="CC180" s="1"/>
      <c r="CD180" s="1"/>
    </row>
    <row r="181" spans="1:82" x14ac:dyDescent="0.2">
      <c r="A181" s="2" t="s">
        <v>505</v>
      </c>
      <c r="B181" s="1" t="s">
        <v>502</v>
      </c>
      <c r="D181" s="1" t="s">
        <v>500</v>
      </c>
      <c r="E181" s="1" t="s">
        <v>179</v>
      </c>
      <c r="G181" s="1" t="s">
        <v>500</v>
      </c>
      <c r="H181" s="1" t="s">
        <v>179</v>
      </c>
      <c r="I181" s="1" t="s">
        <v>498</v>
      </c>
      <c r="J181" s="1" t="s">
        <v>500</v>
      </c>
      <c r="K181" s="14" t="s">
        <v>498</v>
      </c>
      <c r="L181" s="1" t="s">
        <v>179</v>
      </c>
      <c r="M181" s="1" t="s">
        <v>179</v>
      </c>
      <c r="N181" s="1" t="s">
        <v>179</v>
      </c>
      <c r="O181" s="1"/>
      <c r="R181" s="1" t="s">
        <v>500</v>
      </c>
      <c r="S181" s="1" t="s">
        <v>498</v>
      </c>
      <c r="V181" s="1" t="s">
        <v>500</v>
      </c>
      <c r="W181" s="1"/>
      <c r="Z181" s="1" t="s">
        <v>500</v>
      </c>
      <c r="AA181" s="14" t="s">
        <v>179</v>
      </c>
      <c r="AB181" s="14" t="s">
        <v>179</v>
      </c>
      <c r="AD181" s="1" t="s">
        <v>500</v>
      </c>
      <c r="AE181" s="1" t="s">
        <v>179</v>
      </c>
      <c r="AF181" s="1" t="s">
        <v>500</v>
      </c>
      <c r="AG181" s="1" t="s">
        <v>179</v>
      </c>
      <c r="AH181" s="22" t="s">
        <v>510</v>
      </c>
      <c r="AI181" s="22" t="s">
        <v>179</v>
      </c>
      <c r="AJ181" s="22" t="s">
        <v>502</v>
      </c>
      <c r="AK181" s="22" t="s">
        <v>179</v>
      </c>
      <c r="AL181" s="22" t="s">
        <v>179</v>
      </c>
      <c r="AM181" s="22" t="s">
        <v>500</v>
      </c>
      <c r="AN181" s="26" t="s">
        <v>502</v>
      </c>
      <c r="AO181" s="26" t="s">
        <v>502</v>
      </c>
      <c r="AP181" s="22" t="s">
        <v>504</v>
      </c>
      <c r="AQ181" s="22" t="s">
        <v>500</v>
      </c>
      <c r="AR181" s="22" t="s">
        <v>500</v>
      </c>
      <c r="BF181" s="3"/>
      <c r="BG181" s="1"/>
      <c r="BH181" s="1"/>
      <c r="BI181" s="1"/>
      <c r="BJ181" s="1"/>
      <c r="BK181" s="1"/>
      <c r="BM181" s="1"/>
      <c r="BN181" s="1"/>
      <c r="BO181" s="1"/>
      <c r="BP181" s="1"/>
      <c r="BQ181" s="1"/>
      <c r="BR181" s="1"/>
      <c r="BS181" s="1"/>
      <c r="BT181" s="1"/>
      <c r="BV181" s="1"/>
      <c r="BW181" s="1"/>
      <c r="BX181" s="1"/>
      <c r="BY181" s="1"/>
      <c r="BZ181" s="1"/>
      <c r="CA181" s="1"/>
      <c r="CB181" s="1"/>
      <c r="CC181" s="1"/>
      <c r="CD181" s="1"/>
    </row>
    <row r="182" spans="1:82" x14ac:dyDescent="0.2">
      <c r="A182" s="2" t="s">
        <v>506</v>
      </c>
      <c r="B182" s="1" t="s">
        <v>502</v>
      </c>
      <c r="D182" s="1" t="s">
        <v>500</v>
      </c>
      <c r="E182" s="1" t="s">
        <v>179</v>
      </c>
      <c r="G182" s="1" t="s">
        <v>500</v>
      </c>
      <c r="H182" s="1" t="s">
        <v>179</v>
      </c>
      <c r="I182" s="1" t="s">
        <v>498</v>
      </c>
      <c r="J182" s="1" t="s">
        <v>500</v>
      </c>
      <c r="K182" s="14" t="s">
        <v>500</v>
      </c>
      <c r="L182" s="1" t="s">
        <v>179</v>
      </c>
      <c r="M182" s="1" t="s">
        <v>179</v>
      </c>
      <c r="N182" s="1" t="s">
        <v>179</v>
      </c>
      <c r="O182" s="1"/>
      <c r="R182" s="1" t="s">
        <v>500</v>
      </c>
      <c r="S182" s="1" t="s">
        <v>498</v>
      </c>
      <c r="V182" s="1" t="s">
        <v>500</v>
      </c>
      <c r="W182" s="1"/>
      <c r="Z182" s="1" t="s">
        <v>500</v>
      </c>
      <c r="AA182" s="14" t="s">
        <v>179</v>
      </c>
      <c r="AB182" s="14" t="s">
        <v>179</v>
      </c>
      <c r="AD182" s="1" t="s">
        <v>500</v>
      </c>
      <c r="AE182" s="1" t="s">
        <v>179</v>
      </c>
      <c r="AF182" s="1" t="s">
        <v>500</v>
      </c>
      <c r="AG182" s="1" t="s">
        <v>179</v>
      </c>
      <c r="AH182" s="22" t="s">
        <v>498</v>
      </c>
      <c r="AI182" s="22" t="s">
        <v>179</v>
      </c>
      <c r="AJ182" s="22" t="s">
        <v>502</v>
      </c>
      <c r="AK182" s="22" t="s">
        <v>179</v>
      </c>
      <c r="AL182" s="22" t="s">
        <v>179</v>
      </c>
      <c r="AM182" s="22" t="s">
        <v>500</v>
      </c>
      <c r="AN182" s="26" t="s">
        <v>502</v>
      </c>
      <c r="AO182" s="26" t="s">
        <v>502</v>
      </c>
      <c r="AP182" s="22" t="s">
        <v>504</v>
      </c>
      <c r="AQ182" s="22" t="s">
        <v>500</v>
      </c>
      <c r="AR182" s="22" t="s">
        <v>500</v>
      </c>
      <c r="BF182" s="3"/>
      <c r="BG182" s="1"/>
      <c r="BH182" s="1"/>
      <c r="BI182" s="1"/>
      <c r="BJ182" s="1"/>
      <c r="BK182" s="1"/>
      <c r="BM182" s="1"/>
      <c r="BN182" s="1"/>
      <c r="BO182" s="1"/>
      <c r="BP182" s="1"/>
      <c r="BQ182" s="1"/>
      <c r="BR182" s="1"/>
      <c r="BS182" s="1"/>
      <c r="BT182" s="1"/>
      <c r="BV182" s="1"/>
      <c r="BW182" s="1"/>
      <c r="BX182" s="1"/>
      <c r="BY182" s="1"/>
      <c r="BZ182" s="1"/>
      <c r="CA182" s="1"/>
      <c r="CB182" s="1"/>
      <c r="CC182" s="1"/>
      <c r="CD182" s="1"/>
    </row>
    <row r="183" spans="1:82" x14ac:dyDescent="0.2">
      <c r="A183" s="2" t="s">
        <v>507</v>
      </c>
      <c r="B183" s="1" t="s">
        <v>502</v>
      </c>
      <c r="D183" s="1" t="s">
        <v>500</v>
      </c>
      <c r="E183" s="1" t="s">
        <v>179</v>
      </c>
      <c r="G183" s="1" t="s">
        <v>500</v>
      </c>
      <c r="H183" s="1" t="s">
        <v>179</v>
      </c>
      <c r="I183" s="1" t="s">
        <v>498</v>
      </c>
      <c r="J183" s="1" t="s">
        <v>500</v>
      </c>
      <c r="K183" s="14" t="s">
        <v>498</v>
      </c>
      <c r="L183" s="1" t="s">
        <v>179</v>
      </c>
      <c r="M183" s="1" t="s">
        <v>179</v>
      </c>
      <c r="N183" s="1" t="s">
        <v>179</v>
      </c>
      <c r="O183" s="1"/>
      <c r="R183" s="1" t="s">
        <v>500</v>
      </c>
      <c r="S183" s="1" t="s">
        <v>498</v>
      </c>
      <c r="V183" s="1" t="s">
        <v>500</v>
      </c>
      <c r="W183" s="1"/>
      <c r="Z183" s="1" t="s">
        <v>500</v>
      </c>
      <c r="AA183" s="14" t="s">
        <v>179</v>
      </c>
      <c r="AB183" s="14" t="s">
        <v>179</v>
      </c>
      <c r="AD183" s="1" t="s">
        <v>500</v>
      </c>
      <c r="AE183" s="1" t="s">
        <v>179</v>
      </c>
      <c r="AF183" s="1" t="s">
        <v>500</v>
      </c>
      <c r="AG183" s="1" t="s">
        <v>179</v>
      </c>
      <c r="AH183" s="22" t="s">
        <v>498</v>
      </c>
      <c r="AI183" s="22" t="s">
        <v>179</v>
      </c>
      <c r="AJ183" s="22" t="s">
        <v>502</v>
      </c>
      <c r="AK183" s="22" t="s">
        <v>179</v>
      </c>
      <c r="AL183" s="22" t="s">
        <v>179</v>
      </c>
      <c r="AM183" s="22" t="s">
        <v>500</v>
      </c>
      <c r="AN183" s="26" t="s">
        <v>502</v>
      </c>
      <c r="AO183" s="26" t="s">
        <v>502</v>
      </c>
      <c r="AP183" s="22" t="s">
        <v>500</v>
      </c>
      <c r="AQ183" s="22" t="s">
        <v>500</v>
      </c>
      <c r="AR183" s="22" t="s">
        <v>500</v>
      </c>
      <c r="BF183" s="3"/>
      <c r="BG183" s="1"/>
      <c r="BH183" s="1"/>
      <c r="BI183" s="1"/>
      <c r="BJ183" s="1"/>
      <c r="BK183" s="1"/>
      <c r="BM183" s="1"/>
      <c r="BN183" s="1"/>
      <c r="BO183" s="1"/>
      <c r="BP183" s="1"/>
      <c r="BQ183" s="1"/>
      <c r="BR183" s="1"/>
      <c r="BS183" s="1"/>
      <c r="BT183" s="1"/>
      <c r="BV183" s="1"/>
      <c r="BW183" s="1"/>
      <c r="BX183" s="1"/>
      <c r="BY183" s="1"/>
      <c r="BZ183" s="1"/>
      <c r="CA183" s="1"/>
      <c r="CB183" s="1"/>
      <c r="CC183" s="1"/>
      <c r="CD183" s="1"/>
    </row>
    <row r="184" spans="1:82" x14ac:dyDescent="0.2">
      <c r="A184" s="2" t="s">
        <v>508</v>
      </c>
      <c r="B184" s="1" t="s">
        <v>502</v>
      </c>
      <c r="D184" s="1" t="s">
        <v>500</v>
      </c>
      <c r="E184" s="1" t="s">
        <v>179</v>
      </c>
      <c r="G184" s="1" t="s">
        <v>500</v>
      </c>
      <c r="H184" s="1" t="s">
        <v>179</v>
      </c>
      <c r="I184" s="1" t="s">
        <v>498</v>
      </c>
      <c r="J184" s="1" t="s">
        <v>503</v>
      </c>
      <c r="K184" s="14" t="s">
        <v>500</v>
      </c>
      <c r="L184" s="1" t="s">
        <v>179</v>
      </c>
      <c r="M184" s="1" t="s">
        <v>179</v>
      </c>
      <c r="N184" s="1" t="s">
        <v>179</v>
      </c>
      <c r="O184" s="1"/>
      <c r="R184" s="1" t="s">
        <v>500</v>
      </c>
      <c r="S184" s="1" t="s">
        <v>498</v>
      </c>
      <c r="V184" s="1" t="s">
        <v>500</v>
      </c>
      <c r="W184" s="1"/>
      <c r="Z184" s="1" t="s">
        <v>500</v>
      </c>
      <c r="AA184" s="14" t="s">
        <v>179</v>
      </c>
      <c r="AB184" s="14" t="s">
        <v>179</v>
      </c>
      <c r="AD184" s="1" t="s">
        <v>500</v>
      </c>
      <c r="AE184" s="1" t="s">
        <v>179</v>
      </c>
      <c r="AF184" s="1" t="s">
        <v>500</v>
      </c>
      <c r="AG184" s="1" t="s">
        <v>179</v>
      </c>
      <c r="AH184" s="22" t="s">
        <v>498</v>
      </c>
      <c r="AI184" s="22" t="s">
        <v>179</v>
      </c>
      <c r="AJ184" s="22" t="s">
        <v>502</v>
      </c>
      <c r="AK184" s="22" t="s">
        <v>179</v>
      </c>
      <c r="AL184" s="22" t="s">
        <v>179</v>
      </c>
      <c r="AM184" s="22" t="s">
        <v>500</v>
      </c>
      <c r="AN184" s="26" t="s">
        <v>502</v>
      </c>
      <c r="AO184" s="26" t="s">
        <v>502</v>
      </c>
      <c r="AP184" s="22" t="s">
        <v>503</v>
      </c>
      <c r="AQ184" s="22" t="s">
        <v>500</v>
      </c>
      <c r="AR184" s="22" t="s">
        <v>179</v>
      </c>
      <c r="BF184" s="3"/>
      <c r="BG184" s="1"/>
      <c r="BH184" s="1"/>
      <c r="BI184" s="1"/>
      <c r="BJ184" s="1"/>
      <c r="BK184" s="1"/>
      <c r="BM184" s="1"/>
      <c r="BN184" s="1"/>
      <c r="BO184" s="1"/>
      <c r="BP184" s="1"/>
      <c r="BQ184" s="1"/>
      <c r="BR184" s="1"/>
      <c r="BS184" s="1"/>
      <c r="BT184" s="1"/>
      <c r="BV184" s="1"/>
      <c r="BW184" s="1"/>
      <c r="BX184" s="1"/>
      <c r="BY184" s="1"/>
      <c r="BZ184" s="1"/>
      <c r="CA184" s="1"/>
      <c r="CB184" s="1"/>
      <c r="CC184" s="1"/>
      <c r="CD184" s="1"/>
    </row>
    <row r="185" spans="1:82" x14ac:dyDescent="0.2">
      <c r="A185" s="2" t="s">
        <v>1411</v>
      </c>
      <c r="B185" s="1" t="s">
        <v>179</v>
      </c>
      <c r="D185" s="1" t="s">
        <v>500</v>
      </c>
      <c r="E185" s="1" t="s">
        <v>179</v>
      </c>
      <c r="G185" s="1" t="s">
        <v>503</v>
      </c>
      <c r="H185" s="1" t="s">
        <v>179</v>
      </c>
      <c r="I185" s="1" t="s">
        <v>503</v>
      </c>
      <c r="J185" s="1" t="s">
        <v>503</v>
      </c>
      <c r="K185" s="14" t="s">
        <v>497</v>
      </c>
      <c r="L185" s="1" t="s">
        <v>179</v>
      </c>
      <c r="M185" s="1" t="s">
        <v>179</v>
      </c>
      <c r="N185" s="1" t="s">
        <v>179</v>
      </c>
      <c r="O185" s="1"/>
      <c r="R185" s="1" t="s">
        <v>500</v>
      </c>
      <c r="S185" s="1" t="s">
        <v>498</v>
      </c>
      <c r="V185" s="1" t="s">
        <v>500</v>
      </c>
      <c r="W185" s="1"/>
      <c r="Z185" s="1" t="s">
        <v>500</v>
      </c>
      <c r="AA185" s="14" t="s">
        <v>179</v>
      </c>
      <c r="AB185" s="14" t="s">
        <v>179</v>
      </c>
      <c r="AD185" s="1" t="s">
        <v>498</v>
      </c>
      <c r="AE185" s="1" t="s">
        <v>179</v>
      </c>
      <c r="AF185" s="1" t="s">
        <v>500</v>
      </c>
      <c r="AG185" s="1" t="s">
        <v>179</v>
      </c>
      <c r="AH185" s="22" t="s">
        <v>498</v>
      </c>
      <c r="AI185" s="22" t="s">
        <v>179</v>
      </c>
      <c r="AJ185" s="22" t="s">
        <v>502</v>
      </c>
      <c r="AK185" s="22" t="s">
        <v>179</v>
      </c>
      <c r="AL185" s="22" t="s">
        <v>179</v>
      </c>
      <c r="AM185" s="22" t="s">
        <v>500</v>
      </c>
      <c r="AN185" s="26" t="s">
        <v>502</v>
      </c>
      <c r="AO185" s="26" t="s">
        <v>502</v>
      </c>
      <c r="AP185" s="22" t="s">
        <v>503</v>
      </c>
      <c r="AQ185" s="22" t="s">
        <v>503</v>
      </c>
      <c r="AR185" s="22" t="s">
        <v>503</v>
      </c>
      <c r="BF185" s="3"/>
      <c r="BG185" s="1"/>
      <c r="BH185" s="1"/>
      <c r="BI185" s="1"/>
      <c r="BJ185" s="1"/>
      <c r="BK185" s="1"/>
      <c r="BM185" s="1"/>
      <c r="BN185" s="1"/>
      <c r="BO185" s="1"/>
      <c r="BP185" s="1"/>
      <c r="BQ185" s="1"/>
      <c r="BR185" s="1"/>
      <c r="BS185" s="1"/>
      <c r="BT185" s="1"/>
      <c r="BV185" s="1"/>
      <c r="BW185" s="1"/>
      <c r="BX185" s="1"/>
      <c r="BY185" s="1"/>
      <c r="BZ185" s="1"/>
      <c r="CA185" s="1"/>
      <c r="CB185" s="1"/>
      <c r="CC185" s="1"/>
      <c r="CD185" s="1"/>
    </row>
    <row r="186" spans="1:82" x14ac:dyDescent="0.2">
      <c r="A186" s="2" t="s">
        <v>511</v>
      </c>
      <c r="B186" s="1" t="s">
        <v>2500</v>
      </c>
      <c r="D186" s="1" t="s">
        <v>179</v>
      </c>
      <c r="E186" s="1" t="s">
        <v>179</v>
      </c>
      <c r="G186" s="1" t="s">
        <v>179</v>
      </c>
      <c r="H186" s="1" t="s">
        <v>179</v>
      </c>
      <c r="I186" s="1" t="s">
        <v>1428</v>
      </c>
      <c r="J186" s="1" t="s">
        <v>513</v>
      </c>
      <c r="K186" s="48" t="s">
        <v>2540</v>
      </c>
      <c r="L186" s="1" t="s">
        <v>179</v>
      </c>
      <c r="M186" s="1" t="s">
        <v>179</v>
      </c>
      <c r="N186" s="1" t="s">
        <v>179</v>
      </c>
      <c r="O186" s="1"/>
      <c r="R186" s="1" t="s">
        <v>1461</v>
      </c>
      <c r="S186" s="1" t="s">
        <v>179</v>
      </c>
      <c r="V186" s="1" t="s">
        <v>179</v>
      </c>
      <c r="W186" s="1"/>
      <c r="Z186" s="1" t="s">
        <v>1482</v>
      </c>
      <c r="AA186" s="14" t="s">
        <v>179</v>
      </c>
      <c r="AB186" s="14" t="s">
        <v>179</v>
      </c>
      <c r="AD186" s="1" t="s">
        <v>1475</v>
      </c>
      <c r="AE186" s="1" t="s">
        <v>179</v>
      </c>
      <c r="AF186" s="1" t="s">
        <v>1486</v>
      </c>
      <c r="AG186" s="1" t="s">
        <v>179</v>
      </c>
      <c r="AH186" s="22" t="s">
        <v>179</v>
      </c>
      <c r="AI186" s="22" t="s">
        <v>179</v>
      </c>
      <c r="AJ186" s="22" t="s">
        <v>179</v>
      </c>
      <c r="AK186" s="22" t="s">
        <v>179</v>
      </c>
      <c r="AL186" s="22" t="s">
        <v>179</v>
      </c>
      <c r="AM186" s="22" t="s">
        <v>1471</v>
      </c>
      <c r="AN186" s="26" t="s">
        <v>179</v>
      </c>
      <c r="AO186" s="26" t="s">
        <v>179</v>
      </c>
      <c r="AP186" s="22" t="s">
        <v>179</v>
      </c>
      <c r="AQ186" s="22" t="s">
        <v>179</v>
      </c>
      <c r="AR186" s="22" t="s">
        <v>1432</v>
      </c>
      <c r="BF186" s="3"/>
      <c r="BG186" s="1"/>
      <c r="BH186" s="1"/>
      <c r="BI186" s="1"/>
      <c r="BJ186" s="1"/>
      <c r="BK186" s="1"/>
      <c r="BM186" s="1"/>
      <c r="BN186" s="1"/>
      <c r="BO186" s="1"/>
      <c r="BP186" s="1"/>
      <c r="BQ186" s="1"/>
      <c r="BR186" s="1"/>
      <c r="BS186" s="1"/>
      <c r="BT186" s="1"/>
      <c r="BV186" s="1"/>
      <c r="BW186" s="1"/>
      <c r="BX186" s="1"/>
      <c r="BY186" s="1"/>
      <c r="BZ186" s="1"/>
      <c r="CA186" s="1"/>
      <c r="CB186" s="1"/>
      <c r="CC186" s="1"/>
      <c r="CD186" s="1"/>
    </row>
    <row r="187" spans="1:82" s="2" customFormat="1" x14ac:dyDescent="0.2">
      <c r="A187" s="2" t="s">
        <v>527</v>
      </c>
      <c r="B187" s="1" t="s">
        <v>87</v>
      </c>
      <c r="D187" s="3" t="s">
        <v>89</v>
      </c>
      <c r="E187" s="3" t="s">
        <v>90</v>
      </c>
      <c r="G187" s="3" t="s">
        <v>528</v>
      </c>
      <c r="H187" s="3" t="s">
        <v>93</v>
      </c>
      <c r="I187" s="3" t="s">
        <v>94</v>
      </c>
      <c r="J187" s="3" t="s">
        <v>1438</v>
      </c>
      <c r="K187" s="16" t="s">
        <v>96</v>
      </c>
      <c r="L187" s="3" t="s">
        <v>97</v>
      </c>
      <c r="M187" s="3" t="s">
        <v>98</v>
      </c>
      <c r="N187" s="3" t="s">
        <v>99</v>
      </c>
      <c r="O187" s="3"/>
      <c r="Q187" s="21"/>
      <c r="R187" s="3" t="s">
        <v>102</v>
      </c>
      <c r="S187" s="3" t="s">
        <v>88</v>
      </c>
      <c r="V187" s="3" t="s">
        <v>106</v>
      </c>
      <c r="W187" s="3"/>
      <c r="Z187" s="3" t="s">
        <v>109</v>
      </c>
      <c r="AA187" s="16" t="s">
        <v>107</v>
      </c>
      <c r="AB187" s="16" t="s">
        <v>107</v>
      </c>
      <c r="AD187" s="3" t="s">
        <v>111</v>
      </c>
      <c r="AE187" s="3" t="s">
        <v>112</v>
      </c>
      <c r="AF187" s="3" t="s">
        <v>109</v>
      </c>
      <c r="AG187" s="3" t="s">
        <v>113</v>
      </c>
      <c r="AH187" s="23" t="s">
        <v>125</v>
      </c>
      <c r="AI187" s="23" t="s">
        <v>115</v>
      </c>
      <c r="AJ187" s="23" t="s">
        <v>116</v>
      </c>
      <c r="AK187" s="23" t="s">
        <v>103</v>
      </c>
      <c r="AL187" s="23" t="s">
        <v>104</v>
      </c>
      <c r="AM187" s="23" t="s">
        <v>105</v>
      </c>
      <c r="AN187" s="27" t="s">
        <v>117</v>
      </c>
      <c r="AO187" s="27" t="s">
        <v>117</v>
      </c>
      <c r="AP187" s="23" t="s">
        <v>114</v>
      </c>
      <c r="AQ187" s="23" t="s">
        <v>118</v>
      </c>
      <c r="AR187" s="23" t="s">
        <v>114</v>
      </c>
      <c r="BF187" s="3"/>
      <c r="BG187" s="3"/>
      <c r="BH187" s="3"/>
      <c r="BI187" s="3"/>
      <c r="BJ187" s="3"/>
      <c r="BK187" s="3"/>
      <c r="BM187" s="3"/>
      <c r="BN187" s="3"/>
      <c r="BO187" s="3"/>
      <c r="BP187" s="3"/>
      <c r="BQ187" s="3"/>
      <c r="BR187" s="3"/>
      <c r="BS187" s="3"/>
      <c r="BT187" s="3"/>
      <c r="BV187" s="3"/>
      <c r="BW187" s="3"/>
      <c r="BX187" s="3"/>
      <c r="BY187" s="3"/>
      <c r="BZ187" s="3"/>
      <c r="CA187" s="3"/>
      <c r="CB187" s="3"/>
      <c r="CC187" s="3"/>
      <c r="CD187" s="3"/>
    </row>
    <row r="188" spans="1:82" x14ac:dyDescent="0.2">
      <c r="A188" s="2" t="s">
        <v>530</v>
      </c>
      <c r="B188" s="1" t="s">
        <v>142</v>
      </c>
      <c r="D188" s="1" t="s">
        <v>144</v>
      </c>
      <c r="E188" s="1" t="s">
        <v>145</v>
      </c>
      <c r="G188" s="1" t="s">
        <v>147</v>
      </c>
      <c r="H188" s="1" t="s">
        <v>148</v>
      </c>
      <c r="I188" s="1" t="s">
        <v>149</v>
      </c>
      <c r="J188" s="1" t="s">
        <v>1439</v>
      </c>
      <c r="K188" s="14" t="s">
        <v>532</v>
      </c>
      <c r="L188" s="1" t="s">
        <v>152</v>
      </c>
      <c r="M188" s="1" t="s">
        <v>152</v>
      </c>
      <c r="N188" s="1" t="s">
        <v>153</v>
      </c>
      <c r="O188" s="1"/>
      <c r="R188" s="1" t="s">
        <v>156</v>
      </c>
      <c r="S188" s="1" t="s">
        <v>143</v>
      </c>
      <c r="V188" s="1" t="s">
        <v>160</v>
      </c>
      <c r="W188" s="1"/>
      <c r="Z188" s="1" t="s">
        <v>163</v>
      </c>
      <c r="AA188" s="14" t="s">
        <v>161</v>
      </c>
      <c r="AB188" s="14" t="s">
        <v>164</v>
      </c>
      <c r="AD188" s="1" t="s">
        <v>165</v>
      </c>
      <c r="AE188" s="1" t="s">
        <v>142</v>
      </c>
      <c r="AF188" s="1" t="s">
        <v>163</v>
      </c>
      <c r="AG188" s="1" t="s">
        <v>166</v>
      </c>
      <c r="AH188" s="22" t="s">
        <v>753</v>
      </c>
      <c r="AI188" s="22" t="s">
        <v>168</v>
      </c>
      <c r="AJ188" s="22" t="s">
        <v>168</v>
      </c>
      <c r="AK188" s="22" t="s">
        <v>157</v>
      </c>
      <c r="AL188" s="22" t="s">
        <v>158</v>
      </c>
      <c r="AM188" s="22" t="s">
        <v>159</v>
      </c>
      <c r="AN188" s="26" t="s">
        <v>169</v>
      </c>
      <c r="AO188" s="26" t="s">
        <v>170</v>
      </c>
      <c r="AP188" s="22" t="s">
        <v>171</v>
      </c>
      <c r="AQ188" s="22" t="s">
        <v>172</v>
      </c>
      <c r="AR188" s="22" t="s">
        <v>167</v>
      </c>
      <c r="BF188" s="3"/>
      <c r="BG188" s="1"/>
      <c r="BH188" s="1"/>
      <c r="BI188" s="1"/>
      <c r="BJ188" s="1"/>
      <c r="BK188" s="1"/>
      <c r="BM188" s="1"/>
      <c r="BN188" s="1"/>
      <c r="BO188" s="1"/>
      <c r="BP188" s="1"/>
      <c r="BQ188" s="1"/>
      <c r="BR188" s="1"/>
      <c r="BS188" s="1"/>
      <c r="BT188" s="1"/>
      <c r="BV188" s="1"/>
      <c r="BW188" s="1"/>
      <c r="BX188" s="1"/>
      <c r="BY188" s="1"/>
      <c r="BZ188" s="1"/>
      <c r="CA188" s="1"/>
      <c r="CB188" s="1"/>
      <c r="CC188" s="1"/>
      <c r="CD188" s="1"/>
    </row>
    <row r="189" spans="1:82" x14ac:dyDescent="0.2">
      <c r="A189" s="2" t="s">
        <v>533</v>
      </c>
      <c r="B189" s="1" t="s">
        <v>59</v>
      </c>
      <c r="D189" s="1" t="s">
        <v>59</v>
      </c>
      <c r="E189" s="1" t="s">
        <v>59</v>
      </c>
      <c r="G189" s="1" t="s">
        <v>59</v>
      </c>
      <c r="H189" s="1" t="s">
        <v>59</v>
      </c>
      <c r="I189" s="1" t="s">
        <v>59</v>
      </c>
      <c r="J189" s="1" t="s">
        <v>1440</v>
      </c>
      <c r="K189" s="14" t="s">
        <v>61</v>
      </c>
      <c r="L189" s="1" t="s">
        <v>59</v>
      </c>
      <c r="M189" s="1" t="s">
        <v>59</v>
      </c>
      <c r="N189" s="1" t="s">
        <v>59</v>
      </c>
      <c r="O189" s="1"/>
      <c r="R189" s="1" t="s">
        <v>63</v>
      </c>
      <c r="S189" s="1" t="s">
        <v>59</v>
      </c>
      <c r="V189" s="1" t="s">
        <v>67</v>
      </c>
      <c r="W189" s="1"/>
      <c r="Z189" s="1" t="s">
        <v>67</v>
      </c>
      <c r="AA189" s="14" t="s">
        <v>68</v>
      </c>
      <c r="AB189" s="14" t="s">
        <v>68</v>
      </c>
      <c r="AD189" s="1" t="s">
        <v>71</v>
      </c>
      <c r="AE189" s="1" t="s">
        <v>72</v>
      </c>
      <c r="AF189" s="1" t="s">
        <v>67</v>
      </c>
      <c r="AG189" s="1" t="s">
        <v>73</v>
      </c>
      <c r="AH189" s="22" t="s">
        <v>753</v>
      </c>
      <c r="AI189" s="22" t="s">
        <v>75</v>
      </c>
      <c r="AJ189" s="22" t="s">
        <v>76</v>
      </c>
      <c r="AK189" s="22" t="s">
        <v>64</v>
      </c>
      <c r="AL189" s="22" t="s">
        <v>65</v>
      </c>
      <c r="AM189" s="22" t="s">
        <v>66</v>
      </c>
      <c r="AN189" s="26" t="s">
        <v>77</v>
      </c>
      <c r="AO189" s="26" t="s">
        <v>78</v>
      </c>
      <c r="AP189" s="22" t="s">
        <v>79</v>
      </c>
      <c r="AQ189" s="22" t="s">
        <v>80</v>
      </c>
      <c r="AR189" s="22" t="s">
        <v>74</v>
      </c>
      <c r="BF189" s="3"/>
      <c r="BG189" s="1"/>
      <c r="BH189" s="1"/>
      <c r="BI189" s="1"/>
      <c r="BJ189" s="1"/>
      <c r="BK189" s="1"/>
      <c r="BM189" s="1"/>
      <c r="BN189" s="1"/>
      <c r="BO189" s="1"/>
      <c r="BP189" s="1"/>
      <c r="BQ189" s="1"/>
      <c r="BR189" s="1"/>
      <c r="BS189" s="1"/>
      <c r="BT189" s="1"/>
      <c r="BV189" s="1"/>
      <c r="BW189" s="1"/>
      <c r="BX189" s="1"/>
      <c r="BY189" s="1"/>
      <c r="BZ189" s="1"/>
      <c r="CA189" s="1"/>
      <c r="CB189" s="1"/>
      <c r="CC189" s="1"/>
      <c r="CD189" s="1"/>
    </row>
    <row r="190" spans="1:82" x14ac:dyDescent="0.2">
      <c r="A190" s="2" t="s">
        <v>367</v>
      </c>
      <c r="B190" s="1" t="s">
        <v>2501</v>
      </c>
      <c r="D190" s="1" t="s">
        <v>1416</v>
      </c>
      <c r="E190" s="1" t="s">
        <v>1419</v>
      </c>
      <c r="G190" s="1" t="s">
        <v>1422</v>
      </c>
      <c r="H190" s="1" t="s">
        <v>1425</v>
      </c>
      <c r="I190" s="1" t="s">
        <v>1429</v>
      </c>
      <c r="J190" s="1" t="s">
        <v>1441</v>
      </c>
      <c r="K190" s="14" t="s">
        <v>1445</v>
      </c>
      <c r="L190" s="1" t="s">
        <v>1448</v>
      </c>
      <c r="M190" s="1" t="s">
        <v>1451</v>
      </c>
      <c r="N190" s="1" t="s">
        <v>1454</v>
      </c>
      <c r="O190" s="1"/>
      <c r="R190" s="1" t="s">
        <v>1462</v>
      </c>
      <c r="S190" s="1" t="s">
        <v>1413</v>
      </c>
      <c r="V190" s="1" t="s">
        <v>1479</v>
      </c>
      <c r="W190" s="1"/>
      <c r="Z190" s="1" t="s">
        <v>1483</v>
      </c>
      <c r="AA190" s="14" t="s">
        <v>1458</v>
      </c>
      <c r="AB190" s="14" t="s">
        <v>1490</v>
      </c>
      <c r="AD190" s="1" t="s">
        <v>1476</v>
      </c>
      <c r="AE190" s="1" t="s">
        <v>1496</v>
      </c>
      <c r="AF190" s="1" t="s">
        <v>1487</v>
      </c>
      <c r="AG190" s="1" t="s">
        <v>1499</v>
      </c>
      <c r="AH190" s="22" t="s">
        <v>1493</v>
      </c>
      <c r="AI190" s="22" t="s">
        <v>1506</v>
      </c>
      <c r="AJ190" s="22" t="s">
        <v>1503</v>
      </c>
      <c r="AK190" s="22" t="s">
        <v>1468</v>
      </c>
      <c r="AL190" s="22" t="s">
        <v>1465</v>
      </c>
      <c r="AM190" s="22" t="s">
        <v>1472</v>
      </c>
      <c r="AN190" s="26" t="s">
        <v>1512</v>
      </c>
      <c r="AO190" s="26" t="s">
        <v>1509</v>
      </c>
      <c r="AP190" s="22" t="s">
        <v>1518</v>
      </c>
      <c r="AQ190" s="22" t="s">
        <v>1515</v>
      </c>
      <c r="AR190" s="22" t="s">
        <v>1433</v>
      </c>
      <c r="BF190" s="3"/>
      <c r="BG190" s="1"/>
      <c r="BH190" s="1"/>
      <c r="BI190" s="1"/>
      <c r="BJ190" s="1"/>
      <c r="BK190" s="1"/>
      <c r="BM190" s="1"/>
      <c r="BN190" s="1"/>
      <c r="BO190" s="1"/>
      <c r="BP190" s="1"/>
      <c r="BQ190" s="1"/>
      <c r="BR190" s="1"/>
      <c r="BS190" s="1"/>
      <c r="BT190" s="1"/>
      <c r="BV190" s="1"/>
      <c r="BW190" s="1"/>
      <c r="BX190" s="1"/>
      <c r="BY190" s="1"/>
      <c r="BZ190" s="1"/>
      <c r="CA190" s="1"/>
      <c r="CB190" s="1"/>
      <c r="CC190" s="1"/>
      <c r="CD190" s="1"/>
    </row>
    <row r="191" spans="1:82" x14ac:dyDescent="0.2">
      <c r="A191" s="2" t="s">
        <v>403</v>
      </c>
      <c r="B191" s="1" t="s">
        <v>2502</v>
      </c>
      <c r="D191" s="1" t="s">
        <v>1417</v>
      </c>
      <c r="E191" s="1" t="s">
        <v>1420</v>
      </c>
      <c r="G191" s="1" t="s">
        <v>1423</v>
      </c>
      <c r="H191" s="1" t="s">
        <v>1426</v>
      </c>
      <c r="I191" s="1" t="s">
        <v>1430</v>
      </c>
      <c r="J191" s="1" t="s">
        <v>1442</v>
      </c>
      <c r="K191" s="14" t="s">
        <v>1446</v>
      </c>
      <c r="L191" s="1" t="s">
        <v>1449</v>
      </c>
      <c r="M191" s="1" t="s">
        <v>1452</v>
      </c>
      <c r="N191" s="1" t="s">
        <v>1455</v>
      </c>
      <c r="O191" s="1"/>
      <c r="R191" s="1" t="s">
        <v>1463</v>
      </c>
      <c r="S191" s="1" t="s">
        <v>1414</v>
      </c>
      <c r="V191" s="1" t="s">
        <v>1480</v>
      </c>
      <c r="W191" s="1"/>
      <c r="Z191" s="1" t="s">
        <v>1484</v>
      </c>
      <c r="AA191" s="14" t="s">
        <v>1459</v>
      </c>
      <c r="AB191" s="14" t="s">
        <v>1491</v>
      </c>
      <c r="AD191" s="1" t="s">
        <v>1477</v>
      </c>
      <c r="AE191" s="1" t="s">
        <v>1497</v>
      </c>
      <c r="AF191" s="1" t="s">
        <v>1488</v>
      </c>
      <c r="AG191" s="1" t="s">
        <v>1500</v>
      </c>
      <c r="AH191" s="22" t="s">
        <v>1494</v>
      </c>
      <c r="AI191" s="22" t="s">
        <v>1507</v>
      </c>
      <c r="AJ191" s="22" t="s">
        <v>1504</v>
      </c>
      <c r="AK191" s="22" t="s">
        <v>1469</v>
      </c>
      <c r="AL191" s="22" t="s">
        <v>1466</v>
      </c>
      <c r="AM191" s="22" t="s">
        <v>1473</v>
      </c>
      <c r="AN191" s="26" t="s">
        <v>1513</v>
      </c>
      <c r="AO191" s="26" t="s">
        <v>1510</v>
      </c>
      <c r="AP191" s="22" t="s">
        <v>1519</v>
      </c>
      <c r="AQ191" s="22" t="s">
        <v>1516</v>
      </c>
      <c r="AR191" s="22" t="s">
        <v>1434</v>
      </c>
    </row>
    <row r="192" spans="1:82" x14ac:dyDescent="0.2">
      <c r="A192" s="2" t="s">
        <v>439</v>
      </c>
      <c r="B192" s="1" t="s">
        <v>440</v>
      </c>
      <c r="D192" s="1" t="s">
        <v>440</v>
      </c>
      <c r="E192" s="1" t="s">
        <v>440</v>
      </c>
      <c r="G192" s="1" t="s">
        <v>440</v>
      </c>
      <c r="H192" s="1" t="s">
        <v>440</v>
      </c>
      <c r="I192" s="1" t="s">
        <v>440</v>
      </c>
      <c r="J192" s="1" t="s">
        <v>1443</v>
      </c>
      <c r="K192" s="14" t="s">
        <v>601</v>
      </c>
      <c r="L192" s="1" t="s">
        <v>440</v>
      </c>
      <c r="M192" s="1" t="s">
        <v>440</v>
      </c>
      <c r="N192" s="1" t="s">
        <v>440</v>
      </c>
      <c r="O192" s="1"/>
      <c r="R192" s="1" t="s">
        <v>1336</v>
      </c>
      <c r="S192" s="1" t="s">
        <v>440</v>
      </c>
      <c r="V192" s="1" t="s">
        <v>448</v>
      </c>
      <c r="W192" s="1"/>
      <c r="Z192" s="1" t="s">
        <v>448</v>
      </c>
      <c r="AA192" s="14" t="s">
        <v>446</v>
      </c>
      <c r="AB192" s="14" t="s">
        <v>446</v>
      </c>
      <c r="AD192" s="1" t="s">
        <v>452</v>
      </c>
      <c r="AE192" s="1" t="s">
        <v>453</v>
      </c>
      <c r="AF192" s="1" t="s">
        <v>450</v>
      </c>
      <c r="AG192" s="1" t="s">
        <v>1501</v>
      </c>
      <c r="AH192" s="22" t="s">
        <v>451</v>
      </c>
      <c r="AI192" s="22" t="s">
        <v>456</v>
      </c>
      <c r="AJ192" s="22" t="s">
        <v>976</v>
      </c>
      <c r="AK192" s="22" t="s">
        <v>446</v>
      </c>
      <c r="AL192" s="22" t="s">
        <v>446</v>
      </c>
      <c r="AM192" s="22" t="s">
        <v>447</v>
      </c>
      <c r="AN192" s="26" t="s">
        <v>458</v>
      </c>
      <c r="AO192" s="26" t="s">
        <v>459</v>
      </c>
      <c r="AP192" s="22" t="s">
        <v>1002</v>
      </c>
      <c r="AQ192" s="22" t="s">
        <v>602</v>
      </c>
      <c r="AR192" s="22" t="s">
        <v>1435</v>
      </c>
    </row>
    <row r="197" spans="1:44" s="10" customFormat="1" x14ac:dyDescent="0.2">
      <c r="A197" s="8" t="s">
        <v>2487</v>
      </c>
      <c r="B197" s="1" t="s">
        <v>2503</v>
      </c>
      <c r="D197" s="9" t="s">
        <v>1521</v>
      </c>
      <c r="E197" s="9" t="s">
        <v>1522</v>
      </c>
      <c r="G197" s="9" t="s">
        <v>1523</v>
      </c>
      <c r="H197" s="9" t="s">
        <v>1524</v>
      </c>
      <c r="I197" s="9" t="s">
        <v>1525</v>
      </c>
      <c r="J197" s="9" t="s">
        <v>1527</v>
      </c>
      <c r="K197" s="14" t="s">
        <v>1528</v>
      </c>
      <c r="L197" s="9" t="s">
        <v>1529</v>
      </c>
      <c r="M197" s="9" t="s">
        <v>1530</v>
      </c>
      <c r="N197" s="9" t="s">
        <v>1531</v>
      </c>
      <c r="O197" s="9"/>
      <c r="Q197" s="15"/>
      <c r="R197" s="9" t="s">
        <v>1533</v>
      </c>
      <c r="S197" s="9" t="s">
        <v>1520</v>
      </c>
      <c r="V197" s="9" t="s">
        <v>1538</v>
      </c>
      <c r="W197" s="9"/>
      <c r="Z197" s="9"/>
      <c r="AA197" s="14" t="s">
        <v>1532</v>
      </c>
      <c r="AB197" s="14" t="s">
        <v>1540</v>
      </c>
      <c r="AD197" s="9" t="s">
        <v>1537</v>
      </c>
      <c r="AE197" s="9" t="s">
        <v>1542</v>
      </c>
      <c r="AF197" s="9" t="s">
        <v>1539</v>
      </c>
      <c r="AG197" s="9" t="s">
        <v>1543</v>
      </c>
      <c r="AH197" s="22" t="s">
        <v>1541</v>
      </c>
      <c r="AI197" s="22" t="s">
        <v>1545</v>
      </c>
      <c r="AJ197" s="22" t="s">
        <v>1544</v>
      </c>
      <c r="AK197" s="22" t="s">
        <v>1535</v>
      </c>
      <c r="AL197" s="22" t="s">
        <v>1534</v>
      </c>
      <c r="AM197" s="22" t="s">
        <v>1536</v>
      </c>
      <c r="AN197" s="26" t="s">
        <v>1547</v>
      </c>
      <c r="AO197" s="26" t="s">
        <v>1546</v>
      </c>
      <c r="AP197" s="22" t="s">
        <v>1549</v>
      </c>
      <c r="AQ197" s="22" t="s">
        <v>1548</v>
      </c>
      <c r="AR197" s="22" t="s">
        <v>1526</v>
      </c>
    </row>
    <row r="198" spans="1:44" s="10" customFormat="1" x14ac:dyDescent="0.2">
      <c r="A198" s="8" t="s">
        <v>823</v>
      </c>
      <c r="B198" s="1" t="s">
        <v>639</v>
      </c>
      <c r="D198" s="9" t="s">
        <v>638</v>
      </c>
      <c r="E198" s="9" t="s">
        <v>639</v>
      </c>
      <c r="G198" s="9" t="s">
        <v>638</v>
      </c>
      <c r="H198" s="9" t="s">
        <v>639</v>
      </c>
      <c r="I198" s="9" t="s">
        <v>638</v>
      </c>
      <c r="J198" s="9" t="s">
        <v>638</v>
      </c>
      <c r="K198" s="14" t="s">
        <v>638</v>
      </c>
      <c r="L198" s="9" t="s">
        <v>639</v>
      </c>
      <c r="M198" s="9" t="s">
        <v>639</v>
      </c>
      <c r="N198" s="9" t="s">
        <v>639</v>
      </c>
      <c r="O198" s="9"/>
      <c r="Q198" s="15"/>
      <c r="R198" s="9" t="s">
        <v>638</v>
      </c>
      <c r="S198" s="9" t="s">
        <v>638</v>
      </c>
      <c r="V198" s="9" t="s">
        <v>638</v>
      </c>
      <c r="W198" s="9"/>
      <c r="Z198" s="9"/>
      <c r="AA198" s="14" t="s">
        <v>639</v>
      </c>
      <c r="AB198" s="14" t="s">
        <v>639</v>
      </c>
      <c r="AD198" s="9" t="s">
        <v>638</v>
      </c>
      <c r="AE198" s="9" t="s">
        <v>639</v>
      </c>
      <c r="AF198" s="9" t="s">
        <v>638</v>
      </c>
      <c r="AG198" s="9" t="s">
        <v>179</v>
      </c>
      <c r="AH198" s="22" t="s">
        <v>638</v>
      </c>
      <c r="AI198" s="22" t="s">
        <v>179</v>
      </c>
      <c r="AJ198" s="22" t="s">
        <v>179</v>
      </c>
      <c r="AK198" s="22" t="s">
        <v>639</v>
      </c>
      <c r="AL198" s="22" t="s">
        <v>639</v>
      </c>
      <c r="AM198" s="22" t="s">
        <v>638</v>
      </c>
      <c r="AN198" s="26" t="s">
        <v>179</v>
      </c>
      <c r="AO198" s="26" t="s">
        <v>179</v>
      </c>
      <c r="AP198" s="22" t="s">
        <v>179</v>
      </c>
      <c r="AQ198" s="22" t="s">
        <v>179</v>
      </c>
      <c r="AR198" s="22" t="s">
        <v>638</v>
      </c>
    </row>
    <row r="199" spans="1:44" s="10" customFormat="1" x14ac:dyDescent="0.2">
      <c r="A199" s="35" t="s">
        <v>1550</v>
      </c>
      <c r="B199" s="1" t="s">
        <v>179</v>
      </c>
      <c r="D199" s="9" t="s">
        <v>642</v>
      </c>
      <c r="E199" s="9" t="s">
        <v>179</v>
      </c>
      <c r="G199" s="9" t="s">
        <v>642</v>
      </c>
      <c r="H199" s="9" t="s">
        <v>179</v>
      </c>
      <c r="I199" s="9" t="s">
        <v>642</v>
      </c>
      <c r="J199" s="9" t="s">
        <v>179</v>
      </c>
      <c r="K199" s="14" t="s">
        <v>642</v>
      </c>
      <c r="L199" s="9" t="s">
        <v>179</v>
      </c>
      <c r="M199" s="9" t="s">
        <v>179</v>
      </c>
      <c r="N199" s="9" t="s">
        <v>179</v>
      </c>
      <c r="O199" s="9"/>
      <c r="Q199" s="15"/>
      <c r="R199" s="9" t="s">
        <v>642</v>
      </c>
      <c r="S199" s="9" t="s">
        <v>642</v>
      </c>
      <c r="V199" s="9" t="s">
        <v>642</v>
      </c>
      <c r="W199" s="9"/>
      <c r="Z199" s="9"/>
      <c r="AA199" s="14" t="s">
        <v>179</v>
      </c>
      <c r="AB199" s="14" t="s">
        <v>179</v>
      </c>
      <c r="AD199" s="9" t="s">
        <v>715</v>
      </c>
      <c r="AE199" s="9" t="s">
        <v>179</v>
      </c>
      <c r="AF199" s="9" t="s">
        <v>642</v>
      </c>
      <c r="AG199" s="9" t="s">
        <v>179</v>
      </c>
      <c r="AH199" s="22" t="s">
        <v>642</v>
      </c>
      <c r="AI199" s="22" t="s">
        <v>179</v>
      </c>
      <c r="AJ199" s="22" t="s">
        <v>179</v>
      </c>
      <c r="AK199" s="22" t="s">
        <v>179</v>
      </c>
      <c r="AL199" s="22" t="s">
        <v>179</v>
      </c>
      <c r="AM199" s="22" t="s">
        <v>642</v>
      </c>
      <c r="AN199" s="26" t="s">
        <v>642</v>
      </c>
      <c r="AO199" s="26" t="s">
        <v>642</v>
      </c>
      <c r="AP199" s="22" t="s">
        <v>642</v>
      </c>
      <c r="AQ199" s="22" t="s">
        <v>642</v>
      </c>
      <c r="AR199" s="22" t="s">
        <v>642</v>
      </c>
    </row>
    <row r="200" spans="1:44" s="10" customFormat="1" x14ac:dyDescent="0.2">
      <c r="A200" s="8" t="s">
        <v>180</v>
      </c>
      <c r="B200" s="1" t="s">
        <v>179</v>
      </c>
      <c r="D200" s="9" t="s">
        <v>179</v>
      </c>
      <c r="E200" s="9" t="s">
        <v>179</v>
      </c>
      <c r="G200" s="9" t="s">
        <v>179</v>
      </c>
      <c r="H200" s="9" t="s">
        <v>179</v>
      </c>
      <c r="I200" s="9" t="s">
        <v>179</v>
      </c>
      <c r="J200" s="9" t="s">
        <v>1551</v>
      </c>
      <c r="K200" s="14" t="s">
        <v>179</v>
      </c>
      <c r="L200" s="9" t="s">
        <v>179</v>
      </c>
      <c r="M200" s="9" t="s">
        <v>179</v>
      </c>
      <c r="N200" s="9" t="s">
        <v>179</v>
      </c>
      <c r="O200" s="9"/>
      <c r="Q200" s="15"/>
      <c r="R200" s="9" t="s">
        <v>179</v>
      </c>
      <c r="S200" s="9" t="s">
        <v>179</v>
      </c>
      <c r="V200" s="9" t="s">
        <v>179</v>
      </c>
      <c r="W200" s="9"/>
      <c r="Z200" s="9"/>
      <c r="AA200" s="14" t="s">
        <v>179</v>
      </c>
      <c r="AB200" s="14" t="s">
        <v>179</v>
      </c>
      <c r="AD200" s="9" t="s">
        <v>179</v>
      </c>
      <c r="AE200" s="9" t="s">
        <v>179</v>
      </c>
      <c r="AF200" s="9" t="s">
        <v>179</v>
      </c>
      <c r="AG200" s="9" t="s">
        <v>179</v>
      </c>
      <c r="AH200" s="22" t="s">
        <v>179</v>
      </c>
      <c r="AI200" s="22" t="s">
        <v>179</v>
      </c>
      <c r="AJ200" s="22" t="s">
        <v>179</v>
      </c>
      <c r="AK200" s="22" t="s">
        <v>179</v>
      </c>
      <c r="AL200" s="22" t="s">
        <v>179</v>
      </c>
      <c r="AM200" s="22" t="s">
        <v>179</v>
      </c>
      <c r="AN200" s="26" t="s">
        <v>179</v>
      </c>
      <c r="AO200" s="26" t="s">
        <v>179</v>
      </c>
      <c r="AP200" s="22" t="s">
        <v>179</v>
      </c>
      <c r="AQ200" s="22" t="s">
        <v>179</v>
      </c>
      <c r="AR200" s="22" t="s">
        <v>179</v>
      </c>
    </row>
    <row r="201" spans="1:44" s="10" customFormat="1" x14ac:dyDescent="0.2">
      <c r="A201" s="8" t="s">
        <v>1552</v>
      </c>
      <c r="B201" s="1" t="s">
        <v>179</v>
      </c>
      <c r="D201" s="9" t="s">
        <v>179</v>
      </c>
      <c r="E201" s="9" t="s">
        <v>179</v>
      </c>
      <c r="G201" s="9" t="s">
        <v>179</v>
      </c>
      <c r="H201" s="9" t="s">
        <v>179</v>
      </c>
      <c r="I201" s="9" t="s">
        <v>179</v>
      </c>
      <c r="J201" s="9" t="s">
        <v>179</v>
      </c>
      <c r="K201" s="14" t="s">
        <v>179</v>
      </c>
      <c r="L201" s="9" t="s">
        <v>179</v>
      </c>
      <c r="M201" s="9" t="s">
        <v>179</v>
      </c>
      <c r="N201" s="9" t="s">
        <v>179</v>
      </c>
      <c r="O201" s="9"/>
      <c r="Q201" s="15"/>
      <c r="R201" s="9" t="s">
        <v>179</v>
      </c>
      <c r="S201" s="9" t="s">
        <v>179</v>
      </c>
      <c r="V201" s="9" t="s">
        <v>179</v>
      </c>
      <c r="W201" s="9"/>
      <c r="Z201" s="9"/>
      <c r="AA201" s="14" t="s">
        <v>179</v>
      </c>
      <c r="AB201" s="14" t="s">
        <v>179</v>
      </c>
      <c r="AD201" s="9" t="s">
        <v>179</v>
      </c>
      <c r="AE201" s="9" t="s">
        <v>179</v>
      </c>
      <c r="AF201" s="9" t="s">
        <v>179</v>
      </c>
      <c r="AG201" s="9" t="s">
        <v>179</v>
      </c>
      <c r="AH201" s="22" t="s">
        <v>179</v>
      </c>
      <c r="AI201" s="22" t="s">
        <v>179</v>
      </c>
      <c r="AJ201" s="22" t="s">
        <v>179</v>
      </c>
      <c r="AK201" s="22" t="s">
        <v>179</v>
      </c>
      <c r="AL201" s="22" t="s">
        <v>179</v>
      </c>
      <c r="AM201" s="22" t="s">
        <v>179</v>
      </c>
      <c r="AN201" s="26" t="s">
        <v>179</v>
      </c>
      <c r="AO201" s="26" t="s">
        <v>179</v>
      </c>
      <c r="AP201" s="22" t="s">
        <v>179</v>
      </c>
      <c r="AQ201" s="22" t="s">
        <v>179</v>
      </c>
      <c r="AR201" s="22" t="s">
        <v>179</v>
      </c>
    </row>
    <row r="202" spans="1:44" s="10" customFormat="1" x14ac:dyDescent="0.2">
      <c r="A202" s="8" t="s">
        <v>1553</v>
      </c>
      <c r="B202"/>
      <c r="K202" s="15"/>
      <c r="Q202" s="15"/>
      <c r="AA202" s="15"/>
      <c r="AB202" s="15"/>
      <c r="AH202" s="24"/>
      <c r="AI202" s="24"/>
      <c r="AJ202" s="24"/>
      <c r="AK202" s="24"/>
      <c r="AL202" s="24"/>
      <c r="AM202" s="24"/>
      <c r="AN202" s="28"/>
      <c r="AO202" s="28"/>
      <c r="AP202" s="24"/>
      <c r="AQ202" s="24"/>
      <c r="AR202" s="24"/>
    </row>
    <row r="203" spans="1:44" s="10" customFormat="1" x14ac:dyDescent="0.2">
      <c r="A203" s="8" t="s">
        <v>1554</v>
      </c>
      <c r="B203" s="1" t="s">
        <v>179</v>
      </c>
      <c r="D203" s="9" t="s">
        <v>179</v>
      </c>
      <c r="E203" s="9" t="s">
        <v>179</v>
      </c>
      <c r="G203" s="9" t="s">
        <v>179</v>
      </c>
      <c r="H203" s="9" t="s">
        <v>179</v>
      </c>
      <c r="I203" s="9" t="s">
        <v>179</v>
      </c>
      <c r="J203" s="9" t="s">
        <v>1555</v>
      </c>
      <c r="K203" s="14" t="s">
        <v>1556</v>
      </c>
      <c r="L203" s="9" t="s">
        <v>179</v>
      </c>
      <c r="M203" s="9" t="s">
        <v>179</v>
      </c>
      <c r="N203" s="9" t="s">
        <v>179</v>
      </c>
      <c r="O203" s="9"/>
      <c r="Q203" s="15"/>
      <c r="R203" s="9" t="s">
        <v>1557</v>
      </c>
      <c r="S203" s="9" t="s">
        <v>179</v>
      </c>
      <c r="V203" s="9" t="s">
        <v>179</v>
      </c>
      <c r="W203" s="9"/>
      <c r="Z203" s="9"/>
      <c r="AA203" s="14" t="s">
        <v>179</v>
      </c>
      <c r="AB203" s="14" t="s">
        <v>179</v>
      </c>
      <c r="AD203" s="9" t="s">
        <v>1558</v>
      </c>
      <c r="AE203" s="9" t="s">
        <v>179</v>
      </c>
      <c r="AF203" s="9" t="s">
        <v>179</v>
      </c>
      <c r="AG203" s="9" t="s">
        <v>179</v>
      </c>
      <c r="AH203" s="22" t="s">
        <v>179</v>
      </c>
      <c r="AI203" s="22" t="s">
        <v>179</v>
      </c>
      <c r="AJ203" s="22" t="s">
        <v>179</v>
      </c>
      <c r="AK203" s="22" t="s">
        <v>179</v>
      </c>
      <c r="AL203" s="22" t="s">
        <v>179</v>
      </c>
      <c r="AM203" s="22" t="s">
        <v>675</v>
      </c>
      <c r="AN203" s="26" t="s">
        <v>179</v>
      </c>
      <c r="AO203" s="26" t="s">
        <v>179</v>
      </c>
      <c r="AP203" s="22" t="s">
        <v>1559</v>
      </c>
      <c r="AQ203" s="22" t="s">
        <v>179</v>
      </c>
      <c r="AR203" s="22" t="s">
        <v>179</v>
      </c>
    </row>
    <row r="204" spans="1:44" s="8" customFormat="1" x14ac:dyDescent="0.2">
      <c r="A204" s="8" t="s">
        <v>527</v>
      </c>
      <c r="B204" s="1" t="s">
        <v>87</v>
      </c>
      <c r="D204" s="11" t="s">
        <v>89</v>
      </c>
      <c r="E204" s="11" t="s">
        <v>90</v>
      </c>
      <c r="G204" s="11" t="s">
        <v>528</v>
      </c>
      <c r="H204" s="11" t="s">
        <v>93</v>
      </c>
      <c r="I204" s="11" t="s">
        <v>94</v>
      </c>
      <c r="J204" s="11" t="s">
        <v>1438</v>
      </c>
      <c r="K204" s="16" t="s">
        <v>96</v>
      </c>
      <c r="L204" s="11" t="s">
        <v>97</v>
      </c>
      <c r="M204" s="11" t="s">
        <v>98</v>
      </c>
      <c r="N204" s="11" t="s">
        <v>99</v>
      </c>
      <c r="O204" s="11"/>
      <c r="Q204" s="21"/>
      <c r="R204" s="11" t="s">
        <v>102</v>
      </c>
      <c r="S204" s="11" t="s">
        <v>88</v>
      </c>
      <c r="V204" s="11" t="s">
        <v>106</v>
      </c>
      <c r="W204" s="11"/>
      <c r="Z204" s="11"/>
      <c r="AA204" s="16" t="s">
        <v>107</v>
      </c>
      <c r="AB204" s="16" t="s">
        <v>107</v>
      </c>
      <c r="AD204" s="11" t="s">
        <v>111</v>
      </c>
      <c r="AE204" s="11" t="s">
        <v>112</v>
      </c>
      <c r="AF204" s="11" t="s">
        <v>109</v>
      </c>
      <c r="AG204" s="11" t="s">
        <v>113</v>
      </c>
      <c r="AH204" s="23" t="s">
        <v>125</v>
      </c>
      <c r="AI204" s="23" t="s">
        <v>115</v>
      </c>
      <c r="AJ204" s="23" t="s">
        <v>116</v>
      </c>
      <c r="AK204" s="23" t="s">
        <v>103</v>
      </c>
      <c r="AL204" s="23" t="s">
        <v>104</v>
      </c>
      <c r="AM204" s="23" t="s">
        <v>105</v>
      </c>
      <c r="AN204" s="27" t="s">
        <v>1560</v>
      </c>
      <c r="AO204" s="27" t="s">
        <v>117</v>
      </c>
      <c r="AP204" s="23" t="s">
        <v>114</v>
      </c>
      <c r="AQ204" s="23" t="s">
        <v>118</v>
      </c>
      <c r="AR204" s="23" t="s">
        <v>114</v>
      </c>
    </row>
    <row r="205" spans="1:44" s="10" customFormat="1" x14ac:dyDescent="0.2">
      <c r="A205" s="8" t="s">
        <v>530</v>
      </c>
      <c r="B205" s="1" t="s">
        <v>142</v>
      </c>
      <c r="D205" s="9" t="s">
        <v>144</v>
      </c>
      <c r="E205" s="9" t="s">
        <v>145</v>
      </c>
      <c r="G205" s="9" t="s">
        <v>147</v>
      </c>
      <c r="H205" s="9" t="s">
        <v>148</v>
      </c>
      <c r="I205" s="9" t="s">
        <v>149</v>
      </c>
      <c r="J205" s="9" t="s">
        <v>1439</v>
      </c>
      <c r="K205" s="14" t="s">
        <v>532</v>
      </c>
      <c r="L205" s="9" t="s">
        <v>152</v>
      </c>
      <c r="M205" s="9" t="s">
        <v>152</v>
      </c>
      <c r="N205" s="9" t="s">
        <v>153</v>
      </c>
      <c r="O205" s="9"/>
      <c r="Q205" s="15"/>
      <c r="R205" s="9" t="s">
        <v>156</v>
      </c>
      <c r="S205" s="9" t="s">
        <v>143</v>
      </c>
      <c r="V205" s="9" t="s">
        <v>160</v>
      </c>
      <c r="W205" s="9"/>
      <c r="Z205" s="9"/>
      <c r="AA205" s="14" t="s">
        <v>161</v>
      </c>
      <c r="AB205" s="14" t="s">
        <v>164</v>
      </c>
      <c r="AD205" s="9" t="s">
        <v>165</v>
      </c>
      <c r="AE205" s="9" t="s">
        <v>142</v>
      </c>
      <c r="AF205" s="9" t="s">
        <v>163</v>
      </c>
      <c r="AG205" s="9" t="s">
        <v>166</v>
      </c>
      <c r="AH205" s="22" t="s">
        <v>753</v>
      </c>
      <c r="AI205" s="22" t="s">
        <v>168</v>
      </c>
      <c r="AJ205" s="22" t="s">
        <v>168</v>
      </c>
      <c r="AK205" s="22" t="s">
        <v>157</v>
      </c>
      <c r="AL205" s="22" t="s">
        <v>158</v>
      </c>
      <c r="AM205" s="22" t="s">
        <v>159</v>
      </c>
      <c r="AN205" s="26" t="s">
        <v>179</v>
      </c>
      <c r="AO205" s="26" t="s">
        <v>170</v>
      </c>
      <c r="AP205" s="22" t="s">
        <v>171</v>
      </c>
      <c r="AQ205" s="22" t="s">
        <v>172</v>
      </c>
      <c r="AR205" s="22" t="s">
        <v>167</v>
      </c>
    </row>
    <row r="206" spans="1:44" s="10" customFormat="1" x14ac:dyDescent="0.2">
      <c r="A206" s="8" t="s">
        <v>533</v>
      </c>
      <c r="B206" s="1" t="s">
        <v>59</v>
      </c>
      <c r="D206" s="9" t="s">
        <v>59</v>
      </c>
      <c r="E206" s="9" t="s">
        <v>59</v>
      </c>
      <c r="G206" s="9" t="s">
        <v>59</v>
      </c>
      <c r="H206" s="9" t="s">
        <v>59</v>
      </c>
      <c r="I206" s="9" t="s">
        <v>59</v>
      </c>
      <c r="J206" s="9" t="s">
        <v>1440</v>
      </c>
      <c r="K206" s="14" t="s">
        <v>61</v>
      </c>
      <c r="L206" s="9" t="s">
        <v>59</v>
      </c>
      <c r="M206" s="9" t="s">
        <v>59</v>
      </c>
      <c r="N206" s="9" t="s">
        <v>59</v>
      </c>
      <c r="O206" s="9"/>
      <c r="Q206" s="15"/>
      <c r="R206" s="9" t="s">
        <v>63</v>
      </c>
      <c r="S206" s="9" t="s">
        <v>59</v>
      </c>
      <c r="V206" s="9" t="s">
        <v>67</v>
      </c>
      <c r="W206" s="9"/>
      <c r="Z206" s="9"/>
      <c r="AA206" s="14" t="s">
        <v>68</v>
      </c>
      <c r="AB206" s="14" t="s">
        <v>68</v>
      </c>
      <c r="AD206" s="9" t="s">
        <v>71</v>
      </c>
      <c r="AE206" s="9" t="s">
        <v>72</v>
      </c>
      <c r="AF206" s="9" t="s">
        <v>67</v>
      </c>
      <c r="AG206" s="9" t="s">
        <v>73</v>
      </c>
      <c r="AH206" s="22" t="s">
        <v>753</v>
      </c>
      <c r="AI206" s="22" t="s">
        <v>75</v>
      </c>
      <c r="AJ206" s="22" t="s">
        <v>76</v>
      </c>
      <c r="AK206" s="22" t="s">
        <v>64</v>
      </c>
      <c r="AL206" s="22" t="s">
        <v>65</v>
      </c>
      <c r="AM206" s="22" t="s">
        <v>66</v>
      </c>
      <c r="AN206" s="26" t="s">
        <v>179</v>
      </c>
      <c r="AO206" s="26" t="s">
        <v>78</v>
      </c>
      <c r="AP206" s="22" t="s">
        <v>79</v>
      </c>
      <c r="AQ206" s="22" t="s">
        <v>80</v>
      </c>
      <c r="AR206" s="22" t="s">
        <v>74</v>
      </c>
    </row>
    <row r="207" spans="1:44" s="10" customFormat="1" x14ac:dyDescent="0.2">
      <c r="A207" s="8" t="s">
        <v>367</v>
      </c>
      <c r="B207" s="1" t="s">
        <v>2504</v>
      </c>
      <c r="D207" s="9" t="s">
        <v>1562</v>
      </c>
      <c r="E207" s="9" t="s">
        <v>1563</v>
      </c>
      <c r="G207" s="9" t="s">
        <v>1564</v>
      </c>
      <c r="H207" s="9" t="s">
        <v>1565</v>
      </c>
      <c r="I207" s="9" t="s">
        <v>1566</v>
      </c>
      <c r="J207" s="9" t="s">
        <v>1568</v>
      </c>
      <c r="K207" s="14" t="s">
        <v>1569</v>
      </c>
      <c r="L207" s="9" t="s">
        <v>1570</v>
      </c>
      <c r="M207" s="9" t="s">
        <v>1571</v>
      </c>
      <c r="N207" s="9" t="s">
        <v>1572</v>
      </c>
      <c r="O207" s="9"/>
      <c r="Q207" s="15"/>
      <c r="R207" s="9" t="s">
        <v>1574</v>
      </c>
      <c r="S207" s="9" t="s">
        <v>1561</v>
      </c>
      <c r="V207" s="9" t="s">
        <v>1579</v>
      </c>
      <c r="W207" s="9"/>
      <c r="Z207" s="9"/>
      <c r="AA207" s="14" t="s">
        <v>1573</v>
      </c>
      <c r="AB207" s="14" t="s">
        <v>1581</v>
      </c>
      <c r="AD207" s="9" t="s">
        <v>1578</v>
      </c>
      <c r="AE207" s="9" t="s">
        <v>1583</v>
      </c>
      <c r="AF207" s="9" t="s">
        <v>1580</v>
      </c>
      <c r="AG207" s="9" t="s">
        <v>1584</v>
      </c>
      <c r="AH207" s="22" t="s">
        <v>1582</v>
      </c>
      <c r="AI207" s="22" t="s">
        <v>1586</v>
      </c>
      <c r="AJ207" s="22" t="s">
        <v>1585</v>
      </c>
      <c r="AK207" s="22" t="s">
        <v>1576</v>
      </c>
      <c r="AL207" s="22" t="s">
        <v>1575</v>
      </c>
      <c r="AM207" s="22" t="s">
        <v>1577</v>
      </c>
      <c r="AN207" s="26" t="s">
        <v>1588</v>
      </c>
      <c r="AO207" s="26" t="s">
        <v>1587</v>
      </c>
      <c r="AP207" s="22" t="s">
        <v>1590</v>
      </c>
      <c r="AQ207" s="22" t="s">
        <v>1589</v>
      </c>
      <c r="AR207" s="22" t="s">
        <v>1567</v>
      </c>
    </row>
    <row r="208" spans="1:44" s="10" customFormat="1" x14ac:dyDescent="0.2">
      <c r="A208" s="8" t="s">
        <v>403</v>
      </c>
      <c r="B208" s="1" t="s">
        <v>2505</v>
      </c>
      <c r="D208" s="9" t="s">
        <v>1592</v>
      </c>
      <c r="E208" s="9" t="s">
        <v>1593</v>
      </c>
      <c r="G208" s="9" t="s">
        <v>1594</v>
      </c>
      <c r="H208" s="9" t="s">
        <v>1595</v>
      </c>
      <c r="I208" s="9" t="s">
        <v>1596</v>
      </c>
      <c r="J208" s="9" t="s">
        <v>1598</v>
      </c>
      <c r="K208" s="14" t="s">
        <v>1599</v>
      </c>
      <c r="L208" s="9" t="s">
        <v>1600</v>
      </c>
      <c r="M208" s="9" t="s">
        <v>1601</v>
      </c>
      <c r="N208" s="9" t="s">
        <v>1602</v>
      </c>
      <c r="O208" s="9"/>
      <c r="Q208" s="15"/>
      <c r="R208" s="9" t="s">
        <v>1604</v>
      </c>
      <c r="S208" s="9" t="s">
        <v>1591</v>
      </c>
      <c r="V208" s="9" t="s">
        <v>1609</v>
      </c>
      <c r="W208" s="9"/>
      <c r="Z208" s="9"/>
      <c r="AA208" s="14" t="s">
        <v>1603</v>
      </c>
      <c r="AB208" s="14" t="s">
        <v>1611</v>
      </c>
      <c r="AD208" s="9" t="s">
        <v>1608</v>
      </c>
      <c r="AE208" s="9" t="s">
        <v>1613</v>
      </c>
      <c r="AF208" s="9" t="s">
        <v>1610</v>
      </c>
      <c r="AG208" s="9" t="s">
        <v>1614</v>
      </c>
      <c r="AH208" s="22" t="s">
        <v>1612</v>
      </c>
      <c r="AI208" s="22" t="s">
        <v>1616</v>
      </c>
      <c r="AJ208" s="22" t="s">
        <v>1615</v>
      </c>
      <c r="AK208" s="22" t="s">
        <v>1606</v>
      </c>
      <c r="AL208" s="22" t="s">
        <v>1605</v>
      </c>
      <c r="AM208" s="22" t="s">
        <v>1607</v>
      </c>
      <c r="AN208" s="26" t="s">
        <v>1618</v>
      </c>
      <c r="AO208" s="26" t="s">
        <v>1617</v>
      </c>
      <c r="AP208" s="22" t="s">
        <v>1620</v>
      </c>
      <c r="AQ208" s="22" t="s">
        <v>1619</v>
      </c>
      <c r="AR208" s="22" t="s">
        <v>1597</v>
      </c>
    </row>
    <row r="209" spans="1:44" s="10" customFormat="1" x14ac:dyDescent="0.2">
      <c r="A209" s="8" t="s">
        <v>439</v>
      </c>
      <c r="B209" s="1" t="s">
        <v>440</v>
      </c>
      <c r="D209" s="9" t="s">
        <v>440</v>
      </c>
      <c r="E209" s="9" t="s">
        <v>440</v>
      </c>
      <c r="G209" s="9" t="s">
        <v>440</v>
      </c>
      <c r="H209" s="9" t="s">
        <v>440</v>
      </c>
      <c r="I209" s="9" t="s">
        <v>440</v>
      </c>
      <c r="J209" s="9" t="s">
        <v>1443</v>
      </c>
      <c r="K209" s="14" t="s">
        <v>601</v>
      </c>
      <c r="L209" s="9" t="s">
        <v>440</v>
      </c>
      <c r="M209" s="9" t="s">
        <v>440</v>
      </c>
      <c r="N209" s="9" t="s">
        <v>440</v>
      </c>
      <c r="O209" s="9"/>
      <c r="Q209" s="15"/>
      <c r="R209" s="9" t="s">
        <v>445</v>
      </c>
      <c r="S209" s="9" t="s">
        <v>440</v>
      </c>
      <c r="V209" s="9" t="s">
        <v>448</v>
      </c>
      <c r="W209" s="9"/>
      <c r="Z209" s="9"/>
      <c r="AA209" s="14" t="s">
        <v>446</v>
      </c>
      <c r="AB209" s="14" t="s">
        <v>446</v>
      </c>
      <c r="AD209" s="9" t="s">
        <v>452</v>
      </c>
      <c r="AE209" s="9" t="s">
        <v>453</v>
      </c>
      <c r="AF209" s="9" t="s">
        <v>448</v>
      </c>
      <c r="AG209" s="9" t="s">
        <v>1501</v>
      </c>
      <c r="AH209" s="22" t="s">
        <v>451</v>
      </c>
      <c r="AI209" s="22" t="s">
        <v>456</v>
      </c>
      <c r="AJ209" s="22" t="s">
        <v>976</v>
      </c>
      <c r="AK209" s="22" t="s">
        <v>446</v>
      </c>
      <c r="AL209" s="22" t="s">
        <v>446</v>
      </c>
      <c r="AM209" s="22" t="s">
        <v>447</v>
      </c>
      <c r="AN209" s="26" t="s">
        <v>1622</v>
      </c>
      <c r="AO209" s="26" t="s">
        <v>1621</v>
      </c>
      <c r="AP209" s="22" t="s">
        <v>1002</v>
      </c>
      <c r="AQ209" s="22" t="s">
        <v>602</v>
      </c>
      <c r="AR209" s="22" t="s">
        <v>1435</v>
      </c>
    </row>
    <row r="212" spans="1:44" x14ac:dyDescent="0.2">
      <c r="A212" s="2" t="s">
        <v>2488</v>
      </c>
      <c r="B212" s="1" t="s">
        <v>2506</v>
      </c>
      <c r="D212" s="1" t="s">
        <v>1624</v>
      </c>
      <c r="E212" s="1" t="s">
        <v>1625</v>
      </c>
      <c r="G212" s="1" t="s">
        <v>1626</v>
      </c>
      <c r="H212" s="1" t="s">
        <v>1627</v>
      </c>
      <c r="I212" s="1" t="s">
        <v>1629</v>
      </c>
      <c r="J212" s="1" t="s">
        <v>1631</v>
      </c>
      <c r="K212" s="14" t="s">
        <v>1628</v>
      </c>
      <c r="L212" s="1" t="s">
        <v>1632</v>
      </c>
      <c r="M212" s="1" t="s">
        <v>1633</v>
      </c>
      <c r="N212" s="1" t="s">
        <v>1634</v>
      </c>
      <c r="O212" s="1"/>
      <c r="R212" s="1" t="s">
        <v>1636</v>
      </c>
      <c r="S212" s="1" t="s">
        <v>1623</v>
      </c>
      <c r="V212" s="1" t="s">
        <v>1641</v>
      </c>
      <c r="W212" s="1"/>
      <c r="Z212" s="1"/>
      <c r="AA212" s="14" t="s">
        <v>1635</v>
      </c>
      <c r="AB212" s="14" t="s">
        <v>1643</v>
      </c>
      <c r="AD212" s="1" t="s">
        <v>1640</v>
      </c>
      <c r="AE212" s="1" t="s">
        <v>1645</v>
      </c>
      <c r="AF212" s="1" t="s">
        <v>1642</v>
      </c>
      <c r="AG212" s="1" t="s">
        <v>1646</v>
      </c>
      <c r="AH212" s="22" t="s">
        <v>1644</v>
      </c>
      <c r="AI212" s="22" t="s">
        <v>1648</v>
      </c>
      <c r="AJ212" s="22" t="s">
        <v>1647</v>
      </c>
      <c r="AK212" s="22" t="s">
        <v>1638</v>
      </c>
      <c r="AL212" s="22" t="s">
        <v>1637</v>
      </c>
      <c r="AM212" s="22" t="s">
        <v>1639</v>
      </c>
      <c r="AN212" s="26" t="s">
        <v>1650</v>
      </c>
      <c r="AO212" s="26" t="s">
        <v>1649</v>
      </c>
      <c r="AP212" s="22" t="s">
        <v>1652</v>
      </c>
      <c r="AQ212" s="22" t="s">
        <v>1651</v>
      </c>
      <c r="AR212" s="22" t="s">
        <v>1630</v>
      </c>
    </row>
    <row r="213" spans="1:44" x14ac:dyDescent="0.2">
      <c r="A213" s="2" t="s">
        <v>823</v>
      </c>
      <c r="B213" s="1" t="s">
        <v>639</v>
      </c>
      <c r="D213" s="1" t="s">
        <v>638</v>
      </c>
      <c r="E213" s="1" t="s">
        <v>639</v>
      </c>
      <c r="G213" s="1" t="s">
        <v>638</v>
      </c>
      <c r="H213" s="1" t="s">
        <v>639</v>
      </c>
      <c r="I213" s="1" t="s">
        <v>638</v>
      </c>
      <c r="J213" s="1" t="s">
        <v>638</v>
      </c>
      <c r="K213" s="14" t="s">
        <v>638</v>
      </c>
      <c r="L213" s="1" t="s">
        <v>639</v>
      </c>
      <c r="M213" s="1" t="s">
        <v>639</v>
      </c>
      <c r="N213" s="1" t="s">
        <v>639</v>
      </c>
      <c r="O213" s="1"/>
      <c r="R213" s="1" t="s">
        <v>638</v>
      </c>
      <c r="S213" s="1" t="s">
        <v>638</v>
      </c>
      <c r="V213" s="1" t="s">
        <v>638</v>
      </c>
      <c r="W213" s="1"/>
      <c r="Z213" s="1"/>
      <c r="AA213" s="14" t="s">
        <v>639</v>
      </c>
      <c r="AB213" s="14" t="s">
        <v>639</v>
      </c>
      <c r="AD213" s="1" t="s">
        <v>638</v>
      </c>
      <c r="AE213" s="1" t="s">
        <v>639</v>
      </c>
      <c r="AF213" s="1" t="s">
        <v>638</v>
      </c>
      <c r="AG213" s="1" t="s">
        <v>179</v>
      </c>
      <c r="AH213" s="22" t="s">
        <v>638</v>
      </c>
      <c r="AI213" s="22" t="s">
        <v>179</v>
      </c>
      <c r="AJ213" s="22" t="s">
        <v>179</v>
      </c>
      <c r="AK213" s="22" t="s">
        <v>639</v>
      </c>
      <c r="AL213" s="22" t="s">
        <v>639</v>
      </c>
      <c r="AM213" s="22" t="s">
        <v>638</v>
      </c>
      <c r="AN213" s="26" t="s">
        <v>179</v>
      </c>
      <c r="AO213" s="26" t="s">
        <v>179</v>
      </c>
      <c r="AP213" s="22" t="s">
        <v>179</v>
      </c>
      <c r="AQ213" s="22" t="s">
        <v>179</v>
      </c>
      <c r="AR213" s="22" t="s">
        <v>638</v>
      </c>
    </row>
    <row r="214" spans="1:44" x14ac:dyDescent="0.2">
      <c r="A214" s="39" t="s">
        <v>1653</v>
      </c>
      <c r="B214" s="1" t="s">
        <v>179</v>
      </c>
      <c r="D214" s="1" t="s">
        <v>642</v>
      </c>
      <c r="E214" s="1" t="s">
        <v>179</v>
      </c>
      <c r="G214" s="1" t="s">
        <v>642</v>
      </c>
      <c r="H214" s="1" t="s">
        <v>179</v>
      </c>
      <c r="I214" s="1" t="s">
        <v>642</v>
      </c>
      <c r="J214" s="1" t="s">
        <v>642</v>
      </c>
      <c r="K214" s="14" t="s">
        <v>642</v>
      </c>
      <c r="L214" s="1" t="s">
        <v>179</v>
      </c>
      <c r="M214" s="1" t="s">
        <v>179</v>
      </c>
      <c r="N214" s="1" t="s">
        <v>179</v>
      </c>
      <c r="O214" s="1"/>
      <c r="R214" s="1" t="s">
        <v>642</v>
      </c>
      <c r="S214" s="1" t="s">
        <v>642</v>
      </c>
      <c r="V214" s="1" t="s">
        <v>179</v>
      </c>
      <c r="W214" s="1"/>
      <c r="Z214" s="1"/>
      <c r="AA214" s="14" t="s">
        <v>179</v>
      </c>
      <c r="AB214" s="14" t="s">
        <v>179</v>
      </c>
      <c r="AD214" s="1" t="s">
        <v>642</v>
      </c>
      <c r="AE214" s="1" t="s">
        <v>179</v>
      </c>
      <c r="AF214" s="1" t="s">
        <v>642</v>
      </c>
      <c r="AG214" s="1" t="s">
        <v>179</v>
      </c>
      <c r="AH214" s="22" t="s">
        <v>642</v>
      </c>
      <c r="AI214" s="22" t="s">
        <v>179</v>
      </c>
      <c r="AJ214" s="22" t="s">
        <v>179</v>
      </c>
      <c r="AK214" s="22" t="s">
        <v>179</v>
      </c>
      <c r="AL214" s="22" t="s">
        <v>179</v>
      </c>
      <c r="AM214" s="22" t="s">
        <v>179</v>
      </c>
      <c r="AN214" s="26" t="s">
        <v>642</v>
      </c>
      <c r="AO214" s="26" t="s">
        <v>642</v>
      </c>
      <c r="AP214" s="22" t="s">
        <v>642</v>
      </c>
      <c r="AQ214" s="22" t="s">
        <v>642</v>
      </c>
      <c r="AR214" s="22" t="s">
        <v>641</v>
      </c>
    </row>
    <row r="215" spans="1:44" x14ac:dyDescent="0.2">
      <c r="A215" s="39" t="s">
        <v>180</v>
      </c>
      <c r="B215" s="1" t="s">
        <v>179</v>
      </c>
      <c r="D215" s="1" t="s">
        <v>179</v>
      </c>
      <c r="E215" s="1" t="s">
        <v>179</v>
      </c>
      <c r="G215" s="1" t="s">
        <v>179</v>
      </c>
      <c r="H215" s="1" t="s">
        <v>179</v>
      </c>
      <c r="I215" s="1" t="s">
        <v>179</v>
      </c>
      <c r="J215" s="1" t="s">
        <v>179</v>
      </c>
      <c r="K215" s="14" t="s">
        <v>179</v>
      </c>
      <c r="L215" s="1" t="s">
        <v>179</v>
      </c>
      <c r="M215" s="1" t="s">
        <v>179</v>
      </c>
      <c r="N215" s="1" t="s">
        <v>179</v>
      </c>
      <c r="O215" s="1"/>
      <c r="R215" s="1" t="s">
        <v>179</v>
      </c>
      <c r="S215" s="1" t="s">
        <v>179</v>
      </c>
      <c r="V215" s="1" t="s">
        <v>179</v>
      </c>
      <c r="W215" s="1"/>
      <c r="Z215" s="1"/>
      <c r="AA215" s="14" t="s">
        <v>179</v>
      </c>
      <c r="AB215" s="14" t="s">
        <v>179</v>
      </c>
      <c r="AD215" s="1" t="s">
        <v>179</v>
      </c>
      <c r="AE215" s="1" t="s">
        <v>179</v>
      </c>
      <c r="AF215" s="1" t="s">
        <v>179</v>
      </c>
      <c r="AG215" s="1" t="s">
        <v>179</v>
      </c>
      <c r="AH215" s="22" t="s">
        <v>179</v>
      </c>
      <c r="AI215" s="22" t="s">
        <v>179</v>
      </c>
      <c r="AJ215" s="22" t="s">
        <v>179</v>
      </c>
      <c r="AK215" s="22" t="s">
        <v>179</v>
      </c>
      <c r="AL215" s="22" t="s">
        <v>179</v>
      </c>
      <c r="AM215" s="22" t="s">
        <v>922</v>
      </c>
      <c r="AN215" s="26" t="s">
        <v>179</v>
      </c>
      <c r="AO215" s="26" t="s">
        <v>179</v>
      </c>
      <c r="AP215" s="22" t="s">
        <v>179</v>
      </c>
      <c r="AQ215" s="22" t="s">
        <v>179</v>
      </c>
      <c r="AR215" s="22" t="s">
        <v>179</v>
      </c>
    </row>
    <row r="216" spans="1:44" x14ac:dyDescent="0.2">
      <c r="A216" s="39" t="s">
        <v>1654</v>
      </c>
      <c r="B216" s="1" t="s">
        <v>179</v>
      </c>
      <c r="D216" s="1" t="s">
        <v>179</v>
      </c>
      <c r="E216" s="1" t="s">
        <v>179</v>
      </c>
      <c r="G216" s="1" t="s">
        <v>179</v>
      </c>
      <c r="H216" s="1" t="s">
        <v>179</v>
      </c>
      <c r="I216" s="1" t="s">
        <v>179</v>
      </c>
      <c r="J216" s="1" t="s">
        <v>179</v>
      </c>
      <c r="K216" s="14" t="s">
        <v>179</v>
      </c>
      <c r="L216" s="1" t="s">
        <v>179</v>
      </c>
      <c r="M216" s="1" t="s">
        <v>179</v>
      </c>
      <c r="N216" s="1" t="s">
        <v>179</v>
      </c>
      <c r="O216" s="1"/>
      <c r="R216" s="1" t="s">
        <v>179</v>
      </c>
      <c r="S216" s="1" t="s">
        <v>179</v>
      </c>
      <c r="V216" s="1" t="s">
        <v>179</v>
      </c>
      <c r="W216" s="1"/>
      <c r="Z216" s="1"/>
      <c r="AA216" s="14" t="s">
        <v>179</v>
      </c>
      <c r="AB216" s="14" t="s">
        <v>179</v>
      </c>
      <c r="AD216" s="1" t="s">
        <v>179</v>
      </c>
      <c r="AE216" s="1" t="s">
        <v>179</v>
      </c>
      <c r="AF216" s="1" t="s">
        <v>179</v>
      </c>
      <c r="AG216" s="1" t="s">
        <v>179</v>
      </c>
      <c r="AH216" s="22" t="s">
        <v>179</v>
      </c>
      <c r="AI216" s="22" t="s">
        <v>179</v>
      </c>
      <c r="AJ216" s="22" t="s">
        <v>179</v>
      </c>
      <c r="AK216" s="22" t="s">
        <v>179</v>
      </c>
      <c r="AL216" s="22" t="s">
        <v>179</v>
      </c>
      <c r="AM216" s="22" t="s">
        <v>179</v>
      </c>
      <c r="AN216" s="26" t="s">
        <v>179</v>
      </c>
      <c r="AO216" s="26" t="s">
        <v>179</v>
      </c>
      <c r="AP216" s="22" t="s">
        <v>179</v>
      </c>
      <c r="AQ216" s="22" t="s">
        <v>179</v>
      </c>
      <c r="AR216" s="22" t="s">
        <v>1655</v>
      </c>
    </row>
    <row r="217" spans="1:44" x14ac:dyDescent="0.2">
      <c r="A217" s="39" t="s">
        <v>1656</v>
      </c>
      <c r="AR217" s="24" t="str">
        <f>HYPERLINK("https://api.typeform.com/responses/files/ac66a20fbb8ab9ea334dc4c42e8857f33e9eb8480aef2f76a71349991f42949d/stair___as_an_example_of_elements_that_not_recognized_correctly_in_terms_of_attributes_and_semantics.jpg","https://api.typeform.com/responses/files/ac66a20fbb8ab9ea334dc4c42e8857f33e9eb8480aef2f76a71349991f42949d/stair___as_an_example_of_elements_that_not_recognized_correctly_in_terms_of_attributes_and_semantics.jpg")</f>
        <v>https://api.typeform.com/responses/files/ac66a20fbb8ab9ea334dc4c42e8857f33e9eb8480aef2f76a71349991f42949d/stair___as_an_example_of_elements_that_not_recognized_correctly_in_terms_of_attributes_and_semantics.jpg</v>
      </c>
    </row>
    <row r="218" spans="1:44" x14ac:dyDescent="0.2">
      <c r="A218" s="39" t="s">
        <v>1657</v>
      </c>
      <c r="B218" s="1" t="s">
        <v>179</v>
      </c>
      <c r="D218" s="1" t="s">
        <v>179</v>
      </c>
      <c r="E218" s="1" t="s">
        <v>179</v>
      </c>
      <c r="G218" s="1" t="s">
        <v>179</v>
      </c>
      <c r="H218" s="1" t="s">
        <v>179</v>
      </c>
      <c r="I218" s="1" t="s">
        <v>179</v>
      </c>
      <c r="J218" s="1" t="s">
        <v>179</v>
      </c>
      <c r="K218" s="48" t="s">
        <v>1658</v>
      </c>
      <c r="L218" s="1" t="s">
        <v>179</v>
      </c>
      <c r="M218" s="1" t="s">
        <v>179</v>
      </c>
      <c r="N218" s="1" t="s">
        <v>179</v>
      </c>
      <c r="O218" s="1"/>
      <c r="R218" s="1" t="s">
        <v>120</v>
      </c>
      <c r="S218" s="1" t="s">
        <v>179</v>
      </c>
      <c r="V218" s="1" t="s">
        <v>179</v>
      </c>
      <c r="W218" s="1"/>
      <c r="Z218" s="1"/>
      <c r="AA218" s="14" t="s">
        <v>179</v>
      </c>
      <c r="AB218" s="14" t="s">
        <v>179</v>
      </c>
      <c r="AD218" s="1" t="s">
        <v>179</v>
      </c>
      <c r="AE218" s="1" t="s">
        <v>179</v>
      </c>
      <c r="AF218" s="1" t="s">
        <v>179</v>
      </c>
      <c r="AG218" s="1" t="s">
        <v>179</v>
      </c>
      <c r="AH218" s="22" t="s">
        <v>179</v>
      </c>
      <c r="AI218" s="22" t="s">
        <v>1659</v>
      </c>
      <c r="AJ218" s="22" t="s">
        <v>179</v>
      </c>
      <c r="AK218" s="22" t="s">
        <v>179</v>
      </c>
      <c r="AL218" s="22" t="s">
        <v>179</v>
      </c>
      <c r="AM218" s="22" t="s">
        <v>922</v>
      </c>
      <c r="AN218" s="26" t="s">
        <v>179</v>
      </c>
      <c r="AO218" s="26" t="s">
        <v>179</v>
      </c>
      <c r="AP218" s="22" t="s">
        <v>1660</v>
      </c>
      <c r="AQ218" s="22" t="s">
        <v>179</v>
      </c>
      <c r="AR218" s="22" t="s">
        <v>179</v>
      </c>
    </row>
    <row r="219" spans="1:44" x14ac:dyDescent="0.2">
      <c r="A219" s="39" t="s">
        <v>1661</v>
      </c>
      <c r="B219" s="1" t="s">
        <v>179</v>
      </c>
      <c r="D219" s="1" t="s">
        <v>715</v>
      </c>
      <c r="E219" s="1" t="s">
        <v>179</v>
      </c>
      <c r="G219" s="1" t="s">
        <v>715</v>
      </c>
      <c r="H219" s="1" t="s">
        <v>179</v>
      </c>
      <c r="I219" s="1" t="s">
        <v>715</v>
      </c>
      <c r="J219" s="1" t="s">
        <v>641</v>
      </c>
      <c r="K219" s="14" t="s">
        <v>642</v>
      </c>
      <c r="L219" s="1" t="s">
        <v>179</v>
      </c>
      <c r="M219" s="1" t="s">
        <v>179</v>
      </c>
      <c r="N219" s="1" t="s">
        <v>179</v>
      </c>
      <c r="O219" s="1"/>
      <c r="R219" s="1" t="s">
        <v>642</v>
      </c>
      <c r="S219" s="1" t="s">
        <v>715</v>
      </c>
      <c r="V219" s="1" t="s">
        <v>642</v>
      </c>
      <c r="W219" s="1"/>
      <c r="Z219" s="1"/>
      <c r="AA219" s="14" t="s">
        <v>179</v>
      </c>
      <c r="AB219" s="14" t="s">
        <v>179</v>
      </c>
      <c r="AD219" s="1" t="s">
        <v>642</v>
      </c>
      <c r="AE219" s="1" t="s">
        <v>179</v>
      </c>
      <c r="AF219" s="1" t="s">
        <v>642</v>
      </c>
      <c r="AG219" s="1" t="s">
        <v>179</v>
      </c>
      <c r="AH219" s="22" t="s">
        <v>641</v>
      </c>
      <c r="AI219" s="22" t="s">
        <v>179</v>
      </c>
      <c r="AJ219" s="22" t="s">
        <v>179</v>
      </c>
      <c r="AK219" s="22" t="s">
        <v>179</v>
      </c>
      <c r="AL219" s="22" t="s">
        <v>179</v>
      </c>
      <c r="AM219" s="22" t="s">
        <v>179</v>
      </c>
      <c r="AN219" s="26" t="s">
        <v>642</v>
      </c>
      <c r="AO219" s="26" t="s">
        <v>642</v>
      </c>
      <c r="AP219" s="22" t="s">
        <v>642</v>
      </c>
      <c r="AQ219" s="22" t="s">
        <v>642</v>
      </c>
      <c r="AR219" s="22" t="s">
        <v>715</v>
      </c>
    </row>
    <row r="220" spans="1:44" x14ac:dyDescent="0.2">
      <c r="A220" s="39" t="s">
        <v>180</v>
      </c>
      <c r="B220" s="1" t="s">
        <v>179</v>
      </c>
      <c r="D220" s="1" t="s">
        <v>179</v>
      </c>
      <c r="E220" s="1" t="s">
        <v>179</v>
      </c>
      <c r="G220" s="1" t="s">
        <v>179</v>
      </c>
      <c r="H220" s="1" t="s">
        <v>179</v>
      </c>
      <c r="I220" s="1" t="s">
        <v>179</v>
      </c>
      <c r="J220" s="1" t="s">
        <v>179</v>
      </c>
      <c r="K220" s="14" t="s">
        <v>179</v>
      </c>
      <c r="L220" s="1" t="s">
        <v>179</v>
      </c>
      <c r="M220" s="1" t="s">
        <v>179</v>
      </c>
      <c r="N220" s="1" t="s">
        <v>179</v>
      </c>
      <c r="O220" s="1"/>
      <c r="R220" s="1" t="s">
        <v>179</v>
      </c>
      <c r="S220" s="1" t="s">
        <v>179</v>
      </c>
      <c r="V220" s="1" t="s">
        <v>179</v>
      </c>
      <c r="W220" s="1"/>
      <c r="Z220" s="1"/>
      <c r="AA220" s="14" t="s">
        <v>179</v>
      </c>
      <c r="AB220" s="14" t="s">
        <v>179</v>
      </c>
      <c r="AD220" s="1" t="s">
        <v>179</v>
      </c>
      <c r="AE220" s="1" t="s">
        <v>179</v>
      </c>
      <c r="AF220" s="1" t="s">
        <v>179</v>
      </c>
      <c r="AG220" s="1" t="s">
        <v>179</v>
      </c>
      <c r="AH220" s="22" t="s">
        <v>179</v>
      </c>
      <c r="AI220" s="22" t="s">
        <v>179</v>
      </c>
      <c r="AJ220" s="22" t="s">
        <v>179</v>
      </c>
      <c r="AK220" s="22" t="s">
        <v>179</v>
      </c>
      <c r="AL220" s="22" t="s">
        <v>179</v>
      </c>
      <c r="AM220" s="22" t="s">
        <v>922</v>
      </c>
      <c r="AN220" s="26" t="s">
        <v>179</v>
      </c>
      <c r="AO220" s="26" t="s">
        <v>179</v>
      </c>
      <c r="AP220" s="22" t="s">
        <v>179</v>
      </c>
      <c r="AQ220" s="22" t="s">
        <v>179</v>
      </c>
      <c r="AR220" s="22" t="s">
        <v>179</v>
      </c>
    </row>
    <row r="221" spans="1:44" x14ac:dyDescent="0.2">
      <c r="A221" s="39" t="s">
        <v>1662</v>
      </c>
      <c r="B221" s="1" t="s">
        <v>179</v>
      </c>
      <c r="D221" s="1" t="s">
        <v>179</v>
      </c>
      <c r="E221" s="1" t="s">
        <v>179</v>
      </c>
      <c r="G221" s="1" t="s">
        <v>179</v>
      </c>
      <c r="H221" s="1" t="s">
        <v>179</v>
      </c>
      <c r="I221" s="1" t="s">
        <v>179</v>
      </c>
      <c r="J221" s="1" t="s">
        <v>179</v>
      </c>
      <c r="K221" s="14" t="s">
        <v>179</v>
      </c>
      <c r="L221" s="1" t="s">
        <v>179</v>
      </c>
      <c r="M221" s="1" t="s">
        <v>179</v>
      </c>
      <c r="N221" s="1" t="s">
        <v>179</v>
      </c>
      <c r="O221" s="1"/>
      <c r="R221" s="1" t="s">
        <v>179</v>
      </c>
      <c r="S221" s="1" t="s">
        <v>179</v>
      </c>
      <c r="V221" s="1" t="s">
        <v>179</v>
      </c>
      <c r="W221" s="1"/>
      <c r="Z221" s="1"/>
      <c r="AA221" s="14" t="s">
        <v>179</v>
      </c>
      <c r="AB221" s="14" t="s">
        <v>179</v>
      </c>
      <c r="AD221" s="1" t="s">
        <v>179</v>
      </c>
      <c r="AE221" s="1" t="s">
        <v>179</v>
      </c>
      <c r="AF221" s="1" t="s">
        <v>179</v>
      </c>
      <c r="AG221" s="1" t="s">
        <v>179</v>
      </c>
      <c r="AH221" s="22" t="s">
        <v>1663</v>
      </c>
      <c r="AI221" s="22" t="s">
        <v>179</v>
      </c>
      <c r="AJ221" s="22" t="s">
        <v>179</v>
      </c>
      <c r="AK221" s="22" t="s">
        <v>179</v>
      </c>
      <c r="AL221" s="22" t="s">
        <v>179</v>
      </c>
      <c r="AM221" s="22" t="s">
        <v>179</v>
      </c>
      <c r="AN221" s="26" t="s">
        <v>179</v>
      </c>
      <c r="AO221" s="26" t="s">
        <v>179</v>
      </c>
      <c r="AP221" s="22" t="s">
        <v>179</v>
      </c>
      <c r="AQ221" s="22" t="s">
        <v>179</v>
      </c>
      <c r="AR221" s="22" t="s">
        <v>179</v>
      </c>
    </row>
    <row r="222" spans="1:44" x14ac:dyDescent="0.2">
      <c r="A222" s="39" t="s">
        <v>1664</v>
      </c>
      <c r="J222" t="str">
        <f>HYPERLINK("https://api.typeform.com/responses/files/00a973ba7aad32c0ef72d9c11c9f1d515a12b4a4e0e7a5f7f806ea4cd9e3d942/T1_upt_26.1.2.jpg","https://api.typeform.com/responses/files/00a973ba7aad32c0ef72d9c11c9f1d515a12b4a4e0e7a5f7f806ea4cd9e3d942/T1_upt_26.1.2.jpg")</f>
        <v>https://api.typeform.com/responses/files/00a973ba7aad32c0ef72d9c11c9f1d515a12b4a4e0e7a5f7f806ea4cd9e3d942/T1_upt_26.1.2.jpg</v>
      </c>
    </row>
    <row r="223" spans="1:44" x14ac:dyDescent="0.2">
      <c r="A223" s="39" t="s">
        <v>1665</v>
      </c>
      <c r="B223" s="1" t="s">
        <v>179</v>
      </c>
      <c r="D223" s="1" t="s">
        <v>179</v>
      </c>
      <c r="E223" s="1" t="s">
        <v>179</v>
      </c>
      <c r="G223" s="1" t="s">
        <v>179</v>
      </c>
      <c r="H223" s="1" t="s">
        <v>179</v>
      </c>
      <c r="I223" s="1" t="s">
        <v>179</v>
      </c>
      <c r="J223" s="1" t="s">
        <v>179</v>
      </c>
      <c r="K223" s="48" t="s">
        <v>2541</v>
      </c>
      <c r="L223" s="1" t="s">
        <v>179</v>
      </c>
      <c r="M223" s="1" t="s">
        <v>179</v>
      </c>
      <c r="N223" s="1" t="s">
        <v>179</v>
      </c>
      <c r="O223" s="1"/>
      <c r="R223" s="1" t="s">
        <v>1666</v>
      </c>
      <c r="S223" s="1" t="s">
        <v>179</v>
      </c>
      <c r="V223" s="1" t="s">
        <v>179</v>
      </c>
      <c r="W223" s="1"/>
      <c r="Z223" s="1"/>
      <c r="AA223" s="14" t="s">
        <v>179</v>
      </c>
      <c r="AB223" s="14" t="s">
        <v>179</v>
      </c>
      <c r="AD223" s="1" t="s">
        <v>179</v>
      </c>
      <c r="AE223" s="1" t="s">
        <v>179</v>
      </c>
      <c r="AF223" s="1" t="s">
        <v>179</v>
      </c>
      <c r="AG223" s="1" t="s">
        <v>179</v>
      </c>
      <c r="AH223" s="22" t="s">
        <v>179</v>
      </c>
      <c r="AI223" s="22" t="s">
        <v>179</v>
      </c>
      <c r="AJ223" s="22" t="s">
        <v>179</v>
      </c>
      <c r="AK223" s="22" t="s">
        <v>179</v>
      </c>
      <c r="AL223" s="22" t="s">
        <v>179</v>
      </c>
      <c r="AM223" s="22" t="s">
        <v>1667</v>
      </c>
      <c r="AN223" s="26" t="s">
        <v>179</v>
      </c>
      <c r="AO223" s="26" t="s">
        <v>179</v>
      </c>
      <c r="AP223" s="22" t="s">
        <v>997</v>
      </c>
      <c r="AQ223" s="22" t="s">
        <v>179</v>
      </c>
      <c r="AR223" s="22" t="s">
        <v>179</v>
      </c>
    </row>
    <row r="224" spans="1:44" x14ac:dyDescent="0.2">
      <c r="A224" s="39" t="s">
        <v>1668</v>
      </c>
      <c r="B224" s="1" t="s">
        <v>179</v>
      </c>
      <c r="D224" s="1" t="s">
        <v>642</v>
      </c>
      <c r="E224" s="1" t="s">
        <v>179</v>
      </c>
      <c r="G224" s="1" t="s">
        <v>642</v>
      </c>
      <c r="H224" s="1" t="s">
        <v>179</v>
      </c>
      <c r="I224" s="1" t="s">
        <v>642</v>
      </c>
      <c r="J224" s="1" t="s">
        <v>642</v>
      </c>
      <c r="K224" s="14" t="s">
        <v>642</v>
      </c>
      <c r="L224" s="1" t="s">
        <v>179</v>
      </c>
      <c r="M224" s="1" t="s">
        <v>179</v>
      </c>
      <c r="N224" s="1" t="s">
        <v>179</v>
      </c>
      <c r="O224" s="1"/>
      <c r="R224" s="1" t="s">
        <v>642</v>
      </c>
      <c r="S224" s="1" t="s">
        <v>642</v>
      </c>
      <c r="V224" s="1" t="s">
        <v>642</v>
      </c>
      <c r="W224" s="1"/>
      <c r="Z224" s="1"/>
      <c r="AA224" s="14" t="s">
        <v>179</v>
      </c>
      <c r="AB224" s="14" t="s">
        <v>179</v>
      </c>
      <c r="AD224" s="1" t="s">
        <v>642</v>
      </c>
      <c r="AE224" s="1" t="s">
        <v>179</v>
      </c>
      <c r="AF224" s="1" t="s">
        <v>642</v>
      </c>
      <c r="AG224" s="1" t="s">
        <v>179</v>
      </c>
      <c r="AH224" s="22" t="s">
        <v>642</v>
      </c>
      <c r="AI224" s="22" t="s">
        <v>179</v>
      </c>
      <c r="AJ224" s="22" t="s">
        <v>179</v>
      </c>
      <c r="AK224" s="22" t="s">
        <v>179</v>
      </c>
      <c r="AL224" s="22" t="s">
        <v>179</v>
      </c>
      <c r="AM224" s="22" t="s">
        <v>179</v>
      </c>
      <c r="AN224" s="26" t="s">
        <v>642</v>
      </c>
      <c r="AO224" s="26" t="s">
        <v>642</v>
      </c>
      <c r="AP224" s="22" t="s">
        <v>642</v>
      </c>
      <c r="AQ224" s="22" t="s">
        <v>642</v>
      </c>
      <c r="AR224" s="22" t="s">
        <v>641</v>
      </c>
    </row>
    <row r="225" spans="1:44" x14ac:dyDescent="0.2">
      <c r="A225" s="39" t="s">
        <v>180</v>
      </c>
      <c r="B225" s="1" t="s">
        <v>179</v>
      </c>
      <c r="D225" s="1" t="s">
        <v>179</v>
      </c>
      <c r="E225" s="1" t="s">
        <v>179</v>
      </c>
      <c r="G225" s="1" t="s">
        <v>179</v>
      </c>
      <c r="H225" s="1" t="s">
        <v>179</v>
      </c>
      <c r="I225" s="1" t="s">
        <v>179</v>
      </c>
      <c r="J225" s="1" t="s">
        <v>179</v>
      </c>
      <c r="K225" s="14" t="s">
        <v>179</v>
      </c>
      <c r="L225" s="1" t="s">
        <v>179</v>
      </c>
      <c r="M225" s="1" t="s">
        <v>179</v>
      </c>
      <c r="N225" s="1" t="s">
        <v>179</v>
      </c>
      <c r="O225" s="1"/>
      <c r="R225" s="1" t="s">
        <v>179</v>
      </c>
      <c r="S225" s="1" t="s">
        <v>179</v>
      </c>
      <c r="V225" s="1" t="s">
        <v>179</v>
      </c>
      <c r="W225" s="1"/>
      <c r="Z225" s="1"/>
      <c r="AA225" s="14" t="s">
        <v>179</v>
      </c>
      <c r="AB225" s="14" t="s">
        <v>179</v>
      </c>
      <c r="AD225" s="1" t="s">
        <v>179</v>
      </c>
      <c r="AE225" s="1" t="s">
        <v>179</v>
      </c>
      <c r="AF225" s="1" t="s">
        <v>179</v>
      </c>
      <c r="AG225" s="1" t="s">
        <v>179</v>
      </c>
      <c r="AH225" s="22" t="s">
        <v>179</v>
      </c>
      <c r="AI225" s="22" t="s">
        <v>179</v>
      </c>
      <c r="AJ225" s="22" t="s">
        <v>179</v>
      </c>
      <c r="AK225" s="22" t="s">
        <v>179</v>
      </c>
      <c r="AL225" s="22" t="s">
        <v>179</v>
      </c>
      <c r="AM225" s="22" t="s">
        <v>924</v>
      </c>
      <c r="AN225" s="26" t="s">
        <v>179</v>
      </c>
      <c r="AO225" s="26" t="s">
        <v>179</v>
      </c>
      <c r="AP225" s="22" t="s">
        <v>179</v>
      </c>
      <c r="AQ225" s="22" t="s">
        <v>179</v>
      </c>
      <c r="AR225" s="22" t="s">
        <v>179</v>
      </c>
    </row>
    <row r="226" spans="1:44" x14ac:dyDescent="0.2">
      <c r="A226" s="39" t="s">
        <v>1669</v>
      </c>
      <c r="B226" s="1" t="s">
        <v>179</v>
      </c>
      <c r="D226" s="1" t="s">
        <v>179</v>
      </c>
      <c r="E226" s="1" t="s">
        <v>179</v>
      </c>
      <c r="G226" s="1" t="s">
        <v>179</v>
      </c>
      <c r="H226" s="1" t="s">
        <v>179</v>
      </c>
      <c r="I226" s="1" t="s">
        <v>179</v>
      </c>
      <c r="J226" s="1" t="s">
        <v>179</v>
      </c>
      <c r="K226" s="14" t="s">
        <v>179</v>
      </c>
      <c r="L226" s="1" t="s">
        <v>179</v>
      </c>
      <c r="M226" s="1" t="s">
        <v>179</v>
      </c>
      <c r="N226" s="1" t="s">
        <v>179</v>
      </c>
      <c r="O226" s="1"/>
      <c r="R226" s="1" t="s">
        <v>179</v>
      </c>
      <c r="S226" s="1" t="s">
        <v>179</v>
      </c>
      <c r="V226" s="1" t="s">
        <v>179</v>
      </c>
      <c r="W226" s="1"/>
      <c r="Z226" s="1"/>
      <c r="AA226" s="14" t="s">
        <v>179</v>
      </c>
      <c r="AB226" s="14" t="s">
        <v>179</v>
      </c>
      <c r="AD226" s="1" t="s">
        <v>179</v>
      </c>
      <c r="AE226" s="1" t="s">
        <v>179</v>
      </c>
      <c r="AF226" s="1" t="s">
        <v>179</v>
      </c>
      <c r="AG226" s="1" t="s">
        <v>179</v>
      </c>
      <c r="AH226" s="22" t="s">
        <v>179</v>
      </c>
      <c r="AI226" s="22" t="s">
        <v>179</v>
      </c>
      <c r="AJ226" s="22" t="s">
        <v>179</v>
      </c>
      <c r="AK226" s="22" t="s">
        <v>179</v>
      </c>
      <c r="AL226" s="22" t="s">
        <v>179</v>
      </c>
      <c r="AM226" s="22" t="s">
        <v>179</v>
      </c>
      <c r="AN226" s="26" t="s">
        <v>179</v>
      </c>
      <c r="AO226" s="26" t="s">
        <v>179</v>
      </c>
      <c r="AP226" s="22" t="s">
        <v>179</v>
      </c>
      <c r="AQ226" s="22" t="s">
        <v>179</v>
      </c>
      <c r="AR226" s="22" t="s">
        <v>1670</v>
      </c>
    </row>
    <row r="227" spans="1:44" x14ac:dyDescent="0.2">
      <c r="A227" s="39" t="s">
        <v>1671</v>
      </c>
      <c r="AR227" s="24" t="str">
        <f>HYPERLINK("https://api.typeform.com/responses/files/7e89b6d1a6bc313f1f9e62caeada9bbab295e18aa79217024a2b7b7ae1f40024/stair___as_an_example_of_elements_that_not_recognized_correctly_in_terms_of_attributes_and_semantics.jpg","https://api.typeform.com/responses/files/7e89b6d1a6bc313f1f9e62caeada9bbab295e18aa79217024a2b7b7ae1f40024/stair___as_an_example_of_elements_that_not_recognized_correctly_in_terms_of_attributes_and_semantics.jpg")</f>
        <v>https://api.typeform.com/responses/files/7e89b6d1a6bc313f1f9e62caeada9bbab295e18aa79217024a2b7b7ae1f40024/stair___as_an_example_of_elements_that_not_recognized_correctly_in_terms_of_attributes_and_semantics.jpg</v>
      </c>
    </row>
    <row r="228" spans="1:44" x14ac:dyDescent="0.2">
      <c r="A228" s="39" t="s">
        <v>1672</v>
      </c>
      <c r="B228" s="1" t="s">
        <v>179</v>
      </c>
      <c r="D228" s="1" t="s">
        <v>179</v>
      </c>
      <c r="E228" s="1" t="s">
        <v>179</v>
      </c>
      <c r="G228" s="1" t="s">
        <v>179</v>
      </c>
      <c r="H228" s="1" t="s">
        <v>179</v>
      </c>
      <c r="I228" s="1" t="s">
        <v>1674</v>
      </c>
      <c r="J228" s="1" t="s">
        <v>179</v>
      </c>
      <c r="K228" s="14" t="s">
        <v>1673</v>
      </c>
      <c r="L228" s="1" t="s">
        <v>179</v>
      </c>
      <c r="M228" s="1" t="s">
        <v>179</v>
      </c>
      <c r="N228" s="1" t="s">
        <v>179</v>
      </c>
      <c r="O228" s="1"/>
      <c r="R228" s="1" t="s">
        <v>1675</v>
      </c>
      <c r="S228" s="1" t="s">
        <v>179</v>
      </c>
      <c r="V228" s="1" t="s">
        <v>179</v>
      </c>
      <c r="W228" s="1"/>
      <c r="Z228" s="1"/>
      <c r="AA228" s="14" t="s">
        <v>179</v>
      </c>
      <c r="AB228" s="14" t="s">
        <v>179</v>
      </c>
      <c r="AD228" s="1" t="s">
        <v>179</v>
      </c>
      <c r="AE228" s="1" t="s">
        <v>179</v>
      </c>
      <c r="AF228" s="1" t="s">
        <v>179</v>
      </c>
      <c r="AG228" s="1" t="s">
        <v>179</v>
      </c>
      <c r="AH228" s="22" t="s">
        <v>179</v>
      </c>
      <c r="AI228" s="22" t="s">
        <v>179</v>
      </c>
      <c r="AJ228" s="22" t="s">
        <v>179</v>
      </c>
      <c r="AK228" s="22" t="s">
        <v>179</v>
      </c>
      <c r="AL228" s="22" t="s">
        <v>179</v>
      </c>
      <c r="AM228" s="22" t="s">
        <v>709</v>
      </c>
      <c r="AN228" s="26" t="s">
        <v>179</v>
      </c>
      <c r="AO228" s="26" t="s">
        <v>179</v>
      </c>
      <c r="AP228" s="22" t="s">
        <v>998</v>
      </c>
      <c r="AQ228" s="22" t="s">
        <v>179</v>
      </c>
      <c r="AR228" s="22" t="s">
        <v>179</v>
      </c>
    </row>
    <row r="229" spans="1:44" x14ac:dyDescent="0.2">
      <c r="A229" s="39" t="s">
        <v>1676</v>
      </c>
      <c r="B229" s="1" t="s">
        <v>179</v>
      </c>
      <c r="D229" s="1" t="s">
        <v>642</v>
      </c>
      <c r="E229" s="1" t="s">
        <v>179</v>
      </c>
      <c r="G229" s="1" t="s">
        <v>715</v>
      </c>
      <c r="H229" s="1" t="s">
        <v>179</v>
      </c>
      <c r="I229" s="1" t="s">
        <v>715</v>
      </c>
      <c r="J229" s="1" t="s">
        <v>179</v>
      </c>
      <c r="K229" s="14" t="s">
        <v>642</v>
      </c>
      <c r="L229" s="1" t="s">
        <v>179</v>
      </c>
      <c r="M229" s="1" t="s">
        <v>179</v>
      </c>
      <c r="N229" s="1" t="s">
        <v>179</v>
      </c>
      <c r="O229" s="1"/>
      <c r="R229" s="1" t="s">
        <v>642</v>
      </c>
      <c r="S229" s="1" t="s">
        <v>642</v>
      </c>
      <c r="V229" s="1" t="s">
        <v>642</v>
      </c>
      <c r="W229" s="1"/>
      <c r="Z229" s="1"/>
      <c r="AA229" s="14" t="s">
        <v>179</v>
      </c>
      <c r="AB229" s="14" t="s">
        <v>179</v>
      </c>
      <c r="AD229" s="1" t="s">
        <v>642</v>
      </c>
      <c r="AE229" s="1" t="s">
        <v>179</v>
      </c>
      <c r="AF229" s="1" t="s">
        <v>642</v>
      </c>
      <c r="AG229" s="1" t="s">
        <v>179</v>
      </c>
      <c r="AH229" s="22" t="s">
        <v>642</v>
      </c>
      <c r="AI229" s="22" t="s">
        <v>179</v>
      </c>
      <c r="AJ229" s="22" t="s">
        <v>179</v>
      </c>
      <c r="AK229" s="22" t="s">
        <v>179</v>
      </c>
      <c r="AL229" s="22" t="s">
        <v>179</v>
      </c>
      <c r="AM229" s="22" t="s">
        <v>179</v>
      </c>
      <c r="AN229" s="26" t="s">
        <v>642</v>
      </c>
      <c r="AO229" s="26" t="s">
        <v>642</v>
      </c>
      <c r="AP229" s="22" t="s">
        <v>642</v>
      </c>
      <c r="AQ229" s="22" t="s">
        <v>715</v>
      </c>
      <c r="AR229" s="22" t="s">
        <v>715</v>
      </c>
    </row>
    <row r="230" spans="1:44" x14ac:dyDescent="0.2">
      <c r="A230" s="39" t="s">
        <v>180</v>
      </c>
      <c r="B230" s="1" t="s">
        <v>179</v>
      </c>
      <c r="D230" s="1" t="s">
        <v>179</v>
      </c>
      <c r="E230" s="1" t="s">
        <v>179</v>
      </c>
      <c r="G230" s="1" t="s">
        <v>179</v>
      </c>
      <c r="H230" s="1" t="s">
        <v>179</v>
      </c>
      <c r="I230" s="1" t="s">
        <v>179</v>
      </c>
      <c r="J230" s="1" t="s">
        <v>179</v>
      </c>
      <c r="K230" s="14" t="s">
        <v>179</v>
      </c>
      <c r="L230" s="1" t="s">
        <v>179</v>
      </c>
      <c r="M230" s="1" t="s">
        <v>179</v>
      </c>
      <c r="N230" s="1" t="s">
        <v>179</v>
      </c>
      <c r="O230" s="1"/>
      <c r="R230" s="1" t="s">
        <v>179</v>
      </c>
      <c r="S230" s="1" t="s">
        <v>179</v>
      </c>
      <c r="V230" s="1" t="s">
        <v>179</v>
      </c>
      <c r="W230" s="1"/>
      <c r="Z230" s="1"/>
      <c r="AA230" s="14" t="s">
        <v>179</v>
      </c>
      <c r="AB230" s="14" t="s">
        <v>179</v>
      </c>
      <c r="AD230" s="1" t="s">
        <v>179</v>
      </c>
      <c r="AE230" s="1" t="s">
        <v>179</v>
      </c>
      <c r="AF230" s="1" t="s">
        <v>179</v>
      </c>
      <c r="AG230" s="1" t="s">
        <v>179</v>
      </c>
      <c r="AH230" s="22" t="s">
        <v>179</v>
      </c>
      <c r="AI230" s="22" t="s">
        <v>179</v>
      </c>
      <c r="AJ230" s="22" t="s">
        <v>179</v>
      </c>
      <c r="AK230" s="22" t="s">
        <v>179</v>
      </c>
      <c r="AL230" s="22" t="s">
        <v>179</v>
      </c>
      <c r="AM230" s="22" t="s">
        <v>926</v>
      </c>
      <c r="AN230" s="26" t="s">
        <v>179</v>
      </c>
      <c r="AO230" s="26" t="s">
        <v>179</v>
      </c>
      <c r="AP230" s="22" t="s">
        <v>179</v>
      </c>
      <c r="AQ230" s="22" t="s">
        <v>179</v>
      </c>
      <c r="AR230" s="22" t="s">
        <v>179</v>
      </c>
    </row>
    <row r="231" spans="1:44" x14ac:dyDescent="0.2">
      <c r="A231" s="39" t="s">
        <v>1677</v>
      </c>
      <c r="B231" s="1" t="s">
        <v>179</v>
      </c>
      <c r="D231" s="1" t="s">
        <v>179</v>
      </c>
      <c r="E231" s="1" t="s">
        <v>179</v>
      </c>
      <c r="G231" s="1" t="s">
        <v>179</v>
      </c>
      <c r="H231" s="1" t="s">
        <v>179</v>
      </c>
      <c r="I231" s="1" t="s">
        <v>179</v>
      </c>
      <c r="J231" s="1" t="s">
        <v>179</v>
      </c>
      <c r="K231" s="14" t="s">
        <v>179</v>
      </c>
      <c r="L231" s="1" t="s">
        <v>179</v>
      </c>
      <c r="M231" s="1" t="s">
        <v>179</v>
      </c>
      <c r="N231" s="1" t="s">
        <v>179</v>
      </c>
      <c r="O231" s="1"/>
      <c r="R231" s="1" t="s">
        <v>179</v>
      </c>
      <c r="S231" s="1" t="s">
        <v>179</v>
      </c>
      <c r="V231" s="1" t="s">
        <v>179</v>
      </c>
      <c r="W231" s="1"/>
      <c r="Z231" s="1"/>
      <c r="AA231" s="14" t="s">
        <v>179</v>
      </c>
      <c r="AB231" s="14" t="s">
        <v>179</v>
      </c>
      <c r="AD231" s="1" t="s">
        <v>179</v>
      </c>
      <c r="AE231" s="1" t="s">
        <v>179</v>
      </c>
      <c r="AF231" s="1" t="s">
        <v>179</v>
      </c>
      <c r="AG231" s="1" t="s">
        <v>179</v>
      </c>
      <c r="AH231" s="22" t="s">
        <v>179</v>
      </c>
      <c r="AI231" s="22" t="s">
        <v>179</v>
      </c>
      <c r="AJ231" s="22" t="s">
        <v>179</v>
      </c>
      <c r="AK231" s="22" t="s">
        <v>179</v>
      </c>
      <c r="AL231" s="22" t="s">
        <v>179</v>
      </c>
      <c r="AM231" s="22" t="s">
        <v>179</v>
      </c>
      <c r="AN231" s="26" t="s">
        <v>179</v>
      </c>
      <c r="AO231" s="26" t="s">
        <v>179</v>
      </c>
      <c r="AP231" s="22" t="s">
        <v>179</v>
      </c>
      <c r="AQ231" s="22" t="s">
        <v>179</v>
      </c>
      <c r="AR231" s="22" t="s">
        <v>179</v>
      </c>
    </row>
    <row r="232" spans="1:44" x14ac:dyDescent="0.2">
      <c r="A232" s="39" t="s">
        <v>1678</v>
      </c>
    </row>
    <row r="233" spans="1:44" x14ac:dyDescent="0.2">
      <c r="A233" s="39" t="s">
        <v>1679</v>
      </c>
      <c r="B233" s="1" t="s">
        <v>179</v>
      </c>
      <c r="D233" s="1" t="s">
        <v>179</v>
      </c>
      <c r="E233" s="1" t="s">
        <v>179</v>
      </c>
      <c r="G233" s="1" t="s">
        <v>179</v>
      </c>
      <c r="H233" s="1" t="s">
        <v>179</v>
      </c>
      <c r="I233" s="1" t="s">
        <v>179</v>
      </c>
      <c r="J233" s="1" t="s">
        <v>179</v>
      </c>
      <c r="K233" s="14" t="s">
        <v>1673</v>
      </c>
      <c r="L233" s="1" t="s">
        <v>179</v>
      </c>
      <c r="M233" s="1" t="s">
        <v>179</v>
      </c>
      <c r="N233" s="1" t="s">
        <v>179</v>
      </c>
      <c r="O233" s="1"/>
      <c r="R233" s="1" t="s">
        <v>1680</v>
      </c>
      <c r="S233" s="1" t="s">
        <v>179</v>
      </c>
      <c r="V233" s="1" t="s">
        <v>179</v>
      </c>
      <c r="W233" s="1"/>
      <c r="Z233" s="1"/>
      <c r="AA233" s="14" t="s">
        <v>179</v>
      </c>
      <c r="AB233" s="14" t="s">
        <v>179</v>
      </c>
      <c r="AD233" s="1" t="s">
        <v>1681</v>
      </c>
      <c r="AE233" s="1" t="s">
        <v>179</v>
      </c>
      <c r="AF233" s="1" t="s">
        <v>179</v>
      </c>
      <c r="AG233" s="1" t="s">
        <v>179</v>
      </c>
      <c r="AH233" s="22" t="s">
        <v>179</v>
      </c>
      <c r="AI233" s="22" t="s">
        <v>179</v>
      </c>
      <c r="AJ233" s="22" t="s">
        <v>179</v>
      </c>
      <c r="AK233" s="22" t="s">
        <v>179</v>
      </c>
      <c r="AL233" s="22" t="s">
        <v>179</v>
      </c>
      <c r="AM233" s="22" t="s">
        <v>709</v>
      </c>
      <c r="AN233" s="26" t="s">
        <v>179</v>
      </c>
      <c r="AO233" s="26" t="s">
        <v>179</v>
      </c>
      <c r="AP233" s="22" t="s">
        <v>120</v>
      </c>
      <c r="AQ233" s="22" t="s">
        <v>179</v>
      </c>
      <c r="AR233" s="22" t="s">
        <v>179</v>
      </c>
    </row>
    <row r="234" spans="1:44" s="2" customFormat="1" x14ac:dyDescent="0.2">
      <c r="A234" s="2" t="s">
        <v>527</v>
      </c>
      <c r="B234" s="1" t="s">
        <v>87</v>
      </c>
      <c r="D234" s="3" t="s">
        <v>89</v>
      </c>
      <c r="E234" s="3" t="s">
        <v>90</v>
      </c>
      <c r="G234" s="3" t="s">
        <v>528</v>
      </c>
      <c r="H234" s="3" t="s">
        <v>93</v>
      </c>
      <c r="I234" s="3" t="s">
        <v>94</v>
      </c>
      <c r="J234" s="3" t="s">
        <v>1438</v>
      </c>
      <c r="K234" s="16" t="s">
        <v>96</v>
      </c>
      <c r="L234" s="3" t="s">
        <v>97</v>
      </c>
      <c r="M234" s="3" t="s">
        <v>98</v>
      </c>
      <c r="N234" s="3" t="s">
        <v>99</v>
      </c>
      <c r="O234" s="3"/>
      <c r="Q234" s="21"/>
      <c r="R234" s="3" t="s">
        <v>102</v>
      </c>
      <c r="S234" s="3" t="s">
        <v>88</v>
      </c>
      <c r="V234" s="3" t="s">
        <v>106</v>
      </c>
      <c r="W234" s="3"/>
      <c r="Z234" s="3"/>
      <c r="AA234" s="16" t="s">
        <v>107</v>
      </c>
      <c r="AB234" s="16" t="s">
        <v>107</v>
      </c>
      <c r="AD234" s="3" t="s">
        <v>111</v>
      </c>
      <c r="AE234" s="3" t="s">
        <v>112</v>
      </c>
      <c r="AF234" s="3" t="s">
        <v>109</v>
      </c>
      <c r="AG234" s="3" t="s">
        <v>113</v>
      </c>
      <c r="AH234" s="23" t="s">
        <v>125</v>
      </c>
      <c r="AI234" s="23" t="s">
        <v>115</v>
      </c>
      <c r="AJ234" s="23" t="s">
        <v>116</v>
      </c>
      <c r="AK234" s="23" t="s">
        <v>103</v>
      </c>
      <c r="AL234" s="23" t="s">
        <v>104</v>
      </c>
      <c r="AM234" s="23" t="s">
        <v>105</v>
      </c>
      <c r="AN234" s="27" t="s">
        <v>1560</v>
      </c>
      <c r="AO234" s="27" t="s">
        <v>117</v>
      </c>
      <c r="AP234" s="23" t="s">
        <v>114</v>
      </c>
      <c r="AQ234" s="23" t="s">
        <v>118</v>
      </c>
      <c r="AR234" s="23" t="s">
        <v>114</v>
      </c>
    </row>
    <row r="235" spans="1:44" x14ac:dyDescent="0.2">
      <c r="A235" s="2" t="s">
        <v>530</v>
      </c>
      <c r="B235" s="1" t="s">
        <v>142</v>
      </c>
      <c r="D235" s="1" t="s">
        <v>144</v>
      </c>
      <c r="E235" s="1" t="s">
        <v>145</v>
      </c>
      <c r="G235" s="1" t="s">
        <v>147</v>
      </c>
      <c r="H235" s="1" t="s">
        <v>148</v>
      </c>
      <c r="I235" s="1" t="s">
        <v>149</v>
      </c>
      <c r="J235" s="1" t="s">
        <v>1439</v>
      </c>
      <c r="K235" s="14" t="s">
        <v>532</v>
      </c>
      <c r="L235" s="1" t="s">
        <v>152</v>
      </c>
      <c r="M235" s="1" t="s">
        <v>152</v>
      </c>
      <c r="N235" s="1" t="s">
        <v>153</v>
      </c>
      <c r="O235" s="1"/>
      <c r="R235" s="1" t="s">
        <v>156</v>
      </c>
      <c r="S235" s="1" t="s">
        <v>143</v>
      </c>
      <c r="V235" s="1" t="s">
        <v>160</v>
      </c>
      <c r="W235" s="1"/>
      <c r="Z235" s="1"/>
      <c r="AA235" s="14" t="s">
        <v>161</v>
      </c>
      <c r="AB235" s="14" t="s">
        <v>164</v>
      </c>
      <c r="AD235" s="1" t="s">
        <v>165</v>
      </c>
      <c r="AE235" s="1" t="s">
        <v>142</v>
      </c>
      <c r="AF235" s="1" t="s">
        <v>163</v>
      </c>
      <c r="AG235" s="1" t="s">
        <v>166</v>
      </c>
      <c r="AH235" s="22" t="s">
        <v>753</v>
      </c>
      <c r="AI235" s="22" t="s">
        <v>168</v>
      </c>
      <c r="AJ235" s="22" t="s">
        <v>168</v>
      </c>
      <c r="AK235" s="22" t="s">
        <v>157</v>
      </c>
      <c r="AL235" s="22" t="s">
        <v>158</v>
      </c>
      <c r="AM235" s="22" t="s">
        <v>159</v>
      </c>
      <c r="AN235" s="26" t="s">
        <v>753</v>
      </c>
      <c r="AO235" s="26" t="s">
        <v>170</v>
      </c>
      <c r="AP235" s="22" t="s">
        <v>171</v>
      </c>
      <c r="AQ235" s="22" t="s">
        <v>172</v>
      </c>
      <c r="AR235" s="22" t="s">
        <v>167</v>
      </c>
    </row>
    <row r="236" spans="1:44" x14ac:dyDescent="0.2">
      <c r="A236" s="2" t="s">
        <v>533</v>
      </c>
      <c r="B236" s="1" t="s">
        <v>59</v>
      </c>
      <c r="D236" s="1" t="s">
        <v>59</v>
      </c>
      <c r="E236" s="1" t="s">
        <v>59</v>
      </c>
      <c r="G236" s="1" t="s">
        <v>59</v>
      </c>
      <c r="H236" s="1" t="s">
        <v>59</v>
      </c>
      <c r="I236" s="1" t="s">
        <v>59</v>
      </c>
      <c r="J236" s="1" t="s">
        <v>1440</v>
      </c>
      <c r="K236" s="14" t="s">
        <v>61</v>
      </c>
      <c r="L236" s="1" t="s">
        <v>59</v>
      </c>
      <c r="M236" s="1" t="s">
        <v>59</v>
      </c>
      <c r="N236" s="1" t="s">
        <v>59</v>
      </c>
      <c r="O236" s="1"/>
      <c r="R236" s="1" t="s">
        <v>63</v>
      </c>
      <c r="S236" s="1" t="s">
        <v>59</v>
      </c>
      <c r="V236" s="1" t="s">
        <v>67</v>
      </c>
      <c r="W236" s="1"/>
      <c r="Z236" s="1"/>
      <c r="AA236" s="14" t="s">
        <v>68</v>
      </c>
      <c r="AB236" s="14" t="s">
        <v>68</v>
      </c>
      <c r="AD236" s="1" t="s">
        <v>71</v>
      </c>
      <c r="AE236" s="1" t="s">
        <v>72</v>
      </c>
      <c r="AF236" s="1" t="s">
        <v>67</v>
      </c>
      <c r="AG236" s="1" t="s">
        <v>73</v>
      </c>
      <c r="AH236" s="22" t="s">
        <v>753</v>
      </c>
      <c r="AI236" s="22" t="s">
        <v>75</v>
      </c>
      <c r="AJ236" s="22" t="s">
        <v>76</v>
      </c>
      <c r="AK236" s="22" t="s">
        <v>64</v>
      </c>
      <c r="AL236" s="22" t="s">
        <v>65</v>
      </c>
      <c r="AM236" s="22" t="s">
        <v>66</v>
      </c>
      <c r="AN236" s="26" t="s">
        <v>753</v>
      </c>
      <c r="AO236" s="26" t="s">
        <v>78</v>
      </c>
      <c r="AP236" s="22" t="s">
        <v>79</v>
      </c>
      <c r="AQ236" s="22" t="s">
        <v>80</v>
      </c>
      <c r="AR236" s="22" t="s">
        <v>74</v>
      </c>
    </row>
    <row r="237" spans="1:44" x14ac:dyDescent="0.2">
      <c r="A237" s="2" t="s">
        <v>367</v>
      </c>
      <c r="B237" s="1" t="s">
        <v>2507</v>
      </c>
      <c r="D237" s="1" t="s">
        <v>1683</v>
      </c>
      <c r="E237" s="1" t="s">
        <v>1684</v>
      </c>
      <c r="G237" s="1" t="s">
        <v>1685</v>
      </c>
      <c r="H237" s="1" t="s">
        <v>1686</v>
      </c>
      <c r="I237" s="1" t="s">
        <v>1688</v>
      </c>
      <c r="J237" s="1" t="s">
        <v>1690</v>
      </c>
      <c r="K237" s="14" t="s">
        <v>1687</v>
      </c>
      <c r="L237" s="1" t="s">
        <v>1691</v>
      </c>
      <c r="M237" s="1" t="s">
        <v>1692</v>
      </c>
      <c r="N237" s="1" t="s">
        <v>1693</v>
      </c>
      <c r="O237" s="1"/>
      <c r="R237" s="1" t="s">
        <v>1695</v>
      </c>
      <c r="S237" s="1" t="s">
        <v>1682</v>
      </c>
      <c r="V237" s="1" t="s">
        <v>1700</v>
      </c>
      <c r="W237" s="1"/>
      <c r="Z237" s="1"/>
      <c r="AA237" s="14" t="s">
        <v>1694</v>
      </c>
      <c r="AB237" s="14" t="s">
        <v>1702</v>
      </c>
      <c r="AD237" s="1" t="s">
        <v>1699</v>
      </c>
      <c r="AE237" s="1" t="s">
        <v>1704</v>
      </c>
      <c r="AF237" s="1" t="s">
        <v>1701</v>
      </c>
      <c r="AG237" s="1" t="s">
        <v>1705</v>
      </c>
      <c r="AH237" s="22" t="s">
        <v>1703</v>
      </c>
      <c r="AI237" s="22" t="s">
        <v>1707</v>
      </c>
      <c r="AJ237" s="22" t="s">
        <v>1706</v>
      </c>
      <c r="AK237" s="22" t="s">
        <v>1697</v>
      </c>
      <c r="AL237" s="22" t="s">
        <v>1696</v>
      </c>
      <c r="AM237" s="22" t="s">
        <v>1698</v>
      </c>
      <c r="AN237" s="26" t="s">
        <v>1617</v>
      </c>
      <c r="AO237" s="26" t="s">
        <v>1708</v>
      </c>
      <c r="AP237" s="22" t="s">
        <v>1710</v>
      </c>
      <c r="AQ237" s="22" t="s">
        <v>1709</v>
      </c>
      <c r="AR237" s="22" t="s">
        <v>1689</v>
      </c>
    </row>
    <row r="238" spans="1:44" x14ac:dyDescent="0.2">
      <c r="A238" s="2" t="s">
        <v>403</v>
      </c>
      <c r="B238" s="1" t="s">
        <v>2508</v>
      </c>
      <c r="D238" s="1" t="s">
        <v>1712</v>
      </c>
      <c r="E238" s="1" t="s">
        <v>1713</v>
      </c>
      <c r="G238" s="1" t="s">
        <v>1714</v>
      </c>
      <c r="H238" s="1" t="s">
        <v>1715</v>
      </c>
      <c r="I238" s="1" t="s">
        <v>1717</v>
      </c>
      <c r="J238" s="1" t="s">
        <v>1719</v>
      </c>
      <c r="K238" s="14" t="s">
        <v>1716</v>
      </c>
      <c r="L238" s="1" t="s">
        <v>1720</v>
      </c>
      <c r="M238" s="1" t="s">
        <v>1721</v>
      </c>
      <c r="N238" s="1" t="s">
        <v>1722</v>
      </c>
      <c r="O238" s="1"/>
      <c r="R238" s="1" t="s">
        <v>1724</v>
      </c>
      <c r="S238" s="1" t="s">
        <v>1711</v>
      </c>
      <c r="V238" s="1" t="s">
        <v>1729</v>
      </c>
      <c r="W238" s="1"/>
      <c r="Z238" s="1"/>
      <c r="AA238" s="14" t="s">
        <v>1723</v>
      </c>
      <c r="AB238" s="14" t="s">
        <v>1731</v>
      </c>
      <c r="AD238" s="1" t="s">
        <v>1728</v>
      </c>
      <c r="AE238" s="1" t="s">
        <v>1733</v>
      </c>
      <c r="AF238" s="1" t="s">
        <v>1730</v>
      </c>
      <c r="AG238" s="1" t="s">
        <v>1734</v>
      </c>
      <c r="AH238" s="22" t="s">
        <v>1732</v>
      </c>
      <c r="AI238" s="22" t="s">
        <v>1736</v>
      </c>
      <c r="AJ238" s="22" t="s">
        <v>1735</v>
      </c>
      <c r="AK238" s="22" t="s">
        <v>1726</v>
      </c>
      <c r="AL238" s="22" t="s">
        <v>1725</v>
      </c>
      <c r="AM238" s="22" t="s">
        <v>1727</v>
      </c>
      <c r="AN238" s="26" t="s">
        <v>1737</v>
      </c>
      <c r="AO238" s="26" t="s">
        <v>1737</v>
      </c>
      <c r="AP238" s="22" t="s">
        <v>1739</v>
      </c>
      <c r="AQ238" s="22" t="s">
        <v>1738</v>
      </c>
      <c r="AR238" s="22" t="s">
        <v>1718</v>
      </c>
    </row>
    <row r="239" spans="1:44" x14ac:dyDescent="0.2">
      <c r="A239" s="2" t="s">
        <v>439</v>
      </c>
      <c r="B239" s="1" t="s">
        <v>440</v>
      </c>
      <c r="D239" s="1" t="s">
        <v>440</v>
      </c>
      <c r="E239" s="1" t="s">
        <v>440</v>
      </c>
      <c r="G239" s="1" t="s">
        <v>440</v>
      </c>
      <c r="H239" s="1" t="s">
        <v>440</v>
      </c>
      <c r="I239" s="1" t="s">
        <v>440</v>
      </c>
      <c r="J239" s="1" t="s">
        <v>1443</v>
      </c>
      <c r="K239" s="14" t="s">
        <v>601</v>
      </c>
      <c r="L239" s="1" t="s">
        <v>440</v>
      </c>
      <c r="M239" s="1" t="s">
        <v>440</v>
      </c>
      <c r="N239" s="1" t="s">
        <v>440</v>
      </c>
      <c r="O239" s="1"/>
      <c r="R239" s="1" t="s">
        <v>445</v>
      </c>
      <c r="S239" s="1" t="s">
        <v>440</v>
      </c>
      <c r="V239" s="1" t="s">
        <v>448</v>
      </c>
      <c r="W239" s="1"/>
      <c r="Z239" s="1"/>
      <c r="AA239" s="14" t="s">
        <v>446</v>
      </c>
      <c r="AB239" s="14" t="s">
        <v>446</v>
      </c>
      <c r="AD239" s="1" t="s">
        <v>452</v>
      </c>
      <c r="AE239" s="1" t="s">
        <v>453</v>
      </c>
      <c r="AF239" s="1" t="s">
        <v>448</v>
      </c>
      <c r="AG239" s="1" t="s">
        <v>1501</v>
      </c>
      <c r="AH239" s="22" t="s">
        <v>451</v>
      </c>
      <c r="AI239" s="22" t="s">
        <v>456</v>
      </c>
      <c r="AJ239" s="22" t="s">
        <v>976</v>
      </c>
      <c r="AK239" s="22" t="s">
        <v>446</v>
      </c>
      <c r="AL239" s="22" t="s">
        <v>446</v>
      </c>
      <c r="AM239" s="22" t="s">
        <v>447</v>
      </c>
      <c r="AN239" s="26" t="s">
        <v>1622</v>
      </c>
      <c r="AO239" s="26" t="s">
        <v>1622</v>
      </c>
      <c r="AP239" s="22" t="s">
        <v>1002</v>
      </c>
      <c r="AQ239" s="22" t="s">
        <v>602</v>
      </c>
      <c r="AR239" s="22" t="s">
        <v>1435</v>
      </c>
    </row>
    <row r="240" spans="1:44" x14ac:dyDescent="0.2">
      <c r="D240" s="1"/>
      <c r="E240" s="1"/>
      <c r="F240" s="1"/>
      <c r="G240" s="1"/>
      <c r="I240" s="1"/>
      <c r="J240" s="1"/>
      <c r="L240" s="1"/>
      <c r="M240" s="1"/>
      <c r="N240" s="1"/>
      <c r="O240" s="1"/>
      <c r="R240" s="1"/>
      <c r="S240" s="1"/>
      <c r="AA240" s="14"/>
      <c r="AL240" s="22"/>
      <c r="AR240" s="22"/>
    </row>
    <row r="241" spans="1:44" x14ac:dyDescent="0.2">
      <c r="D241" s="1"/>
      <c r="E241" s="1"/>
      <c r="F241" s="1"/>
      <c r="G241" s="1"/>
      <c r="I241" s="1"/>
      <c r="J241" s="1"/>
      <c r="L241" s="1"/>
      <c r="M241" s="1"/>
      <c r="N241" s="1"/>
      <c r="O241" s="1"/>
      <c r="R241" s="1"/>
      <c r="S241" s="1"/>
      <c r="AA241" s="14"/>
      <c r="AL241" s="22"/>
      <c r="AR241" s="22"/>
    </row>
    <row r="242" spans="1:44" s="10" customFormat="1" x14ac:dyDescent="0.2">
      <c r="A242" s="8" t="s">
        <v>2489</v>
      </c>
      <c r="B242" s="1" t="s">
        <v>2509</v>
      </c>
      <c r="D242" s="9" t="s">
        <v>1741</v>
      </c>
      <c r="E242" s="9" t="s">
        <v>1742</v>
      </c>
      <c r="G242" s="9" t="s">
        <v>1744</v>
      </c>
      <c r="H242" s="9" t="s">
        <v>1745</v>
      </c>
      <c r="I242" s="9" t="s">
        <v>1746</v>
      </c>
      <c r="J242" s="9" t="s">
        <v>1748</v>
      </c>
      <c r="K242" s="14" t="s">
        <v>1743</v>
      </c>
      <c r="L242" s="9" t="s">
        <v>1749</v>
      </c>
      <c r="M242" s="9" t="s">
        <v>1750</v>
      </c>
      <c r="N242" s="9" t="s">
        <v>1751</v>
      </c>
      <c r="O242" s="9"/>
      <c r="Q242" s="15"/>
      <c r="R242" s="9" t="s">
        <v>1753</v>
      </c>
      <c r="S242" s="9" t="s">
        <v>1740</v>
      </c>
      <c r="V242" s="9" t="s">
        <v>1758</v>
      </c>
      <c r="W242" s="9"/>
      <c r="Z242" s="9"/>
      <c r="AA242" s="14" t="s">
        <v>1752</v>
      </c>
      <c r="AB242" s="14" t="s">
        <v>1760</v>
      </c>
      <c r="AD242" s="9" t="s">
        <v>1757</v>
      </c>
      <c r="AE242" s="9" t="s">
        <v>1762</v>
      </c>
      <c r="AF242" s="9" t="s">
        <v>1759</v>
      </c>
      <c r="AG242" s="9" t="s">
        <v>1763</v>
      </c>
      <c r="AH242" s="22" t="s">
        <v>1761</v>
      </c>
      <c r="AI242" s="22" t="s">
        <v>1765</v>
      </c>
      <c r="AJ242" s="22" t="s">
        <v>1764</v>
      </c>
      <c r="AK242" s="22" t="s">
        <v>1755</v>
      </c>
      <c r="AL242" s="22" t="s">
        <v>1754</v>
      </c>
      <c r="AM242" s="22" t="s">
        <v>1756</v>
      </c>
      <c r="AN242" s="26" t="s">
        <v>1767</v>
      </c>
      <c r="AO242" s="26" t="s">
        <v>1766</v>
      </c>
      <c r="AP242" s="22" t="s">
        <v>1769</v>
      </c>
      <c r="AQ242" s="22" t="s">
        <v>1768</v>
      </c>
      <c r="AR242" s="22" t="s">
        <v>1747</v>
      </c>
    </row>
    <row r="243" spans="1:44" s="10" customFormat="1" x14ac:dyDescent="0.2">
      <c r="A243" s="8" t="s">
        <v>823</v>
      </c>
      <c r="B243" s="1" t="s">
        <v>639</v>
      </c>
      <c r="D243" s="9" t="s">
        <v>638</v>
      </c>
      <c r="E243" s="9" t="s">
        <v>639</v>
      </c>
      <c r="G243" s="9" t="s">
        <v>638</v>
      </c>
      <c r="H243" s="9" t="s">
        <v>639</v>
      </c>
      <c r="I243" s="9" t="s">
        <v>638</v>
      </c>
      <c r="J243" s="9" t="s">
        <v>638</v>
      </c>
      <c r="K243" s="14" t="s">
        <v>638</v>
      </c>
      <c r="L243" s="9" t="s">
        <v>639</v>
      </c>
      <c r="M243" s="9" t="s">
        <v>639</v>
      </c>
      <c r="N243" s="9" t="s">
        <v>639</v>
      </c>
      <c r="O243" s="9"/>
      <c r="Q243" s="15"/>
      <c r="R243" s="9" t="s">
        <v>638</v>
      </c>
      <c r="S243" s="9" t="s">
        <v>638</v>
      </c>
      <c r="V243" s="9" t="s">
        <v>638</v>
      </c>
      <c r="W243" s="9"/>
      <c r="Z243" s="9"/>
      <c r="AA243" s="14" t="s">
        <v>639</v>
      </c>
      <c r="AB243" s="14" t="s">
        <v>639</v>
      </c>
      <c r="AD243" s="9" t="s">
        <v>638</v>
      </c>
      <c r="AE243" s="9" t="s">
        <v>639</v>
      </c>
      <c r="AF243" s="9" t="s">
        <v>638</v>
      </c>
      <c r="AG243" s="9" t="s">
        <v>179</v>
      </c>
      <c r="AH243" s="22" t="s">
        <v>638</v>
      </c>
      <c r="AI243" s="22" t="s">
        <v>179</v>
      </c>
      <c r="AJ243" s="22" t="s">
        <v>179</v>
      </c>
      <c r="AK243" s="22" t="s">
        <v>639</v>
      </c>
      <c r="AL243" s="22" t="s">
        <v>639</v>
      </c>
      <c r="AM243" s="22" t="s">
        <v>638</v>
      </c>
      <c r="AN243" s="26" t="s">
        <v>179</v>
      </c>
      <c r="AO243" s="26" t="s">
        <v>179</v>
      </c>
      <c r="AP243" s="22" t="s">
        <v>179</v>
      </c>
      <c r="AQ243" s="22" t="s">
        <v>179</v>
      </c>
      <c r="AR243" s="22" t="s">
        <v>638</v>
      </c>
    </row>
    <row r="244" spans="1:44" s="10" customFormat="1" x14ac:dyDescent="0.2">
      <c r="A244" s="8" t="s">
        <v>1770</v>
      </c>
      <c r="B244" s="1" t="s">
        <v>179</v>
      </c>
      <c r="D244" s="9" t="s">
        <v>642</v>
      </c>
      <c r="E244" s="9" t="s">
        <v>179</v>
      </c>
      <c r="G244" s="9" t="s">
        <v>642</v>
      </c>
      <c r="H244" s="9" t="s">
        <v>179</v>
      </c>
      <c r="I244" s="9" t="s">
        <v>642</v>
      </c>
      <c r="J244" s="9" t="s">
        <v>642</v>
      </c>
      <c r="K244" s="14" t="s">
        <v>642</v>
      </c>
      <c r="L244" s="9" t="s">
        <v>179</v>
      </c>
      <c r="M244" s="9" t="s">
        <v>179</v>
      </c>
      <c r="N244" s="9" t="s">
        <v>179</v>
      </c>
      <c r="O244" s="9"/>
      <c r="Q244" s="15"/>
      <c r="R244" s="9" t="s">
        <v>642</v>
      </c>
      <c r="S244" s="9" t="s">
        <v>642</v>
      </c>
      <c r="V244" s="9" t="s">
        <v>642</v>
      </c>
      <c r="W244" s="9"/>
      <c r="Z244" s="9"/>
      <c r="AA244" s="14" t="s">
        <v>179</v>
      </c>
      <c r="AB244" s="14" t="s">
        <v>179</v>
      </c>
      <c r="AD244" s="9" t="s">
        <v>642</v>
      </c>
      <c r="AE244" s="9" t="s">
        <v>179</v>
      </c>
      <c r="AF244" s="9" t="s">
        <v>642</v>
      </c>
      <c r="AG244" s="9" t="s">
        <v>179</v>
      </c>
      <c r="AH244" s="22" t="s">
        <v>642</v>
      </c>
      <c r="AI244" s="22" t="s">
        <v>179</v>
      </c>
      <c r="AJ244" s="22" t="s">
        <v>179</v>
      </c>
      <c r="AK244" s="22" t="s">
        <v>179</v>
      </c>
      <c r="AL244" s="22" t="s">
        <v>179</v>
      </c>
      <c r="AM244" s="22" t="s">
        <v>642</v>
      </c>
      <c r="AN244" s="26" t="s">
        <v>642</v>
      </c>
      <c r="AO244" s="26" t="s">
        <v>642</v>
      </c>
      <c r="AP244" s="22" t="s">
        <v>642</v>
      </c>
      <c r="AQ244" s="22" t="s">
        <v>642</v>
      </c>
      <c r="AR244" s="22" t="s">
        <v>642</v>
      </c>
    </row>
    <row r="245" spans="1:44" s="10" customFormat="1" x14ac:dyDescent="0.2">
      <c r="A245" s="8" t="s">
        <v>180</v>
      </c>
      <c r="B245" s="1" t="s">
        <v>179</v>
      </c>
      <c r="D245" s="9" t="s">
        <v>179</v>
      </c>
      <c r="E245" s="9" t="s">
        <v>179</v>
      </c>
      <c r="G245" s="9" t="s">
        <v>179</v>
      </c>
      <c r="H245" s="9" t="s">
        <v>179</v>
      </c>
      <c r="I245" s="9" t="s">
        <v>179</v>
      </c>
      <c r="J245" s="9" t="s">
        <v>179</v>
      </c>
      <c r="K245" s="14" t="s">
        <v>179</v>
      </c>
      <c r="L245" s="9" t="s">
        <v>179</v>
      </c>
      <c r="M245" s="9" t="s">
        <v>179</v>
      </c>
      <c r="N245" s="9" t="s">
        <v>179</v>
      </c>
      <c r="O245" s="9"/>
      <c r="Q245" s="15"/>
      <c r="R245" s="9" t="s">
        <v>179</v>
      </c>
      <c r="S245" s="9" t="s">
        <v>179</v>
      </c>
      <c r="V245" s="9" t="s">
        <v>179</v>
      </c>
      <c r="W245" s="9"/>
      <c r="Z245" s="9"/>
      <c r="AA245" s="14" t="s">
        <v>179</v>
      </c>
      <c r="AB245" s="14" t="s">
        <v>179</v>
      </c>
      <c r="AD245" s="9" t="s">
        <v>179</v>
      </c>
      <c r="AE245" s="9" t="s">
        <v>179</v>
      </c>
      <c r="AF245" s="9" t="s">
        <v>179</v>
      </c>
      <c r="AG245" s="9" t="s">
        <v>179</v>
      </c>
      <c r="AH245" s="22" t="s">
        <v>179</v>
      </c>
      <c r="AI245" s="22" t="s">
        <v>179</v>
      </c>
      <c r="AJ245" s="22" t="s">
        <v>179</v>
      </c>
      <c r="AK245" s="22" t="s">
        <v>179</v>
      </c>
      <c r="AL245" s="22" t="s">
        <v>179</v>
      </c>
      <c r="AM245" s="22" t="s">
        <v>179</v>
      </c>
      <c r="AN245" s="26" t="s">
        <v>179</v>
      </c>
      <c r="AO245" s="26" t="s">
        <v>179</v>
      </c>
      <c r="AP245" s="22" t="s">
        <v>179</v>
      </c>
      <c r="AQ245" s="22" t="s">
        <v>179</v>
      </c>
      <c r="AR245" s="22" t="s">
        <v>179</v>
      </c>
    </row>
    <row r="246" spans="1:44" s="10" customFormat="1" x14ac:dyDescent="0.2">
      <c r="A246" s="8" t="s">
        <v>1771</v>
      </c>
      <c r="B246" s="1" t="s">
        <v>179</v>
      </c>
      <c r="D246" s="9" t="s">
        <v>179</v>
      </c>
      <c r="E246" s="9" t="s">
        <v>179</v>
      </c>
      <c r="G246" s="9" t="s">
        <v>179</v>
      </c>
      <c r="H246" s="9" t="s">
        <v>179</v>
      </c>
      <c r="I246" s="9" t="s">
        <v>179</v>
      </c>
      <c r="J246" s="9" t="s">
        <v>179</v>
      </c>
      <c r="K246" s="14" t="s">
        <v>179</v>
      </c>
      <c r="L246" s="9" t="s">
        <v>179</v>
      </c>
      <c r="M246" s="9" t="s">
        <v>179</v>
      </c>
      <c r="N246" s="9" t="s">
        <v>179</v>
      </c>
      <c r="O246" s="9"/>
      <c r="Q246" s="15"/>
      <c r="R246" s="9" t="s">
        <v>179</v>
      </c>
      <c r="S246" s="9" t="s">
        <v>179</v>
      </c>
      <c r="V246" s="9" t="s">
        <v>179</v>
      </c>
      <c r="W246" s="9"/>
      <c r="Z246" s="9"/>
      <c r="AA246" s="14" t="s">
        <v>179</v>
      </c>
      <c r="AB246" s="14" t="s">
        <v>179</v>
      </c>
      <c r="AD246" s="9" t="s">
        <v>179</v>
      </c>
      <c r="AE246" s="9" t="s">
        <v>179</v>
      </c>
      <c r="AF246" s="9" t="s">
        <v>179</v>
      </c>
      <c r="AG246" s="9" t="s">
        <v>179</v>
      </c>
      <c r="AH246" s="22" t="s">
        <v>179</v>
      </c>
      <c r="AI246" s="22" t="s">
        <v>179</v>
      </c>
      <c r="AJ246" s="22" t="s">
        <v>179</v>
      </c>
      <c r="AK246" s="22" t="s">
        <v>179</v>
      </c>
      <c r="AL246" s="22" t="s">
        <v>179</v>
      </c>
      <c r="AM246" s="22" t="s">
        <v>179</v>
      </c>
      <c r="AN246" s="26" t="s">
        <v>179</v>
      </c>
      <c r="AO246" s="26" t="s">
        <v>179</v>
      </c>
      <c r="AP246" s="22" t="s">
        <v>179</v>
      </c>
      <c r="AQ246" s="22" t="s">
        <v>179</v>
      </c>
      <c r="AR246" s="22" t="s">
        <v>179</v>
      </c>
    </row>
    <row r="247" spans="1:44" s="10" customFormat="1" x14ac:dyDescent="0.2">
      <c r="A247" s="8" t="s">
        <v>1772</v>
      </c>
      <c r="B247"/>
      <c r="K247" s="15"/>
      <c r="Q247" s="15"/>
      <c r="AA247" s="15"/>
      <c r="AB247" s="15"/>
      <c r="AH247" s="24"/>
      <c r="AI247" s="24"/>
      <c r="AJ247" s="24"/>
      <c r="AK247" s="24"/>
      <c r="AL247" s="24"/>
      <c r="AM247" s="24"/>
      <c r="AN247" s="28"/>
      <c r="AO247" s="28"/>
      <c r="AP247" s="24"/>
      <c r="AQ247" s="24"/>
      <c r="AR247" s="24"/>
    </row>
    <row r="248" spans="1:44" s="10" customFormat="1" x14ac:dyDescent="0.2">
      <c r="A248" s="8" t="s">
        <v>1773</v>
      </c>
      <c r="B248" s="1" t="s">
        <v>179</v>
      </c>
      <c r="D248" s="9" t="s">
        <v>179</v>
      </c>
      <c r="E248" s="9" t="s">
        <v>179</v>
      </c>
      <c r="G248" s="9" t="s">
        <v>179</v>
      </c>
      <c r="H248" s="9" t="s">
        <v>179</v>
      </c>
      <c r="I248" s="9" t="s">
        <v>179</v>
      </c>
      <c r="J248" s="9" t="s">
        <v>179</v>
      </c>
      <c r="K248" s="48" t="s">
        <v>1774</v>
      </c>
      <c r="L248" s="9" t="s">
        <v>179</v>
      </c>
      <c r="M248" s="9" t="s">
        <v>179</v>
      </c>
      <c r="N248" s="9" t="s">
        <v>179</v>
      </c>
      <c r="O248" s="9"/>
      <c r="Q248" s="15"/>
      <c r="R248" s="9" t="s">
        <v>120</v>
      </c>
      <c r="S248" s="9" t="s">
        <v>179</v>
      </c>
      <c r="V248" s="9" t="s">
        <v>179</v>
      </c>
      <c r="W248" s="9"/>
      <c r="Z248" s="9"/>
      <c r="AA248" s="14" t="s">
        <v>179</v>
      </c>
      <c r="AB248" s="14" t="s">
        <v>179</v>
      </c>
      <c r="AD248" s="9" t="s">
        <v>1775</v>
      </c>
      <c r="AE248" s="9" t="s">
        <v>179</v>
      </c>
      <c r="AF248" s="9" t="s">
        <v>179</v>
      </c>
      <c r="AG248" s="9" t="s">
        <v>179</v>
      </c>
      <c r="AH248" s="22" t="s">
        <v>179</v>
      </c>
      <c r="AI248" s="22" t="s">
        <v>1659</v>
      </c>
      <c r="AJ248" s="22" t="s">
        <v>179</v>
      </c>
      <c r="AK248" s="22" t="s">
        <v>179</v>
      </c>
      <c r="AL248" s="22" t="s">
        <v>179</v>
      </c>
      <c r="AM248" s="22" t="s">
        <v>709</v>
      </c>
      <c r="AN248" s="26" t="s">
        <v>179</v>
      </c>
      <c r="AO248" s="26" t="s">
        <v>179</v>
      </c>
      <c r="AP248" s="22" t="s">
        <v>1776</v>
      </c>
      <c r="AQ248" s="22" t="s">
        <v>179</v>
      </c>
      <c r="AR248" s="22" t="s">
        <v>179</v>
      </c>
    </row>
    <row r="249" spans="1:44" s="10" customFormat="1" x14ac:dyDescent="0.2">
      <c r="A249" s="8" t="s">
        <v>1777</v>
      </c>
      <c r="B249" s="1" t="s">
        <v>179</v>
      </c>
      <c r="D249" s="9" t="s">
        <v>641</v>
      </c>
      <c r="E249" s="9" t="s">
        <v>179</v>
      </c>
      <c r="G249" s="9" t="s">
        <v>641</v>
      </c>
      <c r="H249" s="9" t="s">
        <v>179</v>
      </c>
      <c r="I249" s="9" t="s">
        <v>642</v>
      </c>
      <c r="J249" s="9" t="s">
        <v>641</v>
      </c>
      <c r="K249" s="14" t="s">
        <v>641</v>
      </c>
      <c r="L249" s="9" t="s">
        <v>179</v>
      </c>
      <c r="M249" s="9" t="s">
        <v>179</v>
      </c>
      <c r="N249" s="9" t="s">
        <v>179</v>
      </c>
      <c r="O249" s="9"/>
      <c r="Q249" s="15"/>
      <c r="R249" s="9" t="s">
        <v>642</v>
      </c>
      <c r="S249" s="9" t="s">
        <v>641</v>
      </c>
      <c r="V249" s="9" t="s">
        <v>642</v>
      </c>
      <c r="W249" s="9"/>
      <c r="Z249" s="9"/>
      <c r="AA249" s="14" t="s">
        <v>179</v>
      </c>
      <c r="AB249" s="14" t="s">
        <v>179</v>
      </c>
      <c r="AD249" s="9" t="s">
        <v>642</v>
      </c>
      <c r="AE249" s="9" t="s">
        <v>179</v>
      </c>
      <c r="AF249" s="9" t="s">
        <v>642</v>
      </c>
      <c r="AG249" s="9" t="s">
        <v>179</v>
      </c>
      <c r="AH249" s="22" t="s">
        <v>642</v>
      </c>
      <c r="AI249" s="22" t="s">
        <v>179</v>
      </c>
      <c r="AJ249" s="22" t="s">
        <v>642</v>
      </c>
      <c r="AK249" s="22" t="s">
        <v>179</v>
      </c>
      <c r="AL249" s="22" t="s">
        <v>179</v>
      </c>
      <c r="AM249" s="22" t="s">
        <v>642</v>
      </c>
      <c r="AN249" s="26" t="s">
        <v>179</v>
      </c>
      <c r="AO249" s="26" t="s">
        <v>179</v>
      </c>
      <c r="AP249" s="22" t="s">
        <v>642</v>
      </c>
      <c r="AQ249" s="22" t="s">
        <v>179</v>
      </c>
      <c r="AR249" s="22" t="s">
        <v>641</v>
      </c>
    </row>
    <row r="250" spans="1:44" s="10" customFormat="1" x14ac:dyDescent="0.2">
      <c r="A250" s="8" t="s">
        <v>180</v>
      </c>
      <c r="B250" s="1" t="s">
        <v>179</v>
      </c>
      <c r="D250" s="9" t="s">
        <v>179</v>
      </c>
      <c r="E250" s="9" t="s">
        <v>179</v>
      </c>
      <c r="G250" s="9" t="s">
        <v>179</v>
      </c>
      <c r="H250" s="9" t="s">
        <v>179</v>
      </c>
      <c r="I250" s="9" t="s">
        <v>179</v>
      </c>
      <c r="J250" s="9" t="s">
        <v>179</v>
      </c>
      <c r="K250" s="14" t="s">
        <v>179</v>
      </c>
      <c r="L250" s="9" t="s">
        <v>179</v>
      </c>
      <c r="M250" s="9" t="s">
        <v>179</v>
      </c>
      <c r="N250" s="9" t="s">
        <v>179</v>
      </c>
      <c r="O250" s="9"/>
      <c r="Q250" s="15"/>
      <c r="R250" s="9" t="s">
        <v>179</v>
      </c>
      <c r="S250" s="9" t="s">
        <v>179</v>
      </c>
      <c r="V250" s="9" t="s">
        <v>179</v>
      </c>
      <c r="W250" s="9"/>
      <c r="Z250" s="9"/>
      <c r="AA250" s="14" t="s">
        <v>179</v>
      </c>
      <c r="AB250" s="14" t="s">
        <v>179</v>
      </c>
      <c r="AD250" s="9" t="s">
        <v>179</v>
      </c>
      <c r="AE250" s="9" t="s">
        <v>179</v>
      </c>
      <c r="AF250" s="9" t="s">
        <v>179</v>
      </c>
      <c r="AG250" s="9" t="s">
        <v>179</v>
      </c>
      <c r="AH250" s="22" t="s">
        <v>179</v>
      </c>
      <c r="AI250" s="22" t="s">
        <v>179</v>
      </c>
      <c r="AJ250" s="22" t="s">
        <v>179</v>
      </c>
      <c r="AK250" s="22" t="s">
        <v>179</v>
      </c>
      <c r="AL250" s="22" t="s">
        <v>179</v>
      </c>
      <c r="AM250" s="22" t="s">
        <v>179</v>
      </c>
      <c r="AN250" s="26" t="s">
        <v>179</v>
      </c>
      <c r="AO250" s="26" t="s">
        <v>1778</v>
      </c>
      <c r="AP250" s="22" t="s">
        <v>179</v>
      </c>
      <c r="AQ250" s="22" t="s">
        <v>1779</v>
      </c>
      <c r="AR250" s="22" t="s">
        <v>179</v>
      </c>
    </row>
    <row r="251" spans="1:44" s="10" customFormat="1" x14ac:dyDescent="0.2">
      <c r="A251" s="8" t="s">
        <v>1780</v>
      </c>
      <c r="B251" s="1" t="s">
        <v>179</v>
      </c>
      <c r="D251" s="9" t="s">
        <v>179</v>
      </c>
      <c r="E251" s="9" t="s">
        <v>179</v>
      </c>
      <c r="G251" s="9" t="s">
        <v>179</v>
      </c>
      <c r="H251" s="9" t="s">
        <v>179</v>
      </c>
      <c r="I251" s="9" t="s">
        <v>179</v>
      </c>
      <c r="J251" s="9" t="s">
        <v>179</v>
      </c>
      <c r="K251" s="48" t="s">
        <v>1781</v>
      </c>
      <c r="L251" s="9" t="s">
        <v>179</v>
      </c>
      <c r="M251" s="9" t="s">
        <v>179</v>
      </c>
      <c r="N251" s="9" t="s">
        <v>179</v>
      </c>
      <c r="O251" s="9"/>
      <c r="Q251" s="15"/>
      <c r="R251" s="9" t="s">
        <v>179</v>
      </c>
      <c r="S251" s="9" t="s">
        <v>179</v>
      </c>
      <c r="V251" s="9" t="s">
        <v>179</v>
      </c>
      <c r="W251" s="9"/>
      <c r="Z251" s="9"/>
      <c r="AA251" s="14" t="s">
        <v>179</v>
      </c>
      <c r="AB251" s="14" t="s">
        <v>179</v>
      </c>
      <c r="AD251" s="9" t="s">
        <v>179</v>
      </c>
      <c r="AE251" s="9" t="s">
        <v>179</v>
      </c>
      <c r="AF251" s="9" t="s">
        <v>179</v>
      </c>
      <c r="AG251" s="9" t="s">
        <v>179</v>
      </c>
      <c r="AH251" s="22" t="s">
        <v>179</v>
      </c>
      <c r="AI251" s="22" t="s">
        <v>179</v>
      </c>
      <c r="AJ251" s="22" t="s">
        <v>179</v>
      </c>
      <c r="AK251" s="22" t="s">
        <v>179</v>
      </c>
      <c r="AL251" s="22" t="s">
        <v>179</v>
      </c>
      <c r="AM251" s="22" t="s">
        <v>179</v>
      </c>
      <c r="AN251" s="26" t="s">
        <v>179</v>
      </c>
      <c r="AO251" s="26" t="s">
        <v>179</v>
      </c>
      <c r="AP251" s="22" t="s">
        <v>179</v>
      </c>
      <c r="AQ251" s="22" t="s">
        <v>179</v>
      </c>
      <c r="AR251" s="22" t="s">
        <v>179</v>
      </c>
    </row>
    <row r="252" spans="1:44" s="10" customFormat="1" x14ac:dyDescent="0.2">
      <c r="A252" s="8" t="s">
        <v>1782</v>
      </c>
      <c r="B252"/>
      <c r="D252" s="10" t="str">
        <f>HYPERLINK("https://api.typeform.com/responses/files/5307229bec0c7795fbc6c851370802c447faa9bd238d2acab4ecd1d0da1a6c9c/30.1.2_Solibri_the_normals_look_ok.jpg","https://api.typeform.com/responses/files/5307229bec0c7795fbc6c851370802c447faa9bd238d2acab4ecd1d0da1a6c9c/30.1.2_Solibri_the_normals_look_ok.jpg")</f>
        <v>https://api.typeform.com/responses/files/5307229bec0c7795fbc6c851370802c447faa9bd238d2acab4ecd1d0da1a6c9c/30.1.2_Solibri_the_normals_look_ok.jpg</v>
      </c>
      <c r="G252" s="10" t="str">
        <f>HYPERLINK("https://api.typeform.com/responses/files/4c972ea4c1ba7dbf9edfd084445a71952d88184852948b28acd17e6e6c5848b7/30.1.2_usbim.Viewer_Uptown_full_screenshot.png","https://api.typeform.com/responses/files/4c972ea4c1ba7dbf9edfd084445a71952d88184852948b28acd17e6e6c5848b7/30.1.2_usbim.Viewer_Uptown_full_screenshot.png")</f>
        <v>https://api.typeform.com/responses/files/4c972ea4c1ba7dbf9edfd084445a71952d88184852948b28acd17e6e6c5848b7/30.1.2_usbim.Viewer_Uptown_full_screenshot.png</v>
      </c>
      <c r="K252" s="15" t="str">
        <f>HYPERLINK("https://api.typeform.com/responses/files/2968d9f379f2f336e3eb0b341bc939203e39ee870077eb3bc3bf252f0e0ccd35/Task1_UptownIFC_screenshots_Forms7_10.docx","https://api.typeform.com/responses/files/2968d9f379f2f336e3eb0b341bc939203e39ee870077eb3bc3bf252f0e0ccd35/Task1_UptownIFC_screenshots_Forms7_10.docx")</f>
        <v>https://api.typeform.com/responses/files/2968d9f379f2f336e3eb0b341bc939203e39ee870077eb3bc3bf252f0e0ccd35/Task1_UptownIFC_screenshots_Forms7_10.docx</v>
      </c>
      <c r="Q252" s="15"/>
      <c r="S252" s="10" t="str">
        <f>HYPERLINK("https://api.typeform.com/responses/files/5cf48a35f1fa64fe59b88b9a46d7abd89985182908ebb71ebb6bd43583f0ce16/30.1.2_eveBIM_normals_seem_ok.jpg","https://api.typeform.com/responses/files/5cf48a35f1fa64fe59b88b9a46d7abd89985182908ebb71ebb6bd43583f0ce16/30.1.2_eveBIM_normals_seem_ok.jpg")</f>
        <v>https://api.typeform.com/responses/files/5cf48a35f1fa64fe59b88b9a46d7abd89985182908ebb71ebb6bd43583f0ce16/30.1.2_eveBIM_normals_seem_ok.jpg</v>
      </c>
      <c r="AA252" s="15"/>
      <c r="AB252" s="15"/>
      <c r="AH252" s="24"/>
      <c r="AI252" s="24"/>
      <c r="AJ252" s="24"/>
      <c r="AK252" s="24"/>
      <c r="AL252" s="24"/>
      <c r="AM252" s="24"/>
      <c r="AN252" s="28"/>
      <c r="AO252" s="28"/>
      <c r="AP252" s="24"/>
      <c r="AQ252" s="24"/>
      <c r="AR252" s="24"/>
    </row>
    <row r="253" spans="1:44" s="10" customFormat="1" x14ac:dyDescent="0.2">
      <c r="A253" s="8" t="s">
        <v>1783</v>
      </c>
      <c r="B253" s="1" t="s">
        <v>179</v>
      </c>
      <c r="D253" s="9" t="s">
        <v>179</v>
      </c>
      <c r="E253" s="9" t="s">
        <v>179</v>
      </c>
      <c r="G253" s="9" t="s">
        <v>179</v>
      </c>
      <c r="H253" s="9" t="s">
        <v>179</v>
      </c>
      <c r="I253" s="9" t="s">
        <v>1785</v>
      </c>
      <c r="J253" s="9" t="s">
        <v>179</v>
      </c>
      <c r="K253" s="14" t="s">
        <v>1784</v>
      </c>
      <c r="L253" s="9" t="s">
        <v>179</v>
      </c>
      <c r="M253" s="9" t="s">
        <v>179</v>
      </c>
      <c r="N253" s="9" t="s">
        <v>179</v>
      </c>
      <c r="O253" s="9"/>
      <c r="Q253" s="15"/>
      <c r="R253" s="9" t="s">
        <v>1786</v>
      </c>
      <c r="S253" s="9" t="s">
        <v>179</v>
      </c>
      <c r="V253" s="9" t="s">
        <v>179</v>
      </c>
      <c r="W253" s="9"/>
      <c r="Z253" s="9"/>
      <c r="AA253" s="14" t="s">
        <v>179</v>
      </c>
      <c r="AB253" s="14" t="s">
        <v>179</v>
      </c>
      <c r="AD253" s="9" t="s">
        <v>179</v>
      </c>
      <c r="AE253" s="9" t="s">
        <v>179</v>
      </c>
      <c r="AF253" s="9" t="s">
        <v>179</v>
      </c>
      <c r="AG253" s="9" t="s">
        <v>179</v>
      </c>
      <c r="AH253" s="22" t="s">
        <v>179</v>
      </c>
      <c r="AI253" s="22" t="s">
        <v>179</v>
      </c>
      <c r="AJ253" s="22" t="s">
        <v>179</v>
      </c>
      <c r="AK253" s="22" t="s">
        <v>179</v>
      </c>
      <c r="AL253" s="22" t="s">
        <v>179</v>
      </c>
      <c r="AM253" s="22" t="s">
        <v>709</v>
      </c>
      <c r="AN253" s="26" t="s">
        <v>179</v>
      </c>
      <c r="AO253" s="26" t="s">
        <v>179</v>
      </c>
      <c r="AP253" s="22" t="s">
        <v>1787</v>
      </c>
      <c r="AQ253" s="22" t="s">
        <v>179</v>
      </c>
      <c r="AR253" s="22" t="s">
        <v>179</v>
      </c>
    </row>
    <row r="254" spans="1:44" s="10" customFormat="1" x14ac:dyDescent="0.2">
      <c r="A254" s="8" t="s">
        <v>1788</v>
      </c>
      <c r="B254" s="1" t="s">
        <v>179</v>
      </c>
      <c r="D254" s="9" t="s">
        <v>642</v>
      </c>
      <c r="E254" s="9" t="s">
        <v>179</v>
      </c>
      <c r="G254" s="9" t="s">
        <v>642</v>
      </c>
      <c r="H254" s="9" t="s">
        <v>179</v>
      </c>
      <c r="I254" s="9" t="s">
        <v>642</v>
      </c>
      <c r="J254" s="9" t="s">
        <v>642</v>
      </c>
      <c r="K254" s="14" t="s">
        <v>642</v>
      </c>
      <c r="L254" s="9" t="s">
        <v>179</v>
      </c>
      <c r="M254" s="9" t="s">
        <v>179</v>
      </c>
      <c r="N254" s="9" t="s">
        <v>179</v>
      </c>
      <c r="O254" s="9"/>
      <c r="Q254" s="15"/>
      <c r="R254" s="9" t="s">
        <v>642</v>
      </c>
      <c r="S254" s="9" t="s">
        <v>642</v>
      </c>
      <c r="V254" s="9" t="s">
        <v>642</v>
      </c>
      <c r="W254" s="9"/>
      <c r="Z254" s="9"/>
      <c r="AA254" s="14" t="s">
        <v>179</v>
      </c>
      <c r="AB254" s="14" t="s">
        <v>179</v>
      </c>
      <c r="AD254" s="9" t="s">
        <v>642</v>
      </c>
      <c r="AE254" s="9" t="s">
        <v>179</v>
      </c>
      <c r="AF254" s="9" t="s">
        <v>642</v>
      </c>
      <c r="AG254" s="9" t="s">
        <v>179</v>
      </c>
      <c r="AH254" s="22" t="s">
        <v>642</v>
      </c>
      <c r="AI254" s="22" t="s">
        <v>179</v>
      </c>
      <c r="AJ254" s="22" t="s">
        <v>642</v>
      </c>
      <c r="AK254" s="22" t="s">
        <v>179</v>
      </c>
      <c r="AL254" s="22" t="s">
        <v>179</v>
      </c>
      <c r="AM254" s="22" t="s">
        <v>642</v>
      </c>
      <c r="AN254" s="26" t="s">
        <v>642</v>
      </c>
      <c r="AO254" s="26" t="s">
        <v>642</v>
      </c>
      <c r="AP254" s="22" t="s">
        <v>642</v>
      </c>
      <c r="AQ254" s="22" t="s">
        <v>642</v>
      </c>
      <c r="AR254" s="22" t="s">
        <v>642</v>
      </c>
    </row>
    <row r="255" spans="1:44" s="10" customFormat="1" x14ac:dyDescent="0.2">
      <c r="A255" s="8" t="s">
        <v>1789</v>
      </c>
      <c r="B255" s="1" t="s">
        <v>179</v>
      </c>
      <c r="D255" s="9" t="s">
        <v>179</v>
      </c>
      <c r="E255" s="9" t="s">
        <v>179</v>
      </c>
      <c r="G255" s="9" t="s">
        <v>179</v>
      </c>
      <c r="H255" s="9" t="s">
        <v>179</v>
      </c>
      <c r="I255" s="9" t="s">
        <v>179</v>
      </c>
      <c r="J255" s="9" t="s">
        <v>179</v>
      </c>
      <c r="K255" s="14" t="s">
        <v>1790</v>
      </c>
      <c r="L255" s="9" t="s">
        <v>179</v>
      </c>
      <c r="M255" s="9" t="s">
        <v>179</v>
      </c>
      <c r="N255" s="9" t="s">
        <v>179</v>
      </c>
      <c r="O255" s="9"/>
      <c r="Q255" s="15"/>
      <c r="R255" s="9" t="s">
        <v>1791</v>
      </c>
      <c r="S255" s="9" t="s">
        <v>179</v>
      </c>
      <c r="V255" s="9" t="s">
        <v>179</v>
      </c>
      <c r="W255" s="9"/>
      <c r="Z255" s="9"/>
      <c r="AA255" s="14" t="s">
        <v>179</v>
      </c>
      <c r="AB255" s="14" t="s">
        <v>179</v>
      </c>
      <c r="AD255" s="9" t="s">
        <v>179</v>
      </c>
      <c r="AE255" s="9" t="s">
        <v>179</v>
      </c>
      <c r="AF255" s="9" t="s">
        <v>179</v>
      </c>
      <c r="AG255" s="9" t="s">
        <v>179</v>
      </c>
      <c r="AH255" s="22" t="s">
        <v>179</v>
      </c>
      <c r="AI255" s="22" t="s">
        <v>179</v>
      </c>
      <c r="AJ255" s="22" t="s">
        <v>179</v>
      </c>
      <c r="AK255" s="22" t="s">
        <v>179</v>
      </c>
      <c r="AL255" s="22" t="s">
        <v>179</v>
      </c>
      <c r="AM255" s="22" t="s">
        <v>709</v>
      </c>
      <c r="AN255" s="26" t="s">
        <v>179</v>
      </c>
      <c r="AO255" s="26" t="s">
        <v>179</v>
      </c>
      <c r="AP255" s="22" t="s">
        <v>1792</v>
      </c>
      <c r="AQ255" s="22" t="s">
        <v>179</v>
      </c>
      <c r="AR255" s="22" t="s">
        <v>179</v>
      </c>
    </row>
    <row r="256" spans="1:44" s="10" customFormat="1" x14ac:dyDescent="0.2">
      <c r="A256" s="8" t="s">
        <v>1793</v>
      </c>
      <c r="B256" s="1" t="s">
        <v>179</v>
      </c>
      <c r="D256" s="9" t="s">
        <v>641</v>
      </c>
      <c r="E256" s="9" t="s">
        <v>179</v>
      </c>
      <c r="G256" s="9" t="s">
        <v>642</v>
      </c>
      <c r="H256" s="9" t="s">
        <v>179</v>
      </c>
      <c r="I256" s="9" t="s">
        <v>641</v>
      </c>
      <c r="J256" s="9" t="s">
        <v>642</v>
      </c>
      <c r="K256" s="14" t="s">
        <v>642</v>
      </c>
      <c r="L256" s="9" t="s">
        <v>179</v>
      </c>
      <c r="M256" s="9" t="s">
        <v>179</v>
      </c>
      <c r="N256" s="9" t="s">
        <v>179</v>
      </c>
      <c r="O256" s="9"/>
      <c r="Q256" s="15"/>
      <c r="R256" s="9" t="s">
        <v>641</v>
      </c>
      <c r="S256" s="9" t="s">
        <v>641</v>
      </c>
      <c r="V256" s="9" t="s">
        <v>642</v>
      </c>
      <c r="W256" s="9"/>
      <c r="Z256" s="9"/>
      <c r="AA256" s="14" t="s">
        <v>179</v>
      </c>
      <c r="AB256" s="14" t="s">
        <v>179</v>
      </c>
      <c r="AD256" s="9" t="s">
        <v>641</v>
      </c>
      <c r="AE256" s="9" t="s">
        <v>179</v>
      </c>
      <c r="AF256" s="9" t="s">
        <v>641</v>
      </c>
      <c r="AG256" s="9" t="s">
        <v>179</v>
      </c>
      <c r="AH256" s="22" t="s">
        <v>642</v>
      </c>
      <c r="AI256" s="22" t="s">
        <v>179</v>
      </c>
      <c r="AJ256" s="22" t="s">
        <v>642</v>
      </c>
      <c r="AK256" s="22" t="s">
        <v>179</v>
      </c>
      <c r="AL256" s="22" t="s">
        <v>179</v>
      </c>
      <c r="AM256" s="22" t="s">
        <v>642</v>
      </c>
      <c r="AN256" s="26" t="s">
        <v>642</v>
      </c>
      <c r="AO256" s="26" t="s">
        <v>642</v>
      </c>
      <c r="AP256" s="22" t="s">
        <v>642</v>
      </c>
      <c r="AQ256" s="22" t="s">
        <v>642</v>
      </c>
      <c r="AR256" s="22" t="s">
        <v>642</v>
      </c>
    </row>
    <row r="257" spans="1:44" s="10" customFormat="1" ht="340" x14ac:dyDescent="0.2">
      <c r="A257" s="8" t="s">
        <v>1794</v>
      </c>
      <c r="B257" s="1" t="s">
        <v>179</v>
      </c>
      <c r="D257" s="9" t="s">
        <v>179</v>
      </c>
      <c r="E257" s="9" t="s">
        <v>179</v>
      </c>
      <c r="G257" s="9" t="s">
        <v>179</v>
      </c>
      <c r="H257" s="9" t="s">
        <v>179</v>
      </c>
      <c r="I257" s="9" t="s">
        <v>179</v>
      </c>
      <c r="J257" s="9" t="s">
        <v>179</v>
      </c>
      <c r="K257" s="41" t="s">
        <v>2542</v>
      </c>
      <c r="L257" s="9" t="s">
        <v>179</v>
      </c>
      <c r="M257" s="9" t="s">
        <v>179</v>
      </c>
      <c r="N257" s="9" t="s">
        <v>179</v>
      </c>
      <c r="O257" s="9"/>
      <c r="Q257" s="15"/>
      <c r="R257" s="9" t="s">
        <v>120</v>
      </c>
      <c r="S257" s="9" t="s">
        <v>179</v>
      </c>
      <c r="V257" s="9" t="s">
        <v>179</v>
      </c>
      <c r="W257" s="9"/>
      <c r="Z257" s="9"/>
      <c r="AA257" s="14" t="s">
        <v>179</v>
      </c>
      <c r="AB257" s="14" t="s">
        <v>179</v>
      </c>
      <c r="AD257" s="9" t="s">
        <v>179</v>
      </c>
      <c r="AE257" s="9" t="s">
        <v>179</v>
      </c>
      <c r="AF257" s="9" t="s">
        <v>179</v>
      </c>
      <c r="AG257" s="9" t="s">
        <v>179</v>
      </c>
      <c r="AH257" s="22" t="s">
        <v>179</v>
      </c>
      <c r="AI257" s="22" t="s">
        <v>179</v>
      </c>
      <c r="AJ257" s="22" t="s">
        <v>179</v>
      </c>
      <c r="AK257" s="22" t="s">
        <v>179</v>
      </c>
      <c r="AL257" s="22" t="s">
        <v>179</v>
      </c>
      <c r="AM257" s="22" t="s">
        <v>709</v>
      </c>
      <c r="AN257" s="26" t="s">
        <v>179</v>
      </c>
      <c r="AO257" s="26" t="s">
        <v>179</v>
      </c>
      <c r="AP257" s="22" t="s">
        <v>1795</v>
      </c>
      <c r="AQ257" s="22" t="s">
        <v>179</v>
      </c>
      <c r="AR257" s="22" t="s">
        <v>179</v>
      </c>
    </row>
    <row r="258" spans="1:44" s="10" customFormat="1" x14ac:dyDescent="0.2">
      <c r="A258" s="8" t="s">
        <v>1796</v>
      </c>
      <c r="B258" s="1" t="s">
        <v>179</v>
      </c>
      <c r="D258" s="9" t="s">
        <v>1797</v>
      </c>
      <c r="E258" s="9" t="s">
        <v>179</v>
      </c>
      <c r="G258" s="9" t="s">
        <v>1797</v>
      </c>
      <c r="H258" s="9" t="s">
        <v>179</v>
      </c>
      <c r="I258" s="9" t="s">
        <v>1797</v>
      </c>
      <c r="J258" s="9" t="s">
        <v>1797</v>
      </c>
      <c r="K258" s="14" t="s">
        <v>1797</v>
      </c>
      <c r="L258" s="9" t="s">
        <v>179</v>
      </c>
      <c r="M258" s="9" t="s">
        <v>179</v>
      </c>
      <c r="N258" s="9" t="s">
        <v>179</v>
      </c>
      <c r="O258" s="9"/>
      <c r="Q258" s="15"/>
      <c r="R258" s="9" t="s">
        <v>1797</v>
      </c>
      <c r="S258" s="9" t="s">
        <v>1797</v>
      </c>
      <c r="V258" s="9" t="s">
        <v>641</v>
      </c>
      <c r="W258" s="9"/>
      <c r="Z258" s="9"/>
      <c r="AA258" s="14" t="s">
        <v>179</v>
      </c>
      <c r="AB258" s="14" t="s">
        <v>179</v>
      </c>
      <c r="AD258" s="9" t="s">
        <v>1797</v>
      </c>
      <c r="AE258" s="9" t="s">
        <v>179</v>
      </c>
      <c r="AF258" s="9" t="s">
        <v>1797</v>
      </c>
      <c r="AG258" s="9" t="s">
        <v>179</v>
      </c>
      <c r="AH258" s="22" t="s">
        <v>179</v>
      </c>
      <c r="AI258" s="22" t="s">
        <v>179</v>
      </c>
      <c r="AJ258" s="22" t="s">
        <v>642</v>
      </c>
      <c r="AK258" s="22" t="s">
        <v>179</v>
      </c>
      <c r="AL258" s="22" t="s">
        <v>179</v>
      </c>
      <c r="AM258" s="22" t="s">
        <v>641</v>
      </c>
      <c r="AN258" s="26" t="s">
        <v>642</v>
      </c>
      <c r="AO258" s="26" t="s">
        <v>642</v>
      </c>
      <c r="AP258" s="22" t="s">
        <v>642</v>
      </c>
      <c r="AQ258" s="22" t="s">
        <v>642</v>
      </c>
      <c r="AR258" s="22" t="s">
        <v>1797</v>
      </c>
    </row>
    <row r="259" spans="1:44" s="10" customFormat="1" x14ac:dyDescent="0.2">
      <c r="A259" s="8" t="s">
        <v>180</v>
      </c>
      <c r="B259" s="1" t="s">
        <v>179</v>
      </c>
      <c r="D259" s="9" t="s">
        <v>179</v>
      </c>
      <c r="E259" s="9" t="s">
        <v>179</v>
      </c>
      <c r="G259" s="9" t="s">
        <v>179</v>
      </c>
      <c r="H259" s="9" t="s">
        <v>179</v>
      </c>
      <c r="I259" s="9" t="s">
        <v>179</v>
      </c>
      <c r="J259" s="9" t="s">
        <v>179</v>
      </c>
      <c r="K259" s="14" t="s">
        <v>179</v>
      </c>
      <c r="L259" s="9" t="s">
        <v>179</v>
      </c>
      <c r="M259" s="9" t="s">
        <v>179</v>
      </c>
      <c r="N259" s="9" t="s">
        <v>179</v>
      </c>
      <c r="O259" s="9"/>
      <c r="Q259" s="15"/>
      <c r="R259" s="9" t="s">
        <v>179</v>
      </c>
      <c r="S259" s="9" t="s">
        <v>179</v>
      </c>
      <c r="V259" s="9" t="s">
        <v>179</v>
      </c>
      <c r="W259" s="9"/>
      <c r="Z259" s="9"/>
      <c r="AA259" s="14" t="s">
        <v>179</v>
      </c>
      <c r="AB259" s="14" t="s">
        <v>179</v>
      </c>
      <c r="AD259" s="9" t="s">
        <v>179</v>
      </c>
      <c r="AE259" s="9" t="s">
        <v>179</v>
      </c>
      <c r="AF259" s="9" t="s">
        <v>179</v>
      </c>
      <c r="AG259" s="9" t="s">
        <v>179</v>
      </c>
      <c r="AH259" s="22" t="s">
        <v>179</v>
      </c>
      <c r="AI259" s="22" t="s">
        <v>179</v>
      </c>
      <c r="AJ259" s="22" t="s">
        <v>179</v>
      </c>
      <c r="AK259" s="22" t="s">
        <v>179</v>
      </c>
      <c r="AL259" s="22" t="s">
        <v>179</v>
      </c>
      <c r="AM259" s="22" t="s">
        <v>179</v>
      </c>
      <c r="AN259" s="26" t="s">
        <v>179</v>
      </c>
      <c r="AO259" s="26" t="s">
        <v>179</v>
      </c>
      <c r="AP259" s="22" t="s">
        <v>179</v>
      </c>
      <c r="AQ259" s="22" t="s">
        <v>179</v>
      </c>
      <c r="AR259" s="22" t="s">
        <v>179</v>
      </c>
    </row>
    <row r="260" spans="1:44" s="10" customFormat="1" x14ac:dyDescent="0.2">
      <c r="A260" s="8" t="s">
        <v>1798</v>
      </c>
      <c r="B260" s="1" t="s">
        <v>179</v>
      </c>
      <c r="D260" s="9" t="s">
        <v>179</v>
      </c>
      <c r="E260" s="9" t="s">
        <v>179</v>
      </c>
      <c r="G260" s="9" t="s">
        <v>179</v>
      </c>
      <c r="H260" s="9" t="s">
        <v>179</v>
      </c>
      <c r="I260" s="9" t="s">
        <v>179</v>
      </c>
      <c r="J260" s="9" t="s">
        <v>179</v>
      </c>
      <c r="K260" s="14" t="s">
        <v>179</v>
      </c>
      <c r="L260" s="9" t="s">
        <v>179</v>
      </c>
      <c r="M260" s="9" t="s">
        <v>179</v>
      </c>
      <c r="N260" s="9" t="s">
        <v>179</v>
      </c>
      <c r="O260" s="9"/>
      <c r="Q260" s="15"/>
      <c r="R260" s="9" t="s">
        <v>179</v>
      </c>
      <c r="S260" s="9" t="s">
        <v>179</v>
      </c>
      <c r="V260" s="9" t="s">
        <v>179</v>
      </c>
      <c r="W260" s="9"/>
      <c r="Z260" s="9"/>
      <c r="AA260" s="14" t="s">
        <v>179</v>
      </c>
      <c r="AB260" s="14" t="s">
        <v>179</v>
      </c>
      <c r="AD260" s="9" t="s">
        <v>179</v>
      </c>
      <c r="AE260" s="9" t="s">
        <v>179</v>
      </c>
      <c r="AF260" s="9" t="s">
        <v>179</v>
      </c>
      <c r="AG260" s="9" t="s">
        <v>179</v>
      </c>
      <c r="AH260" s="22" t="s">
        <v>1799</v>
      </c>
      <c r="AI260" s="22" t="s">
        <v>179</v>
      </c>
      <c r="AJ260" s="22" t="s">
        <v>179</v>
      </c>
      <c r="AK260" s="22" t="s">
        <v>179</v>
      </c>
      <c r="AL260" s="22" t="s">
        <v>179</v>
      </c>
      <c r="AM260" s="22" t="s">
        <v>179</v>
      </c>
      <c r="AN260" s="26" t="s">
        <v>1801</v>
      </c>
      <c r="AO260" s="26" t="s">
        <v>1800</v>
      </c>
      <c r="AP260" s="22" t="s">
        <v>1802</v>
      </c>
      <c r="AQ260" s="22" t="s">
        <v>1111</v>
      </c>
      <c r="AR260" s="22" t="s">
        <v>179</v>
      </c>
    </row>
    <row r="261" spans="1:44" s="10" customFormat="1" x14ac:dyDescent="0.2">
      <c r="A261" s="8" t="s">
        <v>1803</v>
      </c>
      <c r="B261"/>
      <c r="K261" s="15"/>
      <c r="Q261" s="15"/>
      <c r="AA261" s="15"/>
      <c r="AB261" s="15"/>
      <c r="AH261" s="24"/>
      <c r="AI261" s="24"/>
      <c r="AJ261" s="24" t="str">
        <f>HYPERLINK("https://api.typeform.com/responses/files/f59e1543ab049484373db654972869c0d9a55608b3795c1de43e7bf88d05654d/editing_tools.jpg","https://api.typeform.com/responses/files/f59e1543ab049484373db654972869c0d9a55608b3795c1de43e7bf88d05654d/editing_tools.jpg")</f>
        <v>https://api.typeform.com/responses/files/f59e1543ab049484373db654972869c0d9a55608b3795c1de43e7bf88d05654d/editing_tools.jpg</v>
      </c>
      <c r="AK261" s="24"/>
      <c r="AL261" s="24"/>
      <c r="AM261" s="24"/>
      <c r="AN261" s="28" t="str">
        <f>HYPERLINK("https://api.typeform.com/responses/files/a20d950792a9e19a20283d6f3908d749fe1fb73add0522f3f2c61d20aa3b0e3a/Editing.jpeg","https://api.typeform.com/responses/files/a20d950792a9e19a20283d6f3908d749fe1fb73add0522f3f2c61d20aa3b0e3a/Editing.jpeg")</f>
        <v>https://api.typeform.com/responses/files/a20d950792a9e19a20283d6f3908d749fe1fb73add0522f3f2c61d20aa3b0e3a/Editing.jpeg</v>
      </c>
      <c r="AO261" s="28" t="str">
        <f>HYPERLINK("https://api.typeform.com/responses/files/ab36331eaafca6b04401a8864b68210a3d53f1e1220fc77b4ffa55f160e814df/uptown_edit.jpeg","https://api.typeform.com/responses/files/ab36331eaafca6b04401a8864b68210a3d53f1e1220fc77b4ffa55f160e814df/uptown_edit.jpeg")</f>
        <v>https://api.typeform.com/responses/files/ab36331eaafca6b04401a8864b68210a3d53f1e1220fc77b4ffa55f160e814df/uptown_edit.jpeg</v>
      </c>
      <c r="AP261" s="24" t="str">
        <f>HYPERLINK("https://api.typeform.com/responses/files/5918cc0ca30bac3f902b395ee9911a5183a5c1a4b02fe12c471a90f928a1d180/Uptown_findandselect.png","https://api.typeform.com/responses/files/5918cc0ca30bac3f902b395ee9911a5183a5c1a4b02fe12c471a90f928a1d180/Uptown_findandselect.png")</f>
        <v>https://api.typeform.com/responses/files/5918cc0ca30bac3f902b395ee9911a5183a5c1a4b02fe12c471a90f928a1d180/Uptown_findandselect.png</v>
      </c>
      <c r="AQ261" s="24" t="str">
        <f>HYPERLINK("https://api.typeform.com/responses/files/58f03ab7e8ead8ed2a60df40c81172b713576051ed4031daf463a3d70c1ed1d0/attribute2.jpg","https://api.typeform.com/responses/files/58f03ab7e8ead8ed2a60df40c81172b713576051ed4031daf463a3d70c1ed1d0/attribute2.jpg")</f>
        <v>https://api.typeform.com/responses/files/58f03ab7e8ead8ed2a60df40c81172b713576051ed4031daf463a3d70c1ed1d0/attribute2.jpg</v>
      </c>
      <c r="AR261" s="24"/>
    </row>
    <row r="262" spans="1:44" s="10" customFormat="1" x14ac:dyDescent="0.2">
      <c r="A262" s="8" t="s">
        <v>1804</v>
      </c>
      <c r="B262" s="1" t="s">
        <v>179</v>
      </c>
      <c r="D262" s="9" t="s">
        <v>179</v>
      </c>
      <c r="E262" s="9" t="s">
        <v>179</v>
      </c>
      <c r="G262" s="9" t="s">
        <v>179</v>
      </c>
      <c r="H262" s="9" t="s">
        <v>179</v>
      </c>
      <c r="I262" s="9" t="s">
        <v>179</v>
      </c>
      <c r="J262" s="9" t="s">
        <v>179</v>
      </c>
      <c r="K262" s="14" t="s">
        <v>179</v>
      </c>
      <c r="L262" s="9" t="s">
        <v>179</v>
      </c>
      <c r="M262" s="9" t="s">
        <v>179</v>
      </c>
      <c r="N262" s="9" t="s">
        <v>179</v>
      </c>
      <c r="O262" s="9"/>
      <c r="Q262" s="15"/>
      <c r="R262" s="9" t="s">
        <v>120</v>
      </c>
      <c r="S262" s="9" t="s">
        <v>179</v>
      </c>
      <c r="V262" s="9" t="s">
        <v>179</v>
      </c>
      <c r="W262" s="9"/>
      <c r="Z262" s="9"/>
      <c r="AA262" s="14" t="s">
        <v>179</v>
      </c>
      <c r="AB262" s="14" t="s">
        <v>179</v>
      </c>
      <c r="AD262" s="9" t="s">
        <v>179</v>
      </c>
      <c r="AE262" s="9" t="s">
        <v>179</v>
      </c>
      <c r="AF262" s="9" t="s">
        <v>179</v>
      </c>
      <c r="AG262" s="9" t="s">
        <v>179</v>
      </c>
      <c r="AH262" s="22" t="s">
        <v>179</v>
      </c>
      <c r="AI262" s="22" t="s">
        <v>179</v>
      </c>
      <c r="AJ262" s="22" t="s">
        <v>179</v>
      </c>
      <c r="AK262" s="22" t="s">
        <v>179</v>
      </c>
      <c r="AL262" s="22" t="s">
        <v>179</v>
      </c>
      <c r="AM262" s="22" t="s">
        <v>1117</v>
      </c>
      <c r="AN262" s="26" t="s">
        <v>179</v>
      </c>
      <c r="AO262" s="26" t="s">
        <v>179</v>
      </c>
      <c r="AP262" s="22" t="s">
        <v>120</v>
      </c>
      <c r="AQ262" s="22" t="s">
        <v>179</v>
      </c>
      <c r="AR262" s="22" t="s">
        <v>179</v>
      </c>
    </row>
    <row r="263" spans="1:44" s="10" customFormat="1" x14ac:dyDescent="0.2">
      <c r="A263" s="8" t="s">
        <v>1805</v>
      </c>
      <c r="B263" s="1" t="s">
        <v>179</v>
      </c>
      <c r="D263" s="9" t="s">
        <v>1797</v>
      </c>
      <c r="E263" s="9" t="s">
        <v>179</v>
      </c>
      <c r="G263" s="9" t="s">
        <v>1797</v>
      </c>
      <c r="H263" s="9" t="s">
        <v>179</v>
      </c>
      <c r="I263" s="9" t="s">
        <v>1797</v>
      </c>
      <c r="J263" s="9" t="s">
        <v>1797</v>
      </c>
      <c r="K263" s="14" t="s">
        <v>1797</v>
      </c>
      <c r="L263" s="9" t="s">
        <v>179</v>
      </c>
      <c r="M263" s="9" t="s">
        <v>179</v>
      </c>
      <c r="N263" s="9" t="s">
        <v>179</v>
      </c>
      <c r="O263" s="9"/>
      <c r="Q263" s="15"/>
      <c r="R263" s="9" t="s">
        <v>1797</v>
      </c>
      <c r="S263" s="9" t="s">
        <v>1797</v>
      </c>
      <c r="V263" s="9" t="s">
        <v>1797</v>
      </c>
      <c r="W263" s="9"/>
      <c r="Z263" s="9"/>
      <c r="AA263" s="14" t="s">
        <v>179</v>
      </c>
      <c r="AB263" s="14" t="s">
        <v>179</v>
      </c>
      <c r="AD263" s="9" t="s">
        <v>1797</v>
      </c>
      <c r="AE263" s="9" t="s">
        <v>179</v>
      </c>
      <c r="AF263" s="9" t="s">
        <v>1797</v>
      </c>
      <c r="AG263" s="9" t="s">
        <v>179</v>
      </c>
      <c r="AH263" s="22" t="s">
        <v>1797</v>
      </c>
      <c r="AI263" s="22" t="s">
        <v>179</v>
      </c>
      <c r="AJ263" s="22" t="s">
        <v>642</v>
      </c>
      <c r="AK263" s="22" t="s">
        <v>179</v>
      </c>
      <c r="AL263" s="22" t="s">
        <v>179</v>
      </c>
      <c r="AM263" s="22" t="s">
        <v>641</v>
      </c>
      <c r="AN263" s="26" t="s">
        <v>642</v>
      </c>
      <c r="AO263" s="26" t="s">
        <v>642</v>
      </c>
      <c r="AP263" s="22" t="s">
        <v>642</v>
      </c>
      <c r="AQ263" s="22" t="s">
        <v>642</v>
      </c>
      <c r="AR263" s="22" t="s">
        <v>1797</v>
      </c>
    </row>
    <row r="264" spans="1:44" s="10" customFormat="1" x14ac:dyDescent="0.2">
      <c r="A264" s="8" t="s">
        <v>180</v>
      </c>
      <c r="B264" s="1" t="s">
        <v>179</v>
      </c>
      <c r="D264" s="9" t="s">
        <v>179</v>
      </c>
      <c r="E264" s="9" t="s">
        <v>179</v>
      </c>
      <c r="G264" s="9" t="s">
        <v>179</v>
      </c>
      <c r="H264" s="9" t="s">
        <v>179</v>
      </c>
      <c r="I264" s="9" t="s">
        <v>179</v>
      </c>
      <c r="J264" s="9" t="s">
        <v>179</v>
      </c>
      <c r="K264" s="14" t="s">
        <v>179</v>
      </c>
      <c r="L264" s="9" t="s">
        <v>179</v>
      </c>
      <c r="M264" s="9" t="s">
        <v>179</v>
      </c>
      <c r="N264" s="9" t="s">
        <v>179</v>
      </c>
      <c r="O264" s="9"/>
      <c r="Q264" s="15"/>
      <c r="R264" s="9" t="s">
        <v>179</v>
      </c>
      <c r="S264" s="9" t="s">
        <v>179</v>
      </c>
      <c r="V264" s="9" t="s">
        <v>179</v>
      </c>
      <c r="W264" s="9"/>
      <c r="Z264" s="9"/>
      <c r="AA264" s="14" t="s">
        <v>179</v>
      </c>
      <c r="AB264" s="14" t="s">
        <v>179</v>
      </c>
      <c r="AD264" s="9" t="s">
        <v>179</v>
      </c>
      <c r="AE264" s="9" t="s">
        <v>179</v>
      </c>
      <c r="AF264" s="9" t="s">
        <v>179</v>
      </c>
      <c r="AG264" s="9" t="s">
        <v>179</v>
      </c>
      <c r="AH264" s="22" t="s">
        <v>179</v>
      </c>
      <c r="AI264" s="22" t="s">
        <v>179</v>
      </c>
      <c r="AJ264" s="22" t="s">
        <v>179</v>
      </c>
      <c r="AK264" s="22" t="s">
        <v>179</v>
      </c>
      <c r="AL264" s="22" t="s">
        <v>179</v>
      </c>
      <c r="AM264" s="22" t="s">
        <v>179</v>
      </c>
      <c r="AN264" s="26" t="s">
        <v>179</v>
      </c>
      <c r="AO264" s="26" t="s">
        <v>179</v>
      </c>
      <c r="AP264" s="22" t="s">
        <v>179</v>
      </c>
      <c r="AQ264" s="22" t="s">
        <v>179</v>
      </c>
      <c r="AR264" s="22" t="s">
        <v>179</v>
      </c>
    </row>
    <row r="265" spans="1:44" s="10" customFormat="1" x14ac:dyDescent="0.2">
      <c r="A265" s="8" t="s">
        <v>1806</v>
      </c>
      <c r="B265" s="1" t="s">
        <v>179</v>
      </c>
      <c r="D265" s="9" t="s">
        <v>179</v>
      </c>
      <c r="E265" s="9" t="s">
        <v>179</v>
      </c>
      <c r="G265" s="9" t="s">
        <v>179</v>
      </c>
      <c r="H265" s="9" t="s">
        <v>179</v>
      </c>
      <c r="I265" s="9" t="s">
        <v>1807</v>
      </c>
      <c r="J265" s="9" t="s">
        <v>1808</v>
      </c>
      <c r="K265" s="14" t="s">
        <v>179</v>
      </c>
      <c r="L265" s="9" t="s">
        <v>179</v>
      </c>
      <c r="M265" s="9" t="s">
        <v>179</v>
      </c>
      <c r="N265" s="9" t="s">
        <v>179</v>
      </c>
      <c r="O265" s="9"/>
      <c r="Q265" s="15"/>
      <c r="R265" s="9" t="s">
        <v>120</v>
      </c>
      <c r="S265" s="9" t="s">
        <v>179</v>
      </c>
      <c r="V265" s="9" t="s">
        <v>1809</v>
      </c>
      <c r="W265" s="9"/>
      <c r="Z265" s="9"/>
      <c r="AA265" s="14" t="s">
        <v>179</v>
      </c>
      <c r="AB265" s="14" t="s">
        <v>179</v>
      </c>
      <c r="AD265" s="9" t="s">
        <v>179</v>
      </c>
      <c r="AE265" s="9" t="s">
        <v>179</v>
      </c>
      <c r="AF265" s="9" t="s">
        <v>1810</v>
      </c>
      <c r="AG265" s="9" t="s">
        <v>179</v>
      </c>
      <c r="AH265" s="22" t="s">
        <v>179</v>
      </c>
      <c r="AI265" s="22" t="s">
        <v>179</v>
      </c>
      <c r="AJ265" s="22" t="s">
        <v>1811</v>
      </c>
      <c r="AK265" s="22" t="s">
        <v>179</v>
      </c>
      <c r="AL265" s="22" t="s">
        <v>179</v>
      </c>
      <c r="AM265" s="22" t="s">
        <v>179</v>
      </c>
      <c r="AN265" s="26" t="s">
        <v>1813</v>
      </c>
      <c r="AO265" s="26" t="s">
        <v>1812</v>
      </c>
      <c r="AP265" s="22" t="s">
        <v>1814</v>
      </c>
      <c r="AQ265" s="22" t="s">
        <v>1146</v>
      </c>
      <c r="AR265" s="22" t="s">
        <v>179</v>
      </c>
    </row>
    <row r="266" spans="1:44" s="10" customFormat="1" x14ac:dyDescent="0.2">
      <c r="A266" s="8" t="s">
        <v>1815</v>
      </c>
      <c r="B266"/>
      <c r="K266" s="15" t="str">
        <f>HYPERLINK("https://api.typeform.com/responses/files/e823478197a1a2e72d683beaf112e7615b293e053d760492d9cca27cdb1487d2/Task1_UptownIFC_screenshots_Form10b.docx","https://api.typeform.com/responses/files/e823478197a1a2e72d683beaf112e7615b293e053d760492d9cca27cdb1487d2/Task1_UptownIFC_screenshots_Form10b.docx")</f>
        <v>https://api.typeform.com/responses/files/e823478197a1a2e72d683beaf112e7615b293e053d760492d9cca27cdb1487d2/Task1_UptownIFC_screenshots_Form10b.docx</v>
      </c>
      <c r="Q266" s="15"/>
      <c r="V266" s="10" t="str">
        <f>HYPERLINK("https://api.typeform.com/responses/files/89fb269726bb0e6bc734a4bdf8669f8d5ac7132f842f899433130b339d5c8446/UpTown_Queries_BIMVision_HEriksson.jpg","https://api.typeform.com/responses/files/89fb269726bb0e6bc734a4bdf8669f8d5ac7132f842f899433130b339d5c8446/UpTown_Queries_BIMVision_HEriksson.jpg")</f>
        <v>https://api.typeform.com/responses/files/89fb269726bb0e6bc734a4bdf8669f8d5ac7132f842f899433130b339d5c8446/UpTown_Queries_BIMVision_HEriksson.jpg</v>
      </c>
      <c r="AA266" s="15"/>
      <c r="AB266" s="15"/>
      <c r="AD266" s="10" t="str">
        <f>HYPERLINK("https://api.typeform.com/responses/files/85febf60a64344a7fff8b89a78bf159353083546591397e95672f82871329861/Query_AllWall_BimServer_UpTown.jpg","https://api.typeform.com/responses/files/85febf60a64344a7fff8b89a78bf159353083546591397e95672f82871329861/Query_AllWall_BimServer_UpTown.jpg")</f>
        <v>https://api.typeform.com/responses/files/85febf60a64344a7fff8b89a78bf159353083546591397e95672f82871329861/Query_AllWall_BimServer_UpTown.jpg</v>
      </c>
      <c r="AF266" s="10" t="str">
        <f>HYPERLINK("https://api.typeform.com/responses/files/549b94db9c37363f07032329fca97139409433a13cb55ef2128da68c93729c88/UpTown_Queries_FKZViewer_HEriksson.jpg","https://api.typeform.com/responses/files/549b94db9c37363f07032329fca97139409433a13cb55ef2128da68c93729c88/UpTown_Queries_FKZViewer_HEriksson.jpg")</f>
        <v>https://api.typeform.com/responses/files/549b94db9c37363f07032329fca97139409433a13cb55ef2128da68c93729c88/UpTown_Queries_FKZViewer_HEriksson.jpg</v>
      </c>
      <c r="AH266" s="24"/>
      <c r="AI266" s="24"/>
      <c r="AJ266" s="24"/>
      <c r="AK266" s="24"/>
      <c r="AL266" s="24"/>
      <c r="AM266" s="24"/>
      <c r="AN266" s="28" t="str">
        <f>HYPERLINK("https://api.typeform.com/responses/files/ca4b080e32e04225547f5f7bce4ea6d871ec6d844bb8aae03421c72d467f26b6/Query_uptown.jpeg","https://api.typeform.com/responses/files/ca4b080e32e04225547f5f7bce4ea6d871ec6d844bb8aae03421c72d467f26b6/Query_uptown.jpeg")</f>
        <v>https://api.typeform.com/responses/files/ca4b080e32e04225547f5f7bce4ea6d871ec6d844bb8aae03421c72d467f26b6/Query_uptown.jpeg</v>
      </c>
      <c r="AO266" s="28" t="str">
        <f>HYPERLINK("https://api.typeform.com/responses/files/d5616adf7c66ce70c1f2cbf08509f58d08189148df84fefafb66617045c3b24c/database_query.jpeg","https://api.typeform.com/responses/files/d5616adf7c66ce70c1f2cbf08509f58d08189148df84fefafb66617045c3b24c/database_query.jpeg")</f>
        <v>https://api.typeform.com/responses/files/d5616adf7c66ce70c1f2cbf08509f58d08189148df84fefafb66617045c3b24c/database_query.jpeg</v>
      </c>
      <c r="AP266" s="24" t="str">
        <f>HYPERLINK("https://api.typeform.com/responses/files/5b9e1da56d1ca799862437bb2c1ab3a2452cd2146b476ac18a1a45e61fd86f62/Uptown_findandselect.png","https://api.typeform.com/responses/files/5b9e1da56d1ca799862437bb2c1ab3a2452cd2146b476ac18a1a45e61fd86f62/Uptown_findandselect.png")</f>
        <v>https://api.typeform.com/responses/files/5b9e1da56d1ca799862437bb2c1ab3a2452cd2146b476ac18a1a45e61fd86f62/Uptown_findandselect.png</v>
      </c>
      <c r="AQ266" s="24" t="str">
        <f>HYPERLINK("https://api.typeform.com/responses/files/d53cc3fe57ea9144096acdbc2dc330d11fe03502bf5056ef0a707aa8157b845e/query_2.jpg","https://api.typeform.com/responses/files/d53cc3fe57ea9144096acdbc2dc330d11fe03502bf5056ef0a707aa8157b845e/query_2.jpg")</f>
        <v>https://api.typeform.com/responses/files/d53cc3fe57ea9144096acdbc2dc330d11fe03502bf5056ef0a707aa8157b845e/query_2.jpg</v>
      </c>
      <c r="AR266" s="24"/>
    </row>
    <row r="267" spans="1:44" s="10" customFormat="1" x14ac:dyDescent="0.2">
      <c r="A267" s="8" t="s">
        <v>1816</v>
      </c>
      <c r="B267" s="1" t="s">
        <v>179</v>
      </c>
      <c r="D267" s="9" t="s">
        <v>179</v>
      </c>
      <c r="E267" s="9" t="s">
        <v>179</v>
      </c>
      <c r="G267" s="9" t="s">
        <v>179</v>
      </c>
      <c r="H267" s="9" t="s">
        <v>179</v>
      </c>
      <c r="I267" s="9" t="s">
        <v>179</v>
      </c>
      <c r="J267" s="9" t="s">
        <v>179</v>
      </c>
      <c r="K267" s="14" t="s">
        <v>1817</v>
      </c>
      <c r="L267" s="9" t="s">
        <v>179</v>
      </c>
      <c r="M267" s="9" t="s">
        <v>179</v>
      </c>
      <c r="N267" s="9" t="s">
        <v>179</v>
      </c>
      <c r="O267" s="9"/>
      <c r="Q267" s="15"/>
      <c r="R267" s="9" t="s">
        <v>120</v>
      </c>
      <c r="S267" s="9" t="s">
        <v>179</v>
      </c>
      <c r="V267" s="9" t="s">
        <v>179</v>
      </c>
      <c r="W267" s="9"/>
      <c r="Z267" s="9"/>
      <c r="AA267" s="14" t="s">
        <v>179</v>
      </c>
      <c r="AB267" s="14" t="s">
        <v>179</v>
      </c>
      <c r="AD267" s="9" t="s">
        <v>179</v>
      </c>
      <c r="AE267" s="9" t="s">
        <v>179</v>
      </c>
      <c r="AF267" s="9" t="s">
        <v>179</v>
      </c>
      <c r="AG267" s="9" t="s">
        <v>179</v>
      </c>
      <c r="AH267" s="22" t="s">
        <v>179</v>
      </c>
      <c r="AI267" s="22" t="s">
        <v>179</v>
      </c>
      <c r="AJ267" s="22" t="s">
        <v>179</v>
      </c>
      <c r="AK267" s="22" t="s">
        <v>179</v>
      </c>
      <c r="AL267" s="22" t="s">
        <v>179</v>
      </c>
      <c r="AM267" s="22" t="s">
        <v>709</v>
      </c>
      <c r="AN267" s="26" t="s">
        <v>179</v>
      </c>
      <c r="AO267" s="26" t="s">
        <v>179</v>
      </c>
      <c r="AP267" s="22" t="s">
        <v>120</v>
      </c>
      <c r="AQ267" s="22" t="s">
        <v>179</v>
      </c>
      <c r="AR267" s="22" t="s">
        <v>179</v>
      </c>
    </row>
    <row r="268" spans="1:44" s="10" customFormat="1" x14ac:dyDescent="0.2">
      <c r="A268" s="8" t="s">
        <v>1818</v>
      </c>
      <c r="B268" s="1" t="s">
        <v>179</v>
      </c>
      <c r="D268" s="9" t="s">
        <v>1797</v>
      </c>
      <c r="E268" s="9" t="s">
        <v>179</v>
      </c>
      <c r="G268" s="9" t="s">
        <v>1797</v>
      </c>
      <c r="H268" s="9" t="s">
        <v>179</v>
      </c>
      <c r="I268" s="9" t="s">
        <v>1797</v>
      </c>
      <c r="J268" s="9" t="s">
        <v>1797</v>
      </c>
      <c r="K268" s="14" t="s">
        <v>1797</v>
      </c>
      <c r="L268" s="9" t="s">
        <v>179</v>
      </c>
      <c r="M268" s="9" t="s">
        <v>179</v>
      </c>
      <c r="N268" s="9" t="s">
        <v>179</v>
      </c>
      <c r="O268" s="9"/>
      <c r="Q268" s="15"/>
      <c r="R268" s="9" t="s">
        <v>1797</v>
      </c>
      <c r="S268" s="9" t="s">
        <v>1797</v>
      </c>
      <c r="V268" s="9" t="s">
        <v>1797</v>
      </c>
      <c r="W268" s="9"/>
      <c r="Z268" s="9"/>
      <c r="AA268" s="14" t="s">
        <v>179</v>
      </c>
      <c r="AB268" s="14" t="s">
        <v>179</v>
      </c>
      <c r="AD268" s="9" t="s">
        <v>1797</v>
      </c>
      <c r="AE268" s="9" t="s">
        <v>179</v>
      </c>
      <c r="AF268" s="9" t="s">
        <v>1797</v>
      </c>
      <c r="AG268" s="9" t="s">
        <v>179</v>
      </c>
      <c r="AH268" s="22" t="s">
        <v>1797</v>
      </c>
      <c r="AI268" s="22" t="s">
        <v>179</v>
      </c>
      <c r="AJ268" s="22" t="s">
        <v>642</v>
      </c>
      <c r="AK268" s="22" t="s">
        <v>179</v>
      </c>
      <c r="AL268" s="22" t="s">
        <v>179</v>
      </c>
      <c r="AM268" s="22" t="s">
        <v>641</v>
      </c>
      <c r="AN268" s="26" t="s">
        <v>642</v>
      </c>
      <c r="AO268" s="26" t="s">
        <v>642</v>
      </c>
      <c r="AP268" s="22" t="s">
        <v>642</v>
      </c>
      <c r="AQ268" s="22" t="s">
        <v>642</v>
      </c>
      <c r="AR268" s="22" t="s">
        <v>641</v>
      </c>
    </row>
    <row r="269" spans="1:44" s="10" customFormat="1" x14ac:dyDescent="0.2">
      <c r="A269" s="8" t="s">
        <v>180</v>
      </c>
      <c r="B269" s="1" t="s">
        <v>179</v>
      </c>
      <c r="D269" s="9" t="s">
        <v>179</v>
      </c>
      <c r="E269" s="9" t="s">
        <v>179</v>
      </c>
      <c r="G269" s="9" t="s">
        <v>179</v>
      </c>
      <c r="H269" s="9" t="s">
        <v>179</v>
      </c>
      <c r="I269" s="9" t="s">
        <v>179</v>
      </c>
      <c r="J269" s="9" t="s">
        <v>179</v>
      </c>
      <c r="K269" s="14" t="s">
        <v>179</v>
      </c>
      <c r="L269" s="9" t="s">
        <v>179</v>
      </c>
      <c r="M269" s="9" t="s">
        <v>179</v>
      </c>
      <c r="N269" s="9" t="s">
        <v>179</v>
      </c>
      <c r="O269" s="9"/>
      <c r="Q269" s="15"/>
      <c r="R269" s="9" t="s">
        <v>179</v>
      </c>
      <c r="S269" s="9" t="s">
        <v>179</v>
      </c>
      <c r="V269" s="9" t="s">
        <v>179</v>
      </c>
      <c r="W269" s="9"/>
      <c r="Z269" s="9"/>
      <c r="AA269" s="14" t="s">
        <v>179</v>
      </c>
      <c r="AB269" s="14" t="s">
        <v>179</v>
      </c>
      <c r="AD269" s="9" t="s">
        <v>179</v>
      </c>
      <c r="AE269" s="9" t="s">
        <v>179</v>
      </c>
      <c r="AF269" s="9" t="s">
        <v>179</v>
      </c>
      <c r="AG269" s="9" t="s">
        <v>179</v>
      </c>
      <c r="AH269" s="22" t="s">
        <v>179</v>
      </c>
      <c r="AI269" s="22" t="s">
        <v>179</v>
      </c>
      <c r="AJ269" s="22" t="s">
        <v>179</v>
      </c>
      <c r="AK269" s="22" t="s">
        <v>179</v>
      </c>
      <c r="AL269" s="22" t="s">
        <v>179</v>
      </c>
      <c r="AM269" s="22" t="s">
        <v>179</v>
      </c>
      <c r="AN269" s="26" t="s">
        <v>179</v>
      </c>
      <c r="AO269" s="26" t="s">
        <v>179</v>
      </c>
      <c r="AP269" s="22" t="s">
        <v>179</v>
      </c>
      <c r="AQ269" s="22" t="s">
        <v>179</v>
      </c>
      <c r="AR269" s="22" t="s">
        <v>179</v>
      </c>
    </row>
    <row r="270" spans="1:44" s="10" customFormat="1" x14ac:dyDescent="0.2">
      <c r="A270" s="8" t="s">
        <v>1819</v>
      </c>
      <c r="B270" s="1" t="s">
        <v>179</v>
      </c>
      <c r="D270" s="9" t="s">
        <v>179</v>
      </c>
      <c r="E270" s="9" t="s">
        <v>179</v>
      </c>
      <c r="G270" s="9" t="s">
        <v>179</v>
      </c>
      <c r="H270" s="9" t="s">
        <v>179</v>
      </c>
      <c r="I270" s="9" t="s">
        <v>179</v>
      </c>
      <c r="J270" s="9" t="s">
        <v>179</v>
      </c>
      <c r="K270" s="14" t="s">
        <v>179</v>
      </c>
      <c r="L270" s="9" t="s">
        <v>179</v>
      </c>
      <c r="M270" s="9" t="s">
        <v>179</v>
      </c>
      <c r="N270" s="9" t="s">
        <v>179</v>
      </c>
      <c r="O270" s="9"/>
      <c r="Q270" s="15"/>
      <c r="R270" s="9" t="s">
        <v>179</v>
      </c>
      <c r="S270" s="9" t="s">
        <v>179</v>
      </c>
      <c r="V270" s="9" t="s">
        <v>179</v>
      </c>
      <c r="W270" s="9"/>
      <c r="Z270" s="9"/>
      <c r="AA270" s="14" t="s">
        <v>179</v>
      </c>
      <c r="AB270" s="14" t="s">
        <v>179</v>
      </c>
      <c r="AD270" s="9" t="s">
        <v>179</v>
      </c>
      <c r="AE270" s="9" t="s">
        <v>179</v>
      </c>
      <c r="AF270" s="9" t="s">
        <v>179</v>
      </c>
      <c r="AG270" s="9" t="s">
        <v>179</v>
      </c>
      <c r="AH270" s="22" t="s">
        <v>179</v>
      </c>
      <c r="AI270" s="22" t="s">
        <v>179</v>
      </c>
      <c r="AJ270" s="22" t="s">
        <v>179</v>
      </c>
      <c r="AK270" s="22" t="s">
        <v>179</v>
      </c>
      <c r="AL270" s="22" t="s">
        <v>179</v>
      </c>
      <c r="AM270" s="22" t="s">
        <v>179</v>
      </c>
      <c r="AN270" s="26" t="s">
        <v>1821</v>
      </c>
      <c r="AO270" s="26" t="s">
        <v>1820</v>
      </c>
      <c r="AP270" s="22" t="s">
        <v>1822</v>
      </c>
      <c r="AQ270" s="22" t="s">
        <v>1183</v>
      </c>
      <c r="AR270" s="22" t="s">
        <v>179</v>
      </c>
    </row>
    <row r="271" spans="1:44" s="10" customFormat="1" x14ac:dyDescent="0.2">
      <c r="A271" s="8" t="s">
        <v>1823</v>
      </c>
      <c r="B271"/>
      <c r="K271" s="15"/>
      <c r="Q271" s="15"/>
      <c r="AA271" s="15"/>
      <c r="AB271" s="15"/>
      <c r="AH271" s="24"/>
      <c r="AI271" s="24"/>
      <c r="AJ271" s="24"/>
      <c r="AK271" s="24"/>
      <c r="AL271" s="24"/>
      <c r="AM271" s="24"/>
      <c r="AN271" s="28" t="str">
        <f>HYPERLINK("https://api.typeform.com/responses/files/003d01fade0886fcf1697099e6d326b4193eac1f586cc3ff4da181f702d41ffb/Analysis_plugins_uptown.jpeg","https://api.typeform.com/responses/files/003d01fade0886fcf1697099e6d326b4193eac1f586cc3ff4da181f702d41ffb/Analysis_plugins_uptown.jpeg")</f>
        <v>https://api.typeform.com/responses/files/003d01fade0886fcf1697099e6d326b4193eac1f586cc3ff4da181f702d41ffb/Analysis_plugins_uptown.jpeg</v>
      </c>
      <c r="AO271" s="28" t="str">
        <f>HYPERLINK("https://api.typeform.com/responses/files/547031f0ced6e19e15442d6c95261447b1750b3e56dbd71228fa1ec25c480ea4/plygins_list.jpeg","https://api.typeform.com/responses/files/547031f0ced6e19e15442d6c95261447b1750b3e56dbd71228fa1ec25c480ea4/plygins_list.jpeg")</f>
        <v>https://api.typeform.com/responses/files/547031f0ced6e19e15442d6c95261447b1750b3e56dbd71228fa1ec25c480ea4/plygins_list.jpeg</v>
      </c>
      <c r="AP271" s="24" t="str">
        <f>HYPERLINK("https://api.typeform.com/responses/files/940cfbee7f6800b8778b2f6277ffd5acb84e9cd5d1da0c023239c19fce3f10e6/Uptown_analysis.png","https://api.typeform.com/responses/files/940cfbee7f6800b8778b2f6277ffd5acb84e9cd5d1da0c023239c19fce3f10e6/Uptown_analysis.png")</f>
        <v>https://api.typeform.com/responses/files/940cfbee7f6800b8778b2f6277ffd5acb84e9cd5d1da0c023239c19fce3f10e6/Uptown_analysis.png</v>
      </c>
      <c r="AQ271" s="24" t="str">
        <f>HYPERLINK("https://api.typeform.com/responses/files/36973767851abf35a750afed8b5f0a4dd2168ff3453a352dca36679eaf777e13/unit_of_measure.jpeg","https://api.typeform.com/responses/files/36973767851abf35a750afed8b5f0a4dd2168ff3453a352dca36679eaf777e13/unit_of_measure.jpeg")</f>
        <v>https://api.typeform.com/responses/files/36973767851abf35a750afed8b5f0a4dd2168ff3453a352dca36679eaf777e13/unit_of_measure.jpeg</v>
      </c>
      <c r="AR271" s="24"/>
    </row>
    <row r="272" spans="1:44" s="10" customFormat="1" x14ac:dyDescent="0.2">
      <c r="A272" s="8" t="s">
        <v>1824</v>
      </c>
      <c r="B272" s="1" t="s">
        <v>179</v>
      </c>
      <c r="D272" s="9" t="s">
        <v>179</v>
      </c>
      <c r="E272" s="9" t="s">
        <v>179</v>
      </c>
      <c r="G272" s="9" t="s">
        <v>179</v>
      </c>
      <c r="H272" s="9" t="s">
        <v>179</v>
      </c>
      <c r="I272" s="9" t="s">
        <v>179</v>
      </c>
      <c r="J272" s="9" t="s">
        <v>179</v>
      </c>
      <c r="K272" s="14" t="s">
        <v>179</v>
      </c>
      <c r="L272" s="9" t="s">
        <v>179</v>
      </c>
      <c r="M272" s="9" t="s">
        <v>179</v>
      </c>
      <c r="N272" s="9" t="s">
        <v>179</v>
      </c>
      <c r="O272" s="9"/>
      <c r="Q272" s="15"/>
      <c r="R272" s="9" t="s">
        <v>179</v>
      </c>
      <c r="S272" s="9" t="s">
        <v>179</v>
      </c>
      <c r="V272" s="9" t="s">
        <v>179</v>
      </c>
      <c r="W272" s="9"/>
      <c r="Z272" s="9"/>
      <c r="AA272" s="14" t="s">
        <v>179</v>
      </c>
      <c r="AB272" s="14" t="s">
        <v>179</v>
      </c>
      <c r="AD272" s="9" t="s">
        <v>179</v>
      </c>
      <c r="AE272" s="9" t="s">
        <v>179</v>
      </c>
      <c r="AF272" s="9" t="s">
        <v>179</v>
      </c>
      <c r="AG272" s="9" t="s">
        <v>179</v>
      </c>
      <c r="AH272" s="22" t="s">
        <v>179</v>
      </c>
      <c r="AI272" s="22" t="s">
        <v>179</v>
      </c>
      <c r="AJ272" s="22" t="s">
        <v>499</v>
      </c>
      <c r="AK272" s="22" t="s">
        <v>179</v>
      </c>
      <c r="AL272" s="22" t="s">
        <v>179</v>
      </c>
      <c r="AM272" s="22" t="s">
        <v>179</v>
      </c>
      <c r="AN272" s="26" t="s">
        <v>497</v>
      </c>
      <c r="AO272" s="26" t="s">
        <v>497</v>
      </c>
      <c r="AP272" s="22" t="s">
        <v>497</v>
      </c>
      <c r="AQ272" s="22" t="s">
        <v>179</v>
      </c>
      <c r="AR272" s="22" t="s">
        <v>179</v>
      </c>
    </row>
    <row r="273" spans="1:44" s="10" customFormat="1" x14ac:dyDescent="0.2">
      <c r="A273" s="8" t="s">
        <v>1825</v>
      </c>
      <c r="B273" s="1" t="s">
        <v>179</v>
      </c>
      <c r="D273" s="9" t="s">
        <v>179</v>
      </c>
      <c r="E273" s="9" t="s">
        <v>179</v>
      </c>
      <c r="G273" s="9" t="s">
        <v>179</v>
      </c>
      <c r="H273" s="9" t="s">
        <v>179</v>
      </c>
      <c r="I273" s="9" t="s">
        <v>179</v>
      </c>
      <c r="J273" s="9" t="s">
        <v>179</v>
      </c>
      <c r="K273" s="14" t="s">
        <v>179</v>
      </c>
      <c r="L273" s="9" t="s">
        <v>179</v>
      </c>
      <c r="M273" s="9" t="s">
        <v>179</v>
      </c>
      <c r="N273" s="9" t="s">
        <v>179</v>
      </c>
      <c r="O273" s="9"/>
      <c r="Q273" s="15"/>
      <c r="R273" s="9" t="s">
        <v>179</v>
      </c>
      <c r="S273" s="9" t="s">
        <v>179</v>
      </c>
      <c r="V273" s="9" t="s">
        <v>179</v>
      </c>
      <c r="W273" s="9"/>
      <c r="Z273" s="9"/>
      <c r="AA273" s="14" t="s">
        <v>179</v>
      </c>
      <c r="AB273" s="14" t="s">
        <v>179</v>
      </c>
      <c r="AD273" s="9" t="s">
        <v>179</v>
      </c>
      <c r="AE273" s="9" t="s">
        <v>179</v>
      </c>
      <c r="AF273" s="9" t="s">
        <v>179</v>
      </c>
      <c r="AG273" s="9" t="s">
        <v>179</v>
      </c>
      <c r="AH273" s="22" t="s">
        <v>179</v>
      </c>
      <c r="AI273" s="22" t="s">
        <v>179</v>
      </c>
      <c r="AJ273" s="22" t="s">
        <v>179</v>
      </c>
      <c r="AK273" s="22" t="s">
        <v>179</v>
      </c>
      <c r="AL273" s="22" t="s">
        <v>179</v>
      </c>
      <c r="AM273" s="22" t="s">
        <v>179</v>
      </c>
      <c r="AN273" s="26" t="s">
        <v>179</v>
      </c>
      <c r="AO273" s="26" t="s">
        <v>179</v>
      </c>
      <c r="AP273" s="22" t="s">
        <v>179</v>
      </c>
      <c r="AQ273" s="22" t="s">
        <v>179</v>
      </c>
      <c r="AR273" s="22" t="s">
        <v>179</v>
      </c>
    </row>
    <row r="274" spans="1:44" s="10" customFormat="1" x14ac:dyDescent="0.2">
      <c r="A274" s="8" t="s">
        <v>1826</v>
      </c>
      <c r="B274" s="1" t="s">
        <v>179</v>
      </c>
      <c r="D274" s="9" t="s">
        <v>1827</v>
      </c>
      <c r="E274" s="9" t="s">
        <v>179</v>
      </c>
      <c r="G274" s="9" t="s">
        <v>179</v>
      </c>
      <c r="H274" s="9" t="s">
        <v>179</v>
      </c>
      <c r="I274" s="9" t="s">
        <v>179</v>
      </c>
      <c r="J274" s="9" t="s">
        <v>179</v>
      </c>
      <c r="K274" s="14" t="s">
        <v>179</v>
      </c>
      <c r="L274" s="9" t="s">
        <v>179</v>
      </c>
      <c r="M274" s="9" t="s">
        <v>179</v>
      </c>
      <c r="N274" s="9" t="s">
        <v>179</v>
      </c>
      <c r="O274" s="9"/>
      <c r="Q274" s="15"/>
      <c r="R274" s="9" t="s">
        <v>120</v>
      </c>
      <c r="S274" s="9" t="s">
        <v>179</v>
      </c>
      <c r="V274" s="9" t="s">
        <v>179</v>
      </c>
      <c r="W274" s="9"/>
      <c r="Z274" s="9"/>
      <c r="AA274" s="14" t="s">
        <v>179</v>
      </c>
      <c r="AB274" s="14" t="s">
        <v>179</v>
      </c>
      <c r="AD274" s="9" t="s">
        <v>179</v>
      </c>
      <c r="AE274" s="9" t="s">
        <v>179</v>
      </c>
      <c r="AF274" s="9" t="s">
        <v>179</v>
      </c>
      <c r="AG274" s="9" t="s">
        <v>179</v>
      </c>
      <c r="AH274" s="22" t="s">
        <v>179</v>
      </c>
      <c r="AI274" s="22" t="s">
        <v>179</v>
      </c>
      <c r="AJ274" s="22" t="s">
        <v>179</v>
      </c>
      <c r="AK274" s="22" t="s">
        <v>179</v>
      </c>
      <c r="AL274" s="22" t="s">
        <v>179</v>
      </c>
      <c r="AM274" s="22" t="s">
        <v>1828</v>
      </c>
      <c r="AN274" s="26" t="s">
        <v>179</v>
      </c>
      <c r="AO274" s="26" t="s">
        <v>179</v>
      </c>
      <c r="AP274" s="22" t="s">
        <v>1830</v>
      </c>
      <c r="AQ274" s="22" t="s">
        <v>1829</v>
      </c>
      <c r="AR274" s="22" t="s">
        <v>179</v>
      </c>
    </row>
    <row r="275" spans="1:44" s="8" customFormat="1" x14ac:dyDescent="0.2">
      <c r="A275" s="8" t="s">
        <v>527</v>
      </c>
      <c r="B275" s="1" t="s">
        <v>87</v>
      </c>
      <c r="D275" s="11" t="s">
        <v>89</v>
      </c>
      <c r="E275" s="11" t="s">
        <v>90</v>
      </c>
      <c r="G275" s="11" t="s">
        <v>528</v>
      </c>
      <c r="H275" s="11" t="s">
        <v>93</v>
      </c>
      <c r="I275" s="11" t="s">
        <v>94</v>
      </c>
      <c r="J275" s="11" t="s">
        <v>1438</v>
      </c>
      <c r="K275" s="16" t="s">
        <v>96</v>
      </c>
      <c r="L275" s="11" t="s">
        <v>97</v>
      </c>
      <c r="M275" s="11" t="s">
        <v>98</v>
      </c>
      <c r="N275" s="11" t="s">
        <v>99</v>
      </c>
      <c r="O275" s="11"/>
      <c r="Q275" s="21"/>
      <c r="R275" s="11" t="s">
        <v>102</v>
      </c>
      <c r="S275" s="11" t="s">
        <v>88</v>
      </c>
      <c r="V275" s="11" t="s">
        <v>106</v>
      </c>
      <c r="W275" s="11"/>
      <c r="Z275" s="11"/>
      <c r="AA275" s="16" t="s">
        <v>107</v>
      </c>
      <c r="AB275" s="16" t="s">
        <v>107</v>
      </c>
      <c r="AD275" s="11" t="s">
        <v>111</v>
      </c>
      <c r="AE275" s="11" t="s">
        <v>112</v>
      </c>
      <c r="AF275" s="11" t="s">
        <v>109</v>
      </c>
      <c r="AG275" s="11" t="s">
        <v>113</v>
      </c>
      <c r="AH275" s="23" t="s">
        <v>125</v>
      </c>
      <c r="AI275" s="23" t="s">
        <v>115</v>
      </c>
      <c r="AJ275" s="23" t="s">
        <v>116</v>
      </c>
      <c r="AK275" s="23" t="s">
        <v>103</v>
      </c>
      <c r="AL275" s="23" t="s">
        <v>104</v>
      </c>
      <c r="AM275" s="23" t="s">
        <v>105</v>
      </c>
      <c r="AN275" s="27" t="s">
        <v>1560</v>
      </c>
      <c r="AO275" s="27" t="s">
        <v>117</v>
      </c>
      <c r="AP275" s="23" t="s">
        <v>114</v>
      </c>
      <c r="AQ275" s="23" t="s">
        <v>118</v>
      </c>
      <c r="AR275" s="23" t="s">
        <v>114</v>
      </c>
    </row>
    <row r="276" spans="1:44" s="10" customFormat="1" x14ac:dyDescent="0.2">
      <c r="A276" s="8" t="s">
        <v>530</v>
      </c>
      <c r="B276" s="1" t="s">
        <v>142</v>
      </c>
      <c r="D276" s="9" t="s">
        <v>144</v>
      </c>
      <c r="E276" s="9" t="s">
        <v>145</v>
      </c>
      <c r="G276" s="9" t="s">
        <v>147</v>
      </c>
      <c r="H276" s="9" t="s">
        <v>148</v>
      </c>
      <c r="I276" s="9" t="s">
        <v>149</v>
      </c>
      <c r="J276" s="9" t="s">
        <v>1439</v>
      </c>
      <c r="K276" s="14" t="s">
        <v>532</v>
      </c>
      <c r="L276" s="9" t="s">
        <v>152</v>
      </c>
      <c r="M276" s="9" t="s">
        <v>152</v>
      </c>
      <c r="N276" s="9" t="s">
        <v>153</v>
      </c>
      <c r="O276" s="9"/>
      <c r="Q276" s="15"/>
      <c r="R276" s="9" t="s">
        <v>156</v>
      </c>
      <c r="S276" s="9" t="s">
        <v>143</v>
      </c>
      <c r="V276" s="9" t="s">
        <v>160</v>
      </c>
      <c r="W276" s="9"/>
      <c r="Z276" s="9"/>
      <c r="AA276" s="14" t="s">
        <v>161</v>
      </c>
      <c r="AB276" s="14" t="s">
        <v>164</v>
      </c>
      <c r="AD276" s="9" t="s">
        <v>165</v>
      </c>
      <c r="AE276" s="9" t="s">
        <v>142</v>
      </c>
      <c r="AF276" s="9" t="s">
        <v>163</v>
      </c>
      <c r="AG276" s="9" t="s">
        <v>166</v>
      </c>
      <c r="AH276" s="22" t="s">
        <v>753</v>
      </c>
      <c r="AI276" s="22" t="s">
        <v>168</v>
      </c>
      <c r="AJ276" s="22" t="s">
        <v>168</v>
      </c>
      <c r="AK276" s="22" t="s">
        <v>157</v>
      </c>
      <c r="AL276" s="22" t="s">
        <v>158</v>
      </c>
      <c r="AM276" s="22" t="s">
        <v>159</v>
      </c>
      <c r="AN276" s="26" t="s">
        <v>753</v>
      </c>
      <c r="AO276" s="26" t="s">
        <v>170</v>
      </c>
      <c r="AP276" s="22" t="s">
        <v>171</v>
      </c>
      <c r="AQ276" s="22" t="s">
        <v>172</v>
      </c>
      <c r="AR276" s="22" t="s">
        <v>167</v>
      </c>
    </row>
    <row r="277" spans="1:44" s="10" customFormat="1" x14ac:dyDescent="0.2">
      <c r="A277" s="8" t="s">
        <v>533</v>
      </c>
      <c r="B277" s="1" t="s">
        <v>59</v>
      </c>
      <c r="D277" s="9" t="s">
        <v>59</v>
      </c>
      <c r="E277" s="9" t="s">
        <v>59</v>
      </c>
      <c r="G277" s="9" t="s">
        <v>59</v>
      </c>
      <c r="H277" s="9" t="s">
        <v>59</v>
      </c>
      <c r="I277" s="9" t="s">
        <v>59</v>
      </c>
      <c r="J277" s="9" t="s">
        <v>1440</v>
      </c>
      <c r="K277" s="14" t="s">
        <v>61</v>
      </c>
      <c r="L277" s="9" t="s">
        <v>59</v>
      </c>
      <c r="M277" s="9" t="s">
        <v>59</v>
      </c>
      <c r="N277" s="9" t="s">
        <v>59</v>
      </c>
      <c r="O277" s="9"/>
      <c r="Q277" s="15"/>
      <c r="R277" s="9" t="s">
        <v>63</v>
      </c>
      <c r="S277" s="9" t="s">
        <v>59</v>
      </c>
      <c r="V277" s="9" t="s">
        <v>67</v>
      </c>
      <c r="W277" s="9"/>
      <c r="Z277" s="9"/>
      <c r="AA277" s="14" t="s">
        <v>68</v>
      </c>
      <c r="AB277" s="14" t="s">
        <v>68</v>
      </c>
      <c r="AD277" s="9" t="s">
        <v>71</v>
      </c>
      <c r="AE277" s="9" t="s">
        <v>72</v>
      </c>
      <c r="AF277" s="9" t="s">
        <v>67</v>
      </c>
      <c r="AG277" s="9" t="s">
        <v>73</v>
      </c>
      <c r="AH277" s="22" t="s">
        <v>753</v>
      </c>
      <c r="AI277" s="22" t="s">
        <v>75</v>
      </c>
      <c r="AJ277" s="22" t="s">
        <v>76</v>
      </c>
      <c r="AK277" s="22" t="s">
        <v>64</v>
      </c>
      <c r="AL277" s="22" t="s">
        <v>65</v>
      </c>
      <c r="AM277" s="22" t="s">
        <v>66</v>
      </c>
      <c r="AN277" s="26" t="s">
        <v>753</v>
      </c>
      <c r="AO277" s="26" t="s">
        <v>78</v>
      </c>
      <c r="AP277" s="22" t="s">
        <v>79</v>
      </c>
      <c r="AQ277" s="22" t="s">
        <v>80</v>
      </c>
      <c r="AR277" s="22" t="s">
        <v>74</v>
      </c>
    </row>
    <row r="278" spans="1:44" s="10" customFormat="1" x14ac:dyDescent="0.2">
      <c r="A278" s="8" t="s">
        <v>367</v>
      </c>
      <c r="B278" s="1" t="s">
        <v>2510</v>
      </c>
      <c r="D278" s="9" t="s">
        <v>1832</v>
      </c>
      <c r="E278" s="9" t="s">
        <v>1833</v>
      </c>
      <c r="G278" s="9" t="s">
        <v>1835</v>
      </c>
      <c r="H278" s="9" t="s">
        <v>1836</v>
      </c>
      <c r="I278" s="9" t="s">
        <v>1837</v>
      </c>
      <c r="J278" s="9" t="s">
        <v>1839</v>
      </c>
      <c r="K278" s="14" t="s">
        <v>1834</v>
      </c>
      <c r="L278" s="9" t="s">
        <v>1840</v>
      </c>
      <c r="M278" s="9" t="s">
        <v>1841</v>
      </c>
      <c r="N278" s="9" t="s">
        <v>1842</v>
      </c>
      <c r="O278" s="9"/>
      <c r="Q278" s="15"/>
      <c r="R278" s="9" t="s">
        <v>1844</v>
      </c>
      <c r="S278" s="9" t="s">
        <v>1831</v>
      </c>
      <c r="V278" s="9" t="s">
        <v>1849</v>
      </c>
      <c r="W278" s="9"/>
      <c r="Z278" s="9"/>
      <c r="AA278" s="14" t="s">
        <v>1843</v>
      </c>
      <c r="AB278" s="14" t="s">
        <v>1851</v>
      </c>
      <c r="AD278" s="9" t="s">
        <v>1848</v>
      </c>
      <c r="AE278" s="9" t="s">
        <v>1853</v>
      </c>
      <c r="AF278" s="9" t="s">
        <v>1850</v>
      </c>
      <c r="AG278" s="9" t="s">
        <v>1854</v>
      </c>
      <c r="AH278" s="22" t="s">
        <v>1852</v>
      </c>
      <c r="AI278" s="22" t="s">
        <v>1856</v>
      </c>
      <c r="AJ278" s="22" t="s">
        <v>1855</v>
      </c>
      <c r="AK278" s="22" t="s">
        <v>1846</v>
      </c>
      <c r="AL278" s="22" t="s">
        <v>1845</v>
      </c>
      <c r="AM278" s="22" t="s">
        <v>1847</v>
      </c>
      <c r="AN278" s="26" t="s">
        <v>1858</v>
      </c>
      <c r="AO278" s="26" t="s">
        <v>1857</v>
      </c>
      <c r="AP278" s="22" t="s">
        <v>1860</v>
      </c>
      <c r="AQ278" s="22" t="s">
        <v>1859</v>
      </c>
      <c r="AR278" s="22" t="s">
        <v>1838</v>
      </c>
    </row>
    <row r="279" spans="1:44" s="10" customFormat="1" x14ac:dyDescent="0.2">
      <c r="A279" s="8" t="s">
        <v>403</v>
      </c>
      <c r="B279" s="1" t="s">
        <v>2511</v>
      </c>
      <c r="D279" s="9" t="s">
        <v>1862</v>
      </c>
      <c r="E279" s="9" t="s">
        <v>1863</v>
      </c>
      <c r="G279" s="9" t="s">
        <v>1865</v>
      </c>
      <c r="H279" s="9" t="s">
        <v>1866</v>
      </c>
      <c r="I279" s="9" t="s">
        <v>1867</v>
      </c>
      <c r="J279" s="9" t="s">
        <v>1869</v>
      </c>
      <c r="K279" s="14" t="s">
        <v>1864</v>
      </c>
      <c r="L279" s="9" t="s">
        <v>1870</v>
      </c>
      <c r="M279" s="9" t="s">
        <v>1871</v>
      </c>
      <c r="N279" s="9" t="s">
        <v>1872</v>
      </c>
      <c r="O279" s="9"/>
      <c r="Q279" s="15"/>
      <c r="R279" s="9" t="s">
        <v>1874</v>
      </c>
      <c r="S279" s="9" t="s">
        <v>1861</v>
      </c>
      <c r="V279" s="9" t="s">
        <v>1879</v>
      </c>
      <c r="W279" s="9"/>
      <c r="Z279" s="9"/>
      <c r="AA279" s="14" t="s">
        <v>1873</v>
      </c>
      <c r="AB279" s="14" t="s">
        <v>1881</v>
      </c>
      <c r="AD279" s="9" t="s">
        <v>1878</v>
      </c>
      <c r="AE279" s="9" t="s">
        <v>1883</v>
      </c>
      <c r="AF279" s="9" t="s">
        <v>1880</v>
      </c>
      <c r="AG279" s="9" t="s">
        <v>1884</v>
      </c>
      <c r="AH279" s="22" t="s">
        <v>1882</v>
      </c>
      <c r="AI279" s="22" t="s">
        <v>1886</v>
      </c>
      <c r="AJ279" s="22" t="s">
        <v>1885</v>
      </c>
      <c r="AK279" s="22" t="s">
        <v>1876</v>
      </c>
      <c r="AL279" s="22" t="s">
        <v>1875</v>
      </c>
      <c r="AM279" s="22" t="s">
        <v>1877</v>
      </c>
      <c r="AN279" s="26" t="s">
        <v>1888</v>
      </c>
      <c r="AO279" s="26" t="s">
        <v>1887</v>
      </c>
      <c r="AP279" s="22" t="s">
        <v>1890</v>
      </c>
      <c r="AQ279" s="22" t="s">
        <v>1889</v>
      </c>
      <c r="AR279" s="22" t="s">
        <v>1868</v>
      </c>
    </row>
    <row r="280" spans="1:44" s="10" customFormat="1" x14ac:dyDescent="0.2">
      <c r="A280" s="8" t="s">
        <v>439</v>
      </c>
      <c r="B280" s="1" t="s">
        <v>440</v>
      </c>
      <c r="D280" s="9" t="s">
        <v>440</v>
      </c>
      <c r="E280" s="9" t="s">
        <v>440</v>
      </c>
      <c r="G280" s="9" t="s">
        <v>440</v>
      </c>
      <c r="H280" s="9" t="s">
        <v>440</v>
      </c>
      <c r="I280" s="9" t="s">
        <v>440</v>
      </c>
      <c r="J280" s="9" t="s">
        <v>1443</v>
      </c>
      <c r="K280" s="14" t="s">
        <v>601</v>
      </c>
      <c r="L280" s="9" t="s">
        <v>440</v>
      </c>
      <c r="M280" s="9" t="s">
        <v>440</v>
      </c>
      <c r="N280" s="9" t="s">
        <v>440</v>
      </c>
      <c r="O280" s="9"/>
      <c r="Q280" s="15"/>
      <c r="R280" s="9" t="s">
        <v>445</v>
      </c>
      <c r="S280" s="9" t="s">
        <v>440</v>
      </c>
      <c r="V280" s="9" t="s">
        <v>448</v>
      </c>
      <c r="W280" s="9"/>
      <c r="Z280" s="9"/>
      <c r="AA280" s="14" t="s">
        <v>446</v>
      </c>
      <c r="AB280" s="14" t="s">
        <v>446</v>
      </c>
      <c r="AD280" s="9" t="s">
        <v>452</v>
      </c>
      <c r="AE280" s="9" t="s">
        <v>453</v>
      </c>
      <c r="AF280" s="9" t="s">
        <v>448</v>
      </c>
      <c r="AG280" s="9" t="s">
        <v>1501</v>
      </c>
      <c r="AH280" s="22" t="s">
        <v>451</v>
      </c>
      <c r="AI280" s="22" t="s">
        <v>456</v>
      </c>
      <c r="AJ280" s="22" t="s">
        <v>976</v>
      </c>
      <c r="AK280" s="22" t="s">
        <v>446</v>
      </c>
      <c r="AL280" s="22" t="s">
        <v>446</v>
      </c>
      <c r="AM280" s="22" t="s">
        <v>447</v>
      </c>
      <c r="AN280" s="26" t="s">
        <v>1622</v>
      </c>
      <c r="AO280" s="26" t="s">
        <v>1622</v>
      </c>
      <c r="AP280" s="22" t="s">
        <v>1002</v>
      </c>
      <c r="AQ280" s="22" t="s">
        <v>602</v>
      </c>
      <c r="AR280" s="22" t="s">
        <v>1435</v>
      </c>
    </row>
    <row r="283" spans="1:44" x14ac:dyDescent="0.2">
      <c r="A283" s="2" t="s">
        <v>2490</v>
      </c>
      <c r="B283" s="1" t="s">
        <v>2512</v>
      </c>
      <c r="D283" s="1" t="s">
        <v>1892</v>
      </c>
      <c r="E283" s="1" t="s">
        <v>1893</v>
      </c>
      <c r="G283" s="1" t="s">
        <v>1895</v>
      </c>
      <c r="H283" s="1" t="s">
        <v>1896</v>
      </c>
      <c r="I283" s="1" t="s">
        <v>1897</v>
      </c>
      <c r="J283" s="1" t="s">
        <v>1899</v>
      </c>
      <c r="K283" s="14" t="s">
        <v>1894</v>
      </c>
      <c r="L283" s="1" t="s">
        <v>1900</v>
      </c>
      <c r="M283" s="1" t="s">
        <v>1901</v>
      </c>
      <c r="N283" s="1" t="s">
        <v>1902</v>
      </c>
      <c r="O283" s="1"/>
      <c r="P283" s="1"/>
      <c r="R283" s="1" t="s">
        <v>1904</v>
      </c>
      <c r="S283" s="1" t="s">
        <v>1891</v>
      </c>
      <c r="V283" s="1" t="s">
        <v>1909</v>
      </c>
      <c r="W283" s="1"/>
      <c r="Z283" s="1"/>
      <c r="AA283" s="14" t="s">
        <v>1903</v>
      </c>
      <c r="AB283" s="14" t="s">
        <v>1911</v>
      </c>
      <c r="AD283" s="1" t="s">
        <v>1908</v>
      </c>
      <c r="AE283" s="1" t="s">
        <v>1913</v>
      </c>
      <c r="AF283" s="1" t="s">
        <v>1910</v>
      </c>
      <c r="AG283" s="1" t="s">
        <v>1914</v>
      </c>
      <c r="AH283" s="22" t="s">
        <v>1912</v>
      </c>
      <c r="AI283" s="22" t="s">
        <v>1916</v>
      </c>
      <c r="AJ283" s="22" t="s">
        <v>1915</v>
      </c>
      <c r="AK283" s="22" t="s">
        <v>1906</v>
      </c>
      <c r="AL283" s="22" t="s">
        <v>1905</v>
      </c>
      <c r="AM283" s="22" t="s">
        <v>1907</v>
      </c>
      <c r="AN283" s="26" t="s">
        <v>1917</v>
      </c>
      <c r="AO283" s="26" t="s">
        <v>1918</v>
      </c>
      <c r="AP283" s="22" t="s">
        <v>1920</v>
      </c>
      <c r="AQ283" s="22" t="s">
        <v>1919</v>
      </c>
      <c r="AR283" s="22" t="s">
        <v>1898</v>
      </c>
    </row>
    <row r="284" spans="1:44" x14ac:dyDescent="0.2">
      <c r="A284" s="2" t="s">
        <v>823</v>
      </c>
      <c r="B284" s="1" t="s">
        <v>639</v>
      </c>
      <c r="D284" s="1" t="s">
        <v>638</v>
      </c>
      <c r="E284" s="1" t="s">
        <v>639</v>
      </c>
      <c r="G284" s="1" t="s">
        <v>638</v>
      </c>
      <c r="H284" s="1" t="s">
        <v>639</v>
      </c>
      <c r="I284" s="1" t="s">
        <v>638</v>
      </c>
      <c r="J284" s="1" t="s">
        <v>638</v>
      </c>
      <c r="K284" s="14" t="s">
        <v>638</v>
      </c>
      <c r="L284" s="1" t="s">
        <v>639</v>
      </c>
      <c r="M284" s="1" t="s">
        <v>639</v>
      </c>
      <c r="N284" s="1" t="s">
        <v>639</v>
      </c>
      <c r="O284" s="1"/>
      <c r="P284" s="1"/>
      <c r="R284" s="1" t="s">
        <v>638</v>
      </c>
      <c r="S284" s="1" t="s">
        <v>638</v>
      </c>
      <c r="V284" s="1" t="s">
        <v>638</v>
      </c>
      <c r="W284" s="1"/>
      <c r="Z284" s="1"/>
      <c r="AA284" s="14" t="s">
        <v>639</v>
      </c>
      <c r="AB284" s="14" t="s">
        <v>639</v>
      </c>
      <c r="AD284" s="1" t="s">
        <v>638</v>
      </c>
      <c r="AE284" s="1" t="s">
        <v>639</v>
      </c>
      <c r="AF284" s="1" t="s">
        <v>638</v>
      </c>
      <c r="AG284" s="1" t="s">
        <v>179</v>
      </c>
      <c r="AH284" s="22" t="s">
        <v>638</v>
      </c>
      <c r="AI284" s="22" t="s">
        <v>179</v>
      </c>
      <c r="AJ284" s="22" t="s">
        <v>179</v>
      </c>
      <c r="AK284" s="22" t="s">
        <v>639</v>
      </c>
      <c r="AL284" s="22" t="s">
        <v>639</v>
      </c>
      <c r="AM284" s="22" t="s">
        <v>638</v>
      </c>
      <c r="AN284" s="26" t="s">
        <v>179</v>
      </c>
      <c r="AO284" s="26" t="s">
        <v>179</v>
      </c>
      <c r="AP284" s="22" t="s">
        <v>179</v>
      </c>
      <c r="AQ284" s="22" t="s">
        <v>179</v>
      </c>
      <c r="AR284" s="22" t="s">
        <v>638</v>
      </c>
    </row>
    <row r="285" spans="1:44" x14ac:dyDescent="0.2">
      <c r="A285" s="2" t="s">
        <v>1269</v>
      </c>
      <c r="B285" s="1" t="s">
        <v>179</v>
      </c>
      <c r="D285" s="1" t="s">
        <v>1294</v>
      </c>
      <c r="E285" s="1" t="s">
        <v>179</v>
      </c>
      <c r="G285" s="1" t="s">
        <v>1282</v>
      </c>
      <c r="H285" s="1" t="s">
        <v>179</v>
      </c>
      <c r="I285" s="1" t="s">
        <v>1282</v>
      </c>
      <c r="J285" s="1" t="s">
        <v>1294</v>
      </c>
      <c r="K285" s="14" t="s">
        <v>1282</v>
      </c>
      <c r="L285" s="1" t="s">
        <v>179</v>
      </c>
      <c r="M285" s="1" t="s">
        <v>179</v>
      </c>
      <c r="N285" s="1" t="s">
        <v>179</v>
      </c>
      <c r="O285" s="1"/>
      <c r="P285" s="1"/>
      <c r="R285" s="1" t="s">
        <v>1294</v>
      </c>
      <c r="S285" s="1" t="s">
        <v>1282</v>
      </c>
      <c r="V285" s="1" t="s">
        <v>1356</v>
      </c>
      <c r="W285" s="1"/>
      <c r="Z285" s="1"/>
      <c r="AA285" s="14" t="s">
        <v>179</v>
      </c>
      <c r="AB285" s="14" t="s">
        <v>179</v>
      </c>
      <c r="AD285" s="1" t="s">
        <v>1352</v>
      </c>
      <c r="AE285" s="1" t="s">
        <v>179</v>
      </c>
      <c r="AF285" s="1" t="s">
        <v>1352</v>
      </c>
      <c r="AG285" s="1" t="s">
        <v>179</v>
      </c>
      <c r="AH285" s="22" t="s">
        <v>1352</v>
      </c>
      <c r="AI285" s="22" t="s">
        <v>179</v>
      </c>
      <c r="AJ285" s="22" t="s">
        <v>1352</v>
      </c>
      <c r="AK285" s="22" t="s">
        <v>179</v>
      </c>
      <c r="AL285" s="22" t="s">
        <v>179</v>
      </c>
      <c r="AM285" s="22" t="s">
        <v>1282</v>
      </c>
      <c r="AN285" s="26" t="s">
        <v>1352</v>
      </c>
      <c r="AO285" s="26" t="s">
        <v>1352</v>
      </c>
      <c r="AP285" s="22" t="s">
        <v>1352</v>
      </c>
      <c r="AQ285" s="22" t="s">
        <v>1352</v>
      </c>
      <c r="AR285" s="22" t="s">
        <v>1282</v>
      </c>
    </row>
    <row r="286" spans="1:44" x14ac:dyDescent="0.2">
      <c r="A286" s="2" t="s">
        <v>1921</v>
      </c>
      <c r="B286" s="1" t="s">
        <v>179</v>
      </c>
      <c r="D286" s="1" t="s">
        <v>179</v>
      </c>
      <c r="E286" s="1" t="s">
        <v>179</v>
      </c>
      <c r="G286" s="1" t="s">
        <v>498</v>
      </c>
      <c r="H286" s="1" t="s">
        <v>179</v>
      </c>
      <c r="I286" s="1" t="s">
        <v>497</v>
      </c>
      <c r="J286" s="1" t="s">
        <v>179</v>
      </c>
      <c r="K286" s="14" t="s">
        <v>497</v>
      </c>
      <c r="L286" s="1" t="s">
        <v>179</v>
      </c>
      <c r="M286" s="1" t="s">
        <v>179</v>
      </c>
      <c r="N286" s="1" t="s">
        <v>179</v>
      </c>
      <c r="O286" s="1"/>
      <c r="P286" s="1"/>
      <c r="R286" s="1" t="s">
        <v>179</v>
      </c>
      <c r="S286" s="1" t="s">
        <v>501</v>
      </c>
      <c r="V286" s="1" t="s">
        <v>179</v>
      </c>
      <c r="W286" s="1"/>
      <c r="Z286" s="1"/>
      <c r="AA286" s="14" t="s">
        <v>179</v>
      </c>
      <c r="AB286" s="14" t="s">
        <v>179</v>
      </c>
      <c r="AD286" s="1" t="s">
        <v>502</v>
      </c>
      <c r="AE286" s="1" t="s">
        <v>179</v>
      </c>
      <c r="AF286" s="1" t="s">
        <v>497</v>
      </c>
      <c r="AG286" s="1" t="s">
        <v>179</v>
      </c>
      <c r="AH286" s="22" t="s">
        <v>501</v>
      </c>
      <c r="AI286" s="22" t="s">
        <v>179</v>
      </c>
      <c r="AJ286" s="22" t="s">
        <v>497</v>
      </c>
      <c r="AK286" s="22" t="s">
        <v>179</v>
      </c>
      <c r="AL286" s="22" t="s">
        <v>179</v>
      </c>
      <c r="AM286" s="22" t="s">
        <v>500</v>
      </c>
      <c r="AN286" s="26" t="s">
        <v>510</v>
      </c>
      <c r="AO286" s="26" t="s">
        <v>510</v>
      </c>
      <c r="AP286" s="22" t="s">
        <v>510</v>
      </c>
      <c r="AQ286" s="22" t="s">
        <v>510</v>
      </c>
      <c r="AR286" s="22" t="s">
        <v>501</v>
      </c>
    </row>
    <row r="287" spans="1:44" x14ac:dyDescent="0.2">
      <c r="A287" s="2" t="s">
        <v>180</v>
      </c>
      <c r="B287" s="1" t="s">
        <v>179</v>
      </c>
      <c r="D287" s="1" t="s">
        <v>179</v>
      </c>
      <c r="E287" s="1" t="s">
        <v>179</v>
      </c>
      <c r="G287" s="1" t="s">
        <v>179</v>
      </c>
      <c r="H287" s="1" t="s">
        <v>179</v>
      </c>
      <c r="I287" s="1" t="s">
        <v>179</v>
      </c>
      <c r="J287" s="1" t="s">
        <v>179</v>
      </c>
      <c r="K287" s="14" t="s">
        <v>179</v>
      </c>
      <c r="L287" s="1" t="s">
        <v>179</v>
      </c>
      <c r="M287" s="1" t="s">
        <v>179</v>
      </c>
      <c r="N287" s="1" t="s">
        <v>179</v>
      </c>
      <c r="O287" s="1"/>
      <c r="P287" s="1"/>
      <c r="R287" s="1" t="s">
        <v>179</v>
      </c>
      <c r="S287" s="1" t="s">
        <v>179</v>
      </c>
      <c r="V287" s="1" t="s">
        <v>179</v>
      </c>
      <c r="W287" s="1"/>
      <c r="Z287" s="1"/>
      <c r="AA287" s="14" t="s">
        <v>179</v>
      </c>
      <c r="AB287" s="14" t="s">
        <v>179</v>
      </c>
      <c r="AD287" s="1" t="s">
        <v>179</v>
      </c>
      <c r="AE287" s="1" t="s">
        <v>179</v>
      </c>
      <c r="AF287" s="1" t="s">
        <v>179</v>
      </c>
      <c r="AG287" s="1" t="s">
        <v>179</v>
      </c>
      <c r="AH287" s="22" t="s">
        <v>179</v>
      </c>
      <c r="AI287" s="22" t="s">
        <v>179</v>
      </c>
      <c r="AJ287" s="22" t="s">
        <v>179</v>
      </c>
      <c r="AK287" s="22" t="s">
        <v>179</v>
      </c>
      <c r="AL287" s="22" t="s">
        <v>179</v>
      </c>
      <c r="AM287" s="22" t="s">
        <v>179</v>
      </c>
      <c r="AN287" s="26" t="s">
        <v>179</v>
      </c>
      <c r="AO287" s="26" t="s">
        <v>179</v>
      </c>
      <c r="AP287" s="22" t="s">
        <v>179</v>
      </c>
      <c r="AQ287" s="22" t="s">
        <v>179</v>
      </c>
      <c r="AR287" s="22" t="s">
        <v>179</v>
      </c>
    </row>
    <row r="288" spans="1:44" ht="409.6" x14ac:dyDescent="0.2">
      <c r="A288" s="2" t="s">
        <v>1922</v>
      </c>
      <c r="B288" s="1" t="s">
        <v>179</v>
      </c>
      <c r="D288" s="1" t="s">
        <v>179</v>
      </c>
      <c r="E288" s="1" t="s">
        <v>179</v>
      </c>
      <c r="G288" s="1" t="s">
        <v>179</v>
      </c>
      <c r="H288" s="1" t="s">
        <v>179</v>
      </c>
      <c r="I288" s="1" t="s">
        <v>179</v>
      </c>
      <c r="J288" s="1" t="s">
        <v>179</v>
      </c>
      <c r="K288" s="41" t="s">
        <v>2543</v>
      </c>
      <c r="L288" s="1" t="s">
        <v>179</v>
      </c>
      <c r="M288" s="1" t="s">
        <v>179</v>
      </c>
      <c r="N288" s="1" t="s">
        <v>179</v>
      </c>
      <c r="O288" s="1"/>
      <c r="P288" s="1"/>
      <c r="R288" s="1" t="s">
        <v>179</v>
      </c>
      <c r="S288" s="1" t="s">
        <v>179</v>
      </c>
      <c r="V288" s="1" t="s">
        <v>179</v>
      </c>
      <c r="W288" s="1"/>
      <c r="Z288" s="1"/>
      <c r="AA288" s="14" t="s">
        <v>179</v>
      </c>
      <c r="AB288" s="14" t="s">
        <v>179</v>
      </c>
      <c r="AD288" s="1" t="s">
        <v>179</v>
      </c>
      <c r="AE288" s="1" t="s">
        <v>179</v>
      </c>
      <c r="AF288" s="1" t="s">
        <v>179</v>
      </c>
      <c r="AG288" s="1" t="s">
        <v>179</v>
      </c>
      <c r="AH288" s="22" t="s">
        <v>179</v>
      </c>
      <c r="AI288" s="22" t="s">
        <v>179</v>
      </c>
      <c r="AJ288" s="22" t="s">
        <v>179</v>
      </c>
      <c r="AK288" s="22" t="s">
        <v>179</v>
      </c>
      <c r="AL288" s="22" t="s">
        <v>179</v>
      </c>
      <c r="AM288" s="22" t="s">
        <v>709</v>
      </c>
      <c r="AN288" s="26" t="s">
        <v>179</v>
      </c>
      <c r="AO288" s="26" t="s">
        <v>179</v>
      </c>
      <c r="AP288" s="22" t="s">
        <v>1924</v>
      </c>
      <c r="AQ288" s="22" t="s">
        <v>179</v>
      </c>
      <c r="AR288" s="22" t="s">
        <v>1923</v>
      </c>
    </row>
    <row r="289" spans="1:44" s="2" customFormat="1" x14ac:dyDescent="0.2">
      <c r="A289" s="2" t="s">
        <v>527</v>
      </c>
      <c r="B289" s="1" t="s">
        <v>87</v>
      </c>
      <c r="D289" s="3" t="s">
        <v>89</v>
      </c>
      <c r="E289" s="3" t="s">
        <v>90</v>
      </c>
      <c r="G289" s="3" t="s">
        <v>528</v>
      </c>
      <c r="H289" s="3" t="s">
        <v>93</v>
      </c>
      <c r="I289" s="3" t="s">
        <v>94</v>
      </c>
      <c r="J289" s="3" t="s">
        <v>1438</v>
      </c>
      <c r="K289" s="16" t="s">
        <v>96</v>
      </c>
      <c r="L289" s="3" t="s">
        <v>97</v>
      </c>
      <c r="M289" s="3" t="s">
        <v>98</v>
      </c>
      <c r="N289" s="3" t="s">
        <v>99</v>
      </c>
      <c r="O289" s="3"/>
      <c r="P289" s="3"/>
      <c r="Q289" s="21"/>
      <c r="R289" s="3" t="s">
        <v>102</v>
      </c>
      <c r="S289" s="3" t="s">
        <v>88</v>
      </c>
      <c r="V289" s="3" t="s">
        <v>106</v>
      </c>
      <c r="W289" s="3"/>
      <c r="Z289" s="3"/>
      <c r="AA289" s="16" t="s">
        <v>107</v>
      </c>
      <c r="AB289" s="16" t="s">
        <v>107</v>
      </c>
      <c r="AD289" s="3" t="s">
        <v>179</v>
      </c>
      <c r="AE289" s="3" t="s">
        <v>112</v>
      </c>
      <c r="AF289" s="3" t="s">
        <v>179</v>
      </c>
      <c r="AG289" s="3" t="s">
        <v>113</v>
      </c>
      <c r="AH289" s="23" t="s">
        <v>125</v>
      </c>
      <c r="AI289" s="23" t="s">
        <v>115</v>
      </c>
      <c r="AJ289" s="23" t="s">
        <v>116</v>
      </c>
      <c r="AK289" s="23" t="s">
        <v>1925</v>
      </c>
      <c r="AL289" s="23" t="s">
        <v>104</v>
      </c>
      <c r="AM289" s="23" t="s">
        <v>105</v>
      </c>
      <c r="AN289" s="27" t="s">
        <v>1560</v>
      </c>
      <c r="AO289" s="27" t="s">
        <v>117</v>
      </c>
      <c r="AP289" s="23" t="s">
        <v>114</v>
      </c>
      <c r="AQ289" s="23" t="s">
        <v>118</v>
      </c>
      <c r="AR289" s="23" t="s">
        <v>114</v>
      </c>
    </row>
    <row r="290" spans="1:44" x14ac:dyDescent="0.2">
      <c r="A290" s="2" t="s">
        <v>530</v>
      </c>
      <c r="B290" s="1" t="s">
        <v>142</v>
      </c>
      <c r="D290" s="1" t="s">
        <v>144</v>
      </c>
      <c r="E290" s="1" t="s">
        <v>145</v>
      </c>
      <c r="G290" s="1" t="s">
        <v>147</v>
      </c>
      <c r="H290" s="1" t="s">
        <v>148</v>
      </c>
      <c r="I290" s="1" t="s">
        <v>149</v>
      </c>
      <c r="J290" s="1" t="s">
        <v>1439</v>
      </c>
      <c r="K290" s="14" t="s">
        <v>532</v>
      </c>
      <c r="L290" s="1" t="s">
        <v>152</v>
      </c>
      <c r="M290" s="1" t="s">
        <v>152</v>
      </c>
      <c r="N290" s="1" t="s">
        <v>153</v>
      </c>
      <c r="O290" s="1"/>
      <c r="P290" s="1"/>
      <c r="R290" s="1" t="s">
        <v>156</v>
      </c>
      <c r="S290" s="1" t="s">
        <v>143</v>
      </c>
      <c r="V290" s="1" t="s">
        <v>160</v>
      </c>
      <c r="W290" s="1"/>
      <c r="Z290" s="1"/>
      <c r="AA290" s="14" t="s">
        <v>161</v>
      </c>
      <c r="AB290" s="14" t="s">
        <v>164</v>
      </c>
      <c r="AD290" s="1" t="s">
        <v>165</v>
      </c>
      <c r="AE290" s="1" t="s">
        <v>142</v>
      </c>
      <c r="AF290" s="1" t="s">
        <v>163</v>
      </c>
      <c r="AG290" s="1" t="s">
        <v>166</v>
      </c>
      <c r="AH290" s="22" t="s">
        <v>753</v>
      </c>
      <c r="AI290" s="22" t="s">
        <v>168</v>
      </c>
      <c r="AJ290" s="22" t="s">
        <v>168</v>
      </c>
      <c r="AK290" s="22" t="s">
        <v>157</v>
      </c>
      <c r="AL290" s="22" t="s">
        <v>158</v>
      </c>
      <c r="AM290" s="22" t="s">
        <v>159</v>
      </c>
      <c r="AN290" s="26" t="s">
        <v>753</v>
      </c>
      <c r="AO290" s="26" t="s">
        <v>170</v>
      </c>
      <c r="AP290" s="22" t="s">
        <v>171</v>
      </c>
      <c r="AQ290" s="22" t="s">
        <v>172</v>
      </c>
      <c r="AR290" s="22" t="s">
        <v>167</v>
      </c>
    </row>
    <row r="291" spans="1:44" x14ac:dyDescent="0.2">
      <c r="A291" s="2" t="s">
        <v>533</v>
      </c>
      <c r="B291" s="1" t="s">
        <v>59</v>
      </c>
      <c r="D291" s="1" t="s">
        <v>59</v>
      </c>
      <c r="E291" s="1" t="s">
        <v>59</v>
      </c>
      <c r="G291" s="1" t="s">
        <v>59</v>
      </c>
      <c r="H291" s="1" t="s">
        <v>59</v>
      </c>
      <c r="I291" s="1" t="s">
        <v>59</v>
      </c>
      <c r="J291" s="1" t="s">
        <v>1440</v>
      </c>
      <c r="K291" s="14" t="s">
        <v>61</v>
      </c>
      <c r="L291" s="1" t="s">
        <v>59</v>
      </c>
      <c r="M291" s="1" t="s">
        <v>59</v>
      </c>
      <c r="N291" s="1" t="s">
        <v>59</v>
      </c>
      <c r="O291" s="1"/>
      <c r="P291" s="1"/>
      <c r="R291" s="1" t="s">
        <v>63</v>
      </c>
      <c r="S291" s="1" t="s">
        <v>59</v>
      </c>
      <c r="V291" s="1" t="s">
        <v>67</v>
      </c>
      <c r="W291" s="1"/>
      <c r="Z291" s="1"/>
      <c r="AA291" s="14" t="s">
        <v>68</v>
      </c>
      <c r="AB291" s="14" t="s">
        <v>68</v>
      </c>
      <c r="AD291" s="1" t="s">
        <v>71</v>
      </c>
      <c r="AE291" s="1" t="s">
        <v>72</v>
      </c>
      <c r="AF291" s="1" t="s">
        <v>67</v>
      </c>
      <c r="AG291" s="1" t="s">
        <v>73</v>
      </c>
      <c r="AH291" s="22" t="s">
        <v>753</v>
      </c>
      <c r="AI291" s="22" t="s">
        <v>75</v>
      </c>
      <c r="AJ291" s="22" t="s">
        <v>76</v>
      </c>
      <c r="AK291" s="22" t="s">
        <v>64</v>
      </c>
      <c r="AL291" s="22" t="s">
        <v>65</v>
      </c>
      <c r="AM291" s="22" t="s">
        <v>66</v>
      </c>
      <c r="AN291" s="26" t="s">
        <v>753</v>
      </c>
      <c r="AO291" s="26" t="s">
        <v>78</v>
      </c>
      <c r="AP291" s="22" t="s">
        <v>79</v>
      </c>
      <c r="AQ291" s="22" t="s">
        <v>80</v>
      </c>
      <c r="AR291" s="22" t="s">
        <v>74</v>
      </c>
    </row>
    <row r="292" spans="1:44" x14ac:dyDescent="0.2">
      <c r="A292" s="2" t="s">
        <v>367</v>
      </c>
      <c r="B292" s="1" t="s">
        <v>2513</v>
      </c>
      <c r="D292" s="1" t="s">
        <v>1927</v>
      </c>
      <c r="E292" s="1" t="s">
        <v>1928</v>
      </c>
      <c r="G292" s="1" t="s">
        <v>1930</v>
      </c>
      <c r="H292" s="1" t="s">
        <v>1931</v>
      </c>
      <c r="I292" s="1" t="s">
        <v>1932</v>
      </c>
      <c r="J292" s="1" t="s">
        <v>1934</v>
      </c>
      <c r="K292" s="14" t="s">
        <v>1929</v>
      </c>
      <c r="L292" s="1" t="s">
        <v>1935</v>
      </c>
      <c r="M292" s="1" t="s">
        <v>1936</v>
      </c>
      <c r="N292" s="1" t="s">
        <v>1937</v>
      </c>
      <c r="O292" s="1"/>
      <c r="P292" s="1"/>
      <c r="R292" s="1" t="s">
        <v>1939</v>
      </c>
      <c r="S292" s="1" t="s">
        <v>1926</v>
      </c>
      <c r="V292" s="1" t="s">
        <v>1944</v>
      </c>
      <c r="W292" s="1"/>
      <c r="Z292" s="1"/>
      <c r="AA292" s="14" t="s">
        <v>1938</v>
      </c>
      <c r="AB292" s="14" t="s">
        <v>1946</v>
      </c>
      <c r="AD292" s="1" t="s">
        <v>1943</v>
      </c>
      <c r="AE292" s="1" t="s">
        <v>1948</v>
      </c>
      <c r="AF292" s="1" t="s">
        <v>1945</v>
      </c>
      <c r="AG292" s="1" t="s">
        <v>1949</v>
      </c>
      <c r="AH292" s="22" t="s">
        <v>1947</v>
      </c>
      <c r="AI292" s="22" t="s">
        <v>1951</v>
      </c>
      <c r="AJ292" s="22" t="s">
        <v>1950</v>
      </c>
      <c r="AK292" s="22" t="s">
        <v>1941</v>
      </c>
      <c r="AL292" s="22" t="s">
        <v>1940</v>
      </c>
      <c r="AM292" s="22" t="s">
        <v>1942</v>
      </c>
      <c r="AN292" s="26" t="s">
        <v>1952</v>
      </c>
      <c r="AO292" s="26" t="s">
        <v>1953</v>
      </c>
      <c r="AP292" s="22" t="s">
        <v>1955</v>
      </c>
      <c r="AQ292" s="22" t="s">
        <v>1954</v>
      </c>
      <c r="AR292" s="22" t="s">
        <v>1933</v>
      </c>
    </row>
    <row r="293" spans="1:44" x14ac:dyDescent="0.2">
      <c r="A293" s="2" t="s">
        <v>403</v>
      </c>
      <c r="B293" s="1" t="s">
        <v>2514</v>
      </c>
      <c r="D293" s="1" t="s">
        <v>1957</v>
      </c>
      <c r="E293" s="1" t="s">
        <v>1958</v>
      </c>
      <c r="G293" s="1" t="s">
        <v>1960</v>
      </c>
      <c r="H293" s="1" t="s">
        <v>1961</v>
      </c>
      <c r="I293" s="1" t="s">
        <v>1962</v>
      </c>
      <c r="J293" s="1" t="s">
        <v>1964</v>
      </c>
      <c r="K293" s="14" t="s">
        <v>1959</v>
      </c>
      <c r="L293" s="1" t="s">
        <v>1965</v>
      </c>
      <c r="M293" s="1" t="s">
        <v>1966</v>
      </c>
      <c r="N293" s="1" t="s">
        <v>1967</v>
      </c>
      <c r="O293" s="1"/>
      <c r="P293" s="1"/>
      <c r="R293" s="1" t="s">
        <v>1969</v>
      </c>
      <c r="S293" s="1" t="s">
        <v>1956</v>
      </c>
      <c r="V293" s="1" t="s">
        <v>1974</v>
      </c>
      <c r="W293" s="1"/>
      <c r="Z293" s="1"/>
      <c r="AA293" s="14" t="s">
        <v>1968</v>
      </c>
      <c r="AB293" s="14" t="s">
        <v>1976</v>
      </c>
      <c r="AD293" s="1" t="s">
        <v>1973</v>
      </c>
      <c r="AE293" s="1" t="s">
        <v>1978</v>
      </c>
      <c r="AF293" s="1" t="s">
        <v>1975</v>
      </c>
      <c r="AG293" s="1" t="s">
        <v>1979</v>
      </c>
      <c r="AH293" s="22" t="s">
        <v>1977</v>
      </c>
      <c r="AI293" s="22" t="s">
        <v>1981</v>
      </c>
      <c r="AJ293" s="22" t="s">
        <v>1980</v>
      </c>
      <c r="AK293" s="22" t="s">
        <v>1971</v>
      </c>
      <c r="AL293" s="22" t="s">
        <v>1970</v>
      </c>
      <c r="AM293" s="22" t="s">
        <v>1972</v>
      </c>
      <c r="AN293" s="26" t="s">
        <v>1982</v>
      </c>
      <c r="AO293" s="26" t="s">
        <v>1983</v>
      </c>
      <c r="AP293" s="22" t="s">
        <v>1985</v>
      </c>
      <c r="AQ293" s="22" t="s">
        <v>1984</v>
      </c>
      <c r="AR293" s="22" t="s">
        <v>1963</v>
      </c>
    </row>
    <row r="294" spans="1:44" x14ac:dyDescent="0.2">
      <c r="A294" s="2" t="s">
        <v>439</v>
      </c>
      <c r="B294" s="1" t="s">
        <v>440</v>
      </c>
      <c r="D294" s="1" t="s">
        <v>440</v>
      </c>
      <c r="E294" s="1" t="s">
        <v>440</v>
      </c>
      <c r="G294" s="1" t="s">
        <v>440</v>
      </c>
      <c r="H294" s="1" t="s">
        <v>440</v>
      </c>
      <c r="I294" s="1" t="s">
        <v>440</v>
      </c>
      <c r="J294" s="1" t="s">
        <v>1443</v>
      </c>
      <c r="K294" s="14" t="s">
        <v>601</v>
      </c>
      <c r="L294" s="1" t="s">
        <v>440</v>
      </c>
      <c r="M294" s="1" t="s">
        <v>440</v>
      </c>
      <c r="N294" s="1" t="s">
        <v>440</v>
      </c>
      <c r="O294" s="1"/>
      <c r="P294" s="1"/>
      <c r="R294" s="1" t="s">
        <v>445</v>
      </c>
      <c r="S294" s="1" t="s">
        <v>440</v>
      </c>
      <c r="V294" s="1" t="s">
        <v>448</v>
      </c>
      <c r="W294" s="1"/>
      <c r="Z294" s="1"/>
      <c r="AA294" s="14" t="s">
        <v>446</v>
      </c>
      <c r="AB294" s="14" t="s">
        <v>446</v>
      </c>
      <c r="AD294" s="1" t="s">
        <v>452</v>
      </c>
      <c r="AE294" s="1" t="s">
        <v>453</v>
      </c>
      <c r="AF294" s="1" t="s">
        <v>448</v>
      </c>
      <c r="AG294" s="1" t="s">
        <v>1501</v>
      </c>
      <c r="AH294" s="22" t="s">
        <v>451</v>
      </c>
      <c r="AI294" s="22" t="s">
        <v>456</v>
      </c>
      <c r="AJ294" s="22" t="s">
        <v>976</v>
      </c>
      <c r="AK294" s="22" t="s">
        <v>446</v>
      </c>
      <c r="AL294" s="22" t="s">
        <v>446</v>
      </c>
      <c r="AM294" s="22" t="s">
        <v>447</v>
      </c>
      <c r="AN294" s="26" t="s">
        <v>1622</v>
      </c>
      <c r="AO294" s="26" t="s">
        <v>1622</v>
      </c>
      <c r="AP294" s="22" t="s">
        <v>1002</v>
      </c>
      <c r="AQ294" s="22" t="s">
        <v>602</v>
      </c>
      <c r="AR294" s="22" t="s">
        <v>1435</v>
      </c>
    </row>
    <row r="295" spans="1:44" x14ac:dyDescent="0.2">
      <c r="V295" s="17"/>
    </row>
    <row r="296" spans="1:44" x14ac:dyDescent="0.2">
      <c r="A296" s="2" t="s">
        <v>2530</v>
      </c>
      <c r="V296" s="17"/>
    </row>
    <row r="297" spans="1:44" x14ac:dyDescent="0.2">
      <c r="A297" s="2" t="s">
        <v>2491</v>
      </c>
      <c r="B297" s="1" t="s">
        <v>2496</v>
      </c>
      <c r="D297" s="1" t="s">
        <v>1987</v>
      </c>
      <c r="E297" s="1" t="s">
        <v>1988</v>
      </c>
      <c r="G297" s="1" t="s">
        <v>1989</v>
      </c>
      <c r="H297" s="1" t="s">
        <v>1990</v>
      </c>
      <c r="I297" s="1" t="s">
        <v>1991</v>
      </c>
      <c r="J297" s="1" t="s">
        <v>1993</v>
      </c>
      <c r="L297" s="1" t="s">
        <v>1994</v>
      </c>
      <c r="M297" s="1" t="s">
        <v>1995</v>
      </c>
      <c r="N297" s="1" t="s">
        <v>1996</v>
      </c>
      <c r="O297" s="1"/>
      <c r="R297" s="1" t="s">
        <v>1998</v>
      </c>
      <c r="S297" s="1" t="s">
        <v>1986</v>
      </c>
      <c r="V297" s="18" t="s">
        <v>2003</v>
      </c>
      <c r="Z297" s="1"/>
      <c r="AA297" s="14" t="s">
        <v>1997</v>
      </c>
      <c r="AB297" s="14" t="s">
        <v>2005</v>
      </c>
      <c r="AD297" s="1" t="s">
        <v>2002</v>
      </c>
      <c r="AE297" s="1" t="s">
        <v>2007</v>
      </c>
      <c r="AF297" s="1" t="s">
        <v>2004</v>
      </c>
      <c r="AG297" s="1" t="s">
        <v>2008</v>
      </c>
      <c r="AH297" s="22" t="s">
        <v>2006</v>
      </c>
      <c r="AK297" s="22" t="s">
        <v>1999</v>
      </c>
      <c r="AL297" s="22" t="s">
        <v>2000</v>
      </c>
      <c r="AM297" s="22" t="s">
        <v>2001</v>
      </c>
      <c r="AR297" s="22" t="s">
        <v>1992</v>
      </c>
    </row>
    <row r="298" spans="1:44" x14ac:dyDescent="0.2">
      <c r="A298" s="2" t="s">
        <v>496</v>
      </c>
      <c r="B298" s="1" t="s">
        <v>497</v>
      </c>
      <c r="D298" s="1" t="s">
        <v>498</v>
      </c>
      <c r="E298" s="1" t="s">
        <v>497</v>
      </c>
      <c r="G298" s="1" t="s">
        <v>502</v>
      </c>
      <c r="H298" s="1" t="s">
        <v>498</v>
      </c>
      <c r="I298" s="1" t="s">
        <v>498</v>
      </c>
      <c r="J298" s="1" t="s">
        <v>497</v>
      </c>
      <c r="L298" s="1" t="s">
        <v>498</v>
      </c>
      <c r="M298" s="1" t="s">
        <v>497</v>
      </c>
      <c r="N298" s="1" t="s">
        <v>498</v>
      </c>
      <c r="O298" s="1"/>
      <c r="R298" s="1" t="s">
        <v>500</v>
      </c>
      <c r="S298" s="1" t="s">
        <v>498</v>
      </c>
      <c r="V298" s="18" t="s">
        <v>500</v>
      </c>
      <c r="Z298" s="1"/>
      <c r="AA298" s="14" t="s">
        <v>2009</v>
      </c>
      <c r="AB298" s="14" t="s">
        <v>179</v>
      </c>
      <c r="AD298" s="1" t="s">
        <v>497</v>
      </c>
      <c r="AE298" s="1" t="s">
        <v>503</v>
      </c>
      <c r="AF298" s="1" t="s">
        <v>500</v>
      </c>
      <c r="AG298" s="1" t="s">
        <v>500</v>
      </c>
      <c r="AH298" s="22" t="s">
        <v>500</v>
      </c>
      <c r="AK298" s="22" t="s">
        <v>497</v>
      </c>
      <c r="AL298" s="22" t="s">
        <v>497</v>
      </c>
      <c r="AM298" s="22" t="s">
        <v>498</v>
      </c>
      <c r="AR298" s="22" t="s">
        <v>498</v>
      </c>
    </row>
    <row r="299" spans="1:44" x14ac:dyDescent="0.2">
      <c r="A299" s="2" t="s">
        <v>180</v>
      </c>
      <c r="B299" s="1" t="s">
        <v>179</v>
      </c>
      <c r="D299" s="1" t="s">
        <v>179</v>
      </c>
      <c r="E299" s="1" t="s">
        <v>179</v>
      </c>
      <c r="G299" s="1" t="s">
        <v>179</v>
      </c>
      <c r="H299" s="1" t="s">
        <v>179</v>
      </c>
      <c r="I299" s="1" t="s">
        <v>179</v>
      </c>
      <c r="J299" s="1" t="s">
        <v>179</v>
      </c>
      <c r="L299" s="1" t="s">
        <v>179</v>
      </c>
      <c r="M299" s="1" t="s">
        <v>179</v>
      </c>
      <c r="N299" s="1" t="s">
        <v>179</v>
      </c>
      <c r="O299" s="1"/>
      <c r="R299" s="1" t="s">
        <v>179</v>
      </c>
      <c r="S299" s="1" t="s">
        <v>179</v>
      </c>
      <c r="V299" s="18" t="s">
        <v>179</v>
      </c>
      <c r="Z299" s="1"/>
      <c r="AA299" s="14" t="s">
        <v>179</v>
      </c>
      <c r="AB299" s="14" t="s">
        <v>179</v>
      </c>
      <c r="AD299" s="1" t="s">
        <v>179</v>
      </c>
      <c r="AE299" s="1" t="s">
        <v>179</v>
      </c>
      <c r="AF299" s="1" t="s">
        <v>179</v>
      </c>
      <c r="AG299" s="1" t="s">
        <v>179</v>
      </c>
      <c r="AH299" s="22" t="s">
        <v>179</v>
      </c>
      <c r="AK299" s="22" t="s">
        <v>179</v>
      </c>
      <c r="AL299" s="22" t="s">
        <v>179</v>
      </c>
      <c r="AM299" s="22" t="s">
        <v>179</v>
      </c>
      <c r="AR299" s="22" t="s">
        <v>179</v>
      </c>
    </row>
    <row r="300" spans="1:44" x14ac:dyDescent="0.2">
      <c r="A300" s="2" t="s">
        <v>505</v>
      </c>
      <c r="B300" s="1" t="s">
        <v>500</v>
      </c>
      <c r="D300" s="1" t="s">
        <v>500</v>
      </c>
      <c r="E300" s="1" t="s">
        <v>500</v>
      </c>
      <c r="G300" s="1" t="s">
        <v>179</v>
      </c>
      <c r="H300" s="1" t="s">
        <v>500</v>
      </c>
      <c r="I300" s="1" t="s">
        <v>500</v>
      </c>
      <c r="J300" s="1" t="s">
        <v>500</v>
      </c>
      <c r="L300" s="1" t="s">
        <v>500</v>
      </c>
      <c r="M300" s="1" t="s">
        <v>500</v>
      </c>
      <c r="N300" s="1" t="s">
        <v>500</v>
      </c>
      <c r="O300" s="1"/>
      <c r="R300" s="1" t="s">
        <v>500</v>
      </c>
      <c r="S300" s="1" t="s">
        <v>500</v>
      </c>
      <c r="V300" s="18" t="s">
        <v>500</v>
      </c>
      <c r="Z300" s="1"/>
      <c r="AA300" s="14" t="s">
        <v>179</v>
      </c>
      <c r="AB300" s="14" t="s">
        <v>500</v>
      </c>
      <c r="AD300" s="1" t="s">
        <v>500</v>
      </c>
      <c r="AE300" s="1" t="s">
        <v>503</v>
      </c>
      <c r="AF300" s="1" t="s">
        <v>500</v>
      </c>
      <c r="AG300" s="1" t="s">
        <v>500</v>
      </c>
      <c r="AH300" s="22" t="s">
        <v>500</v>
      </c>
      <c r="AK300" s="22" t="s">
        <v>500</v>
      </c>
      <c r="AL300" s="22" t="s">
        <v>500</v>
      </c>
      <c r="AM300" s="22" t="s">
        <v>500</v>
      </c>
      <c r="AR300" s="22" t="s">
        <v>500</v>
      </c>
    </row>
    <row r="301" spans="1:44" x14ac:dyDescent="0.2">
      <c r="A301" s="2" t="s">
        <v>506</v>
      </c>
      <c r="B301" s="1" t="s">
        <v>500</v>
      </c>
      <c r="D301" s="1" t="s">
        <v>179</v>
      </c>
      <c r="E301" s="1" t="s">
        <v>500</v>
      </c>
      <c r="G301" s="1" t="s">
        <v>179</v>
      </c>
      <c r="H301" s="1" t="s">
        <v>500</v>
      </c>
      <c r="I301" s="1" t="s">
        <v>500</v>
      </c>
      <c r="J301" s="1" t="s">
        <v>500</v>
      </c>
      <c r="L301" s="1" t="s">
        <v>500</v>
      </c>
      <c r="M301" s="1" t="s">
        <v>500</v>
      </c>
      <c r="N301" s="1" t="s">
        <v>500</v>
      </c>
      <c r="O301" s="1"/>
      <c r="R301" s="1" t="s">
        <v>500</v>
      </c>
      <c r="S301" s="1" t="s">
        <v>500</v>
      </c>
      <c r="V301" s="18" t="s">
        <v>500</v>
      </c>
      <c r="Z301" s="1"/>
      <c r="AA301" s="14" t="s">
        <v>179</v>
      </c>
      <c r="AB301" s="14" t="s">
        <v>500</v>
      </c>
      <c r="AD301" s="1" t="s">
        <v>500</v>
      </c>
      <c r="AE301" s="1" t="s">
        <v>502</v>
      </c>
      <c r="AF301" s="1" t="s">
        <v>500</v>
      </c>
      <c r="AG301" s="1" t="s">
        <v>500</v>
      </c>
      <c r="AH301" s="22" t="s">
        <v>500</v>
      </c>
      <c r="AK301" s="22" t="s">
        <v>500</v>
      </c>
      <c r="AL301" s="22" t="s">
        <v>500</v>
      </c>
      <c r="AM301" s="22" t="s">
        <v>500</v>
      </c>
      <c r="AR301" s="22" t="s">
        <v>500</v>
      </c>
    </row>
    <row r="302" spans="1:44" x14ac:dyDescent="0.2">
      <c r="A302" s="2" t="s">
        <v>507</v>
      </c>
      <c r="B302" s="1" t="s">
        <v>500</v>
      </c>
      <c r="D302" s="1" t="s">
        <v>500</v>
      </c>
      <c r="E302" s="1" t="s">
        <v>500</v>
      </c>
      <c r="G302" s="1" t="s">
        <v>179</v>
      </c>
      <c r="H302" s="1" t="s">
        <v>500</v>
      </c>
      <c r="I302" s="1" t="s">
        <v>500</v>
      </c>
      <c r="J302" s="1" t="s">
        <v>500</v>
      </c>
      <c r="L302" s="1" t="s">
        <v>500</v>
      </c>
      <c r="M302" s="1" t="s">
        <v>500</v>
      </c>
      <c r="N302" s="1" t="s">
        <v>500</v>
      </c>
      <c r="O302" s="1"/>
      <c r="R302" s="1" t="s">
        <v>500</v>
      </c>
      <c r="S302" s="1" t="s">
        <v>500</v>
      </c>
      <c r="V302" s="18" t="s">
        <v>500</v>
      </c>
      <c r="Z302" s="1"/>
      <c r="AA302" s="14" t="s">
        <v>179</v>
      </c>
      <c r="AB302" s="14" t="s">
        <v>500</v>
      </c>
      <c r="AD302" s="1" t="s">
        <v>500</v>
      </c>
      <c r="AE302" s="1" t="s">
        <v>502</v>
      </c>
      <c r="AF302" s="1" t="s">
        <v>500</v>
      </c>
      <c r="AG302" s="1" t="s">
        <v>500</v>
      </c>
      <c r="AH302" s="22" t="s">
        <v>500</v>
      </c>
      <c r="AK302" s="22" t="s">
        <v>500</v>
      </c>
      <c r="AL302" s="22" t="s">
        <v>500</v>
      </c>
      <c r="AM302" s="22" t="s">
        <v>500</v>
      </c>
      <c r="AR302" s="22" t="s">
        <v>500</v>
      </c>
    </row>
    <row r="303" spans="1:44" x14ac:dyDescent="0.2">
      <c r="A303" s="2" t="s">
        <v>508</v>
      </c>
      <c r="B303" s="1" t="s">
        <v>500</v>
      </c>
      <c r="D303" s="1" t="s">
        <v>500</v>
      </c>
      <c r="E303" s="1" t="s">
        <v>500</v>
      </c>
      <c r="G303" s="1" t="s">
        <v>179</v>
      </c>
      <c r="H303" s="1" t="s">
        <v>500</v>
      </c>
      <c r="I303" s="1" t="s">
        <v>500</v>
      </c>
      <c r="J303" s="1" t="s">
        <v>503</v>
      </c>
      <c r="L303" s="1" t="s">
        <v>500</v>
      </c>
      <c r="M303" s="1" t="s">
        <v>500</v>
      </c>
      <c r="N303" s="1" t="s">
        <v>500</v>
      </c>
      <c r="O303" s="1"/>
      <c r="R303" s="1" t="s">
        <v>500</v>
      </c>
      <c r="S303" s="1" t="s">
        <v>500</v>
      </c>
      <c r="V303" s="18" t="s">
        <v>500</v>
      </c>
      <c r="Z303" s="1"/>
      <c r="AA303" s="14" t="s">
        <v>179</v>
      </c>
      <c r="AB303" s="14" t="s">
        <v>503</v>
      </c>
      <c r="AD303" s="1" t="s">
        <v>500</v>
      </c>
      <c r="AE303" s="1" t="s">
        <v>502</v>
      </c>
      <c r="AF303" s="1" t="s">
        <v>500</v>
      </c>
      <c r="AG303" s="1" t="s">
        <v>500</v>
      </c>
      <c r="AH303" s="22" t="s">
        <v>500</v>
      </c>
      <c r="AK303" s="22" t="s">
        <v>500</v>
      </c>
      <c r="AL303" s="22" t="s">
        <v>500</v>
      </c>
      <c r="AM303" s="22" t="s">
        <v>500</v>
      </c>
      <c r="AR303" s="22" t="s">
        <v>503</v>
      </c>
    </row>
    <row r="304" spans="1:44" x14ac:dyDescent="0.2">
      <c r="A304" s="2" t="s">
        <v>509</v>
      </c>
      <c r="B304" s="1" t="s">
        <v>503</v>
      </c>
      <c r="D304" s="1" t="s">
        <v>500</v>
      </c>
      <c r="E304" s="1" t="s">
        <v>503</v>
      </c>
      <c r="G304" s="1" t="s">
        <v>179</v>
      </c>
      <c r="H304" s="1" t="s">
        <v>503</v>
      </c>
      <c r="I304" s="1" t="s">
        <v>503</v>
      </c>
      <c r="J304" s="1" t="s">
        <v>503</v>
      </c>
      <c r="L304" s="1" t="s">
        <v>503</v>
      </c>
      <c r="M304" s="1" t="s">
        <v>503</v>
      </c>
      <c r="N304" s="1" t="s">
        <v>503</v>
      </c>
      <c r="O304" s="1"/>
      <c r="R304" s="1" t="s">
        <v>500</v>
      </c>
      <c r="S304" s="1" t="s">
        <v>500</v>
      </c>
      <c r="V304" s="18" t="s">
        <v>500</v>
      </c>
      <c r="Z304" s="1"/>
      <c r="AA304" s="14" t="s">
        <v>179</v>
      </c>
      <c r="AB304" s="14" t="s">
        <v>503</v>
      </c>
      <c r="AD304" s="1" t="s">
        <v>498</v>
      </c>
      <c r="AE304" s="1" t="s">
        <v>502</v>
      </c>
      <c r="AF304" s="1" t="s">
        <v>500</v>
      </c>
      <c r="AG304" s="1" t="s">
        <v>500</v>
      </c>
      <c r="AH304" s="22" t="s">
        <v>500</v>
      </c>
      <c r="AK304" s="22" t="s">
        <v>500</v>
      </c>
      <c r="AL304" s="22" t="s">
        <v>503</v>
      </c>
      <c r="AM304" s="22" t="s">
        <v>500</v>
      </c>
      <c r="AR304" s="22" t="s">
        <v>503</v>
      </c>
    </row>
    <row r="305" spans="1:44" x14ac:dyDescent="0.2">
      <c r="A305" s="2" t="s">
        <v>2010</v>
      </c>
      <c r="B305" s="1" t="s">
        <v>179</v>
      </c>
      <c r="D305" s="1" t="s">
        <v>179</v>
      </c>
      <c r="E305" s="1" t="s">
        <v>179</v>
      </c>
      <c r="G305" s="1" t="s">
        <v>179</v>
      </c>
      <c r="H305" s="1" t="s">
        <v>179</v>
      </c>
      <c r="I305" s="1" t="s">
        <v>1428</v>
      </c>
      <c r="J305" s="1" t="s">
        <v>179</v>
      </c>
      <c r="L305" s="1" t="s">
        <v>2012</v>
      </c>
      <c r="M305" s="1" t="s">
        <v>179</v>
      </c>
      <c r="N305" s="1" t="s">
        <v>2013</v>
      </c>
      <c r="O305" s="1"/>
      <c r="R305" s="1" t="s">
        <v>2014</v>
      </c>
      <c r="S305" s="1" t="s">
        <v>179</v>
      </c>
      <c r="V305" s="18" t="s">
        <v>179</v>
      </c>
      <c r="Z305" s="1"/>
      <c r="AA305" s="14" t="s">
        <v>179</v>
      </c>
      <c r="AB305" s="14" t="s">
        <v>2020</v>
      </c>
      <c r="AD305" s="1" t="s">
        <v>2018</v>
      </c>
      <c r="AE305" s="1" t="s">
        <v>2021</v>
      </c>
      <c r="AF305" s="1" t="s">
        <v>2019</v>
      </c>
      <c r="AG305" s="1" t="s">
        <v>2017</v>
      </c>
      <c r="AH305" s="22" t="s">
        <v>179</v>
      </c>
      <c r="AK305" s="22" t="s">
        <v>2015</v>
      </c>
      <c r="AL305" s="22" t="s">
        <v>2016</v>
      </c>
      <c r="AM305" s="22" t="s">
        <v>2017</v>
      </c>
      <c r="AR305" s="22" t="s">
        <v>2011</v>
      </c>
    </row>
    <row r="306" spans="1:44" x14ac:dyDescent="0.2">
      <c r="A306" s="2" t="s">
        <v>2022</v>
      </c>
      <c r="L306" t="str">
        <f>HYPERLINK("https://api.typeform.com/responses/files/7cca559a89f61a8efa09575d4ed4e8d76b4cb3ac29b11a53503cabcbbaed2749/39_savigliano_import_error.png","https://api.typeform.com/responses/files/7cca559a89f61a8efa09575d4ed4e8d76b4cb3ac29b11a53503cabcbbaed2749/39_savigliano_import_error.png")</f>
        <v>https://api.typeform.com/responses/files/7cca559a89f61a8efa09575d4ed4e8d76b4cb3ac29b11a53503cabcbbaed2749/39_savigliano_import_error.png</v>
      </c>
      <c r="R306" t="str">
        <f>HYPERLINK("https://api.typeform.com/responses/files/53a95e8ea5e3122814264a25e7e63993894e5e8c7f5666caf6c85c4ba900adc7/ErrorMessage.PNG","https://api.typeform.com/responses/files/53a95e8ea5e3122814264a25e7e63993894e5e8c7f5666caf6c85c4ba900adc7/ErrorMessage.PNG")</f>
        <v>https://api.typeform.com/responses/files/53a95e8ea5e3122814264a25e7e63993894e5e8c7f5666caf6c85c4ba900adc7/ErrorMessage.PNG</v>
      </c>
      <c r="V306" s="17"/>
      <c r="AE306" t="str">
        <f>HYPERLINK("https://api.typeform.com/responses/files/33a7e3c2adaaf08a11028e19df8909dd3677b5e2905b8c85edeb2f34d7d4cd99/Screenshot_2019_06_03_at_10.35.12.pdf","https://api.typeform.com/responses/files/33a7e3c2adaaf08a11028e19df8909dd3677b5e2905b8c85edeb2f34d7d4cd99/Screenshot_2019_06_03_at_10.35.12.pdf")</f>
        <v>https://api.typeform.com/responses/files/33a7e3c2adaaf08a11028e19df8909dd3677b5e2905b8c85edeb2f34d7d4cd99/Screenshot_2019_06_03_at_10.35.12.pdf</v>
      </c>
      <c r="AF306" t="str">
        <f>HYPERLINK("https://api.typeform.com/responses/files/fe4d004edf0cd01f9b6865784865c70a7dcc9cdc9f615c35546939f772cf9d61/UpTown_Error_FKZViewer_HEriksson.jpg","https://api.typeform.com/responses/files/fe4d004edf0cd01f9b6865784865c70a7dcc9cdc9f615c35546939f772cf9d61/UpTown_Error_FKZViewer_HEriksson.jpg")</f>
        <v>https://api.typeform.com/responses/files/fe4d004edf0cd01f9b6865784865c70a7dcc9cdc9f615c35546939f772cf9d61/UpTown_Error_FKZViewer_HEriksson.jpg</v>
      </c>
      <c r="AM306" s="24" t="str">
        <f>HYPERLINK("https://api.typeform.com/responses/files/531dca443fce789ae9fde7b2f2f871f91d38d2de8b0a397b4f9eb31b51be65c3/Savigliano_import_CLeoni.pdf","https://api.typeform.com/responses/files/531dca443fce789ae9fde7b2f2f871f91d38d2de8b0a397b4f9eb31b51be65c3/Savigliano_import_CLeoni.pdf")</f>
        <v>https://api.typeform.com/responses/files/531dca443fce789ae9fde7b2f2f871f91d38d2de8b0a397b4f9eb31b51be65c3/Savigliano_import_CLeoni.pdf</v>
      </c>
      <c r="AR306" s="24" t="str">
        <f>HYPERLINK("https://api.typeform.com/responses/files/8b20e6a6381a7d03330dc5acc748a022476d3a7e795a9aeb976af5fa576c116f/Savigliano__error_import_2.jpg","https://api.typeform.com/responses/files/8b20e6a6381a7d03330dc5acc748a022476d3a7e795a9aeb976af5fa576c116f/Savigliano__error_import_2.jpg")</f>
        <v>https://api.typeform.com/responses/files/8b20e6a6381a7d03330dc5acc748a022476d3a7e795a9aeb976af5fa576c116f/Savigliano__error_import_2.jpg</v>
      </c>
    </row>
    <row r="307" spans="1:44" s="2" customFormat="1" x14ac:dyDescent="0.2">
      <c r="A307" s="2" t="s">
        <v>527</v>
      </c>
      <c r="B307" s="1" t="s">
        <v>87</v>
      </c>
      <c r="D307" s="3" t="s">
        <v>89</v>
      </c>
      <c r="E307" s="3" t="s">
        <v>90</v>
      </c>
      <c r="G307" s="3" t="s">
        <v>528</v>
      </c>
      <c r="H307" s="3" t="s">
        <v>93</v>
      </c>
      <c r="I307" s="3" t="s">
        <v>94</v>
      </c>
      <c r="J307" s="3" t="s">
        <v>1438</v>
      </c>
      <c r="K307" s="21"/>
      <c r="L307" s="3" t="s">
        <v>97</v>
      </c>
      <c r="M307" s="3" t="s">
        <v>98</v>
      </c>
      <c r="N307" s="3" t="s">
        <v>99</v>
      </c>
      <c r="O307" s="3"/>
      <c r="Q307" s="21"/>
      <c r="R307" s="3" t="s">
        <v>102</v>
      </c>
      <c r="S307" s="3" t="s">
        <v>88</v>
      </c>
      <c r="V307" s="19" t="s">
        <v>106</v>
      </c>
      <c r="Z307" s="3"/>
      <c r="AA307" s="16" t="s">
        <v>107</v>
      </c>
      <c r="AB307" s="16" t="s">
        <v>107</v>
      </c>
      <c r="AD307" s="3" t="s">
        <v>2023</v>
      </c>
      <c r="AE307" s="3" t="s">
        <v>112</v>
      </c>
      <c r="AF307" s="3" t="s">
        <v>2023</v>
      </c>
      <c r="AG307" s="3" t="s">
        <v>113</v>
      </c>
      <c r="AH307" s="23" t="s">
        <v>125</v>
      </c>
      <c r="AI307" s="25"/>
      <c r="AJ307" s="25"/>
      <c r="AK307" s="23" t="s">
        <v>1925</v>
      </c>
      <c r="AL307" s="23" t="s">
        <v>104</v>
      </c>
      <c r="AM307" s="23" t="s">
        <v>105</v>
      </c>
      <c r="AN307" s="29"/>
      <c r="AO307" s="29"/>
      <c r="AP307" s="25"/>
      <c r="AQ307" s="25"/>
      <c r="AR307" s="23" t="s">
        <v>114</v>
      </c>
    </row>
    <row r="308" spans="1:44" x14ac:dyDescent="0.2">
      <c r="A308" s="2" t="s">
        <v>530</v>
      </c>
      <c r="B308" s="1" t="s">
        <v>142</v>
      </c>
      <c r="D308" s="1" t="s">
        <v>144</v>
      </c>
      <c r="E308" s="1" t="s">
        <v>145</v>
      </c>
      <c r="G308" s="1" t="s">
        <v>147</v>
      </c>
      <c r="H308" s="1" t="s">
        <v>148</v>
      </c>
      <c r="I308" s="1" t="s">
        <v>149</v>
      </c>
      <c r="J308" s="1" t="s">
        <v>1439</v>
      </c>
      <c r="L308" s="1" t="s">
        <v>152</v>
      </c>
      <c r="M308" s="1" t="s">
        <v>152</v>
      </c>
      <c r="N308" s="1" t="s">
        <v>153</v>
      </c>
      <c r="O308" s="1"/>
      <c r="R308" s="1" t="s">
        <v>156</v>
      </c>
      <c r="S308" s="1" t="s">
        <v>143</v>
      </c>
      <c r="V308" s="18" t="s">
        <v>160</v>
      </c>
      <c r="Z308" s="1"/>
      <c r="AA308" s="14" t="s">
        <v>161</v>
      </c>
      <c r="AB308" s="14" t="s">
        <v>164</v>
      </c>
      <c r="AD308" s="1" t="s">
        <v>165</v>
      </c>
      <c r="AE308" s="1" t="s">
        <v>142</v>
      </c>
      <c r="AF308" s="1" t="s">
        <v>163</v>
      </c>
      <c r="AG308" s="1" t="s">
        <v>166</v>
      </c>
      <c r="AH308" s="22" t="s">
        <v>753</v>
      </c>
      <c r="AK308" s="22" t="s">
        <v>157</v>
      </c>
      <c r="AL308" s="22" t="s">
        <v>158</v>
      </c>
      <c r="AM308" s="22" t="s">
        <v>159</v>
      </c>
      <c r="AR308" s="22" t="s">
        <v>167</v>
      </c>
    </row>
    <row r="309" spans="1:44" x14ac:dyDescent="0.2">
      <c r="A309" s="2" t="s">
        <v>533</v>
      </c>
      <c r="B309" s="1" t="s">
        <v>59</v>
      </c>
      <c r="D309" s="1" t="s">
        <v>59</v>
      </c>
      <c r="E309" s="1" t="s">
        <v>59</v>
      </c>
      <c r="G309" s="1" t="s">
        <v>59</v>
      </c>
      <c r="H309" s="1" t="s">
        <v>59</v>
      </c>
      <c r="I309" s="1" t="s">
        <v>59</v>
      </c>
      <c r="J309" s="1" t="s">
        <v>1440</v>
      </c>
      <c r="L309" s="1" t="s">
        <v>59</v>
      </c>
      <c r="M309" s="1" t="s">
        <v>59</v>
      </c>
      <c r="N309" s="1" t="s">
        <v>59</v>
      </c>
      <c r="O309" s="1"/>
      <c r="R309" s="1" t="s">
        <v>63</v>
      </c>
      <c r="S309" s="1" t="s">
        <v>59</v>
      </c>
      <c r="V309" s="18" t="s">
        <v>67</v>
      </c>
      <c r="Z309" s="1"/>
      <c r="AA309" s="14" t="s">
        <v>68</v>
      </c>
      <c r="AB309" s="14" t="s">
        <v>68</v>
      </c>
      <c r="AD309" s="1" t="s">
        <v>71</v>
      </c>
      <c r="AE309" s="1" t="s">
        <v>72</v>
      </c>
      <c r="AF309" s="1" t="s">
        <v>67</v>
      </c>
      <c r="AG309" s="1" t="s">
        <v>73</v>
      </c>
      <c r="AH309" s="22" t="s">
        <v>753</v>
      </c>
      <c r="AK309" s="22" t="s">
        <v>64</v>
      </c>
      <c r="AL309" s="22" t="s">
        <v>65</v>
      </c>
      <c r="AM309" s="22" t="s">
        <v>66</v>
      </c>
      <c r="AR309" s="22" t="s">
        <v>74</v>
      </c>
    </row>
    <row r="310" spans="1:44" x14ac:dyDescent="0.2">
      <c r="A310" s="2" t="s">
        <v>367</v>
      </c>
      <c r="B310" s="1" t="s">
        <v>2497</v>
      </c>
      <c r="D310" s="1" t="s">
        <v>2025</v>
      </c>
      <c r="E310" s="1" t="s">
        <v>2026</v>
      </c>
      <c r="G310" s="1" t="s">
        <v>2027</v>
      </c>
      <c r="H310" s="1" t="s">
        <v>2028</v>
      </c>
      <c r="I310" s="1" t="s">
        <v>2029</v>
      </c>
      <c r="J310" s="1" t="s">
        <v>2031</v>
      </c>
      <c r="L310" s="1" t="s">
        <v>2032</v>
      </c>
      <c r="M310" s="1" t="s">
        <v>2033</v>
      </c>
      <c r="N310" s="1" t="s">
        <v>2034</v>
      </c>
      <c r="O310" s="1"/>
      <c r="R310" s="1" t="s">
        <v>2036</v>
      </c>
      <c r="S310" s="1" t="s">
        <v>2024</v>
      </c>
      <c r="V310" s="18" t="s">
        <v>2041</v>
      </c>
      <c r="Z310" s="1"/>
      <c r="AA310" s="14" t="s">
        <v>2035</v>
      </c>
      <c r="AB310" s="14" t="s">
        <v>2043</v>
      </c>
      <c r="AD310" s="1" t="s">
        <v>2040</v>
      </c>
      <c r="AE310" s="1" t="s">
        <v>2045</v>
      </c>
      <c r="AF310" s="1" t="s">
        <v>2042</v>
      </c>
      <c r="AG310" s="1" t="s">
        <v>2046</v>
      </c>
      <c r="AH310" s="22" t="s">
        <v>2044</v>
      </c>
      <c r="AK310" s="22" t="s">
        <v>2037</v>
      </c>
      <c r="AL310" s="22" t="s">
        <v>2038</v>
      </c>
      <c r="AM310" s="22" t="s">
        <v>2039</v>
      </c>
      <c r="AR310" s="22" t="s">
        <v>2030</v>
      </c>
    </row>
    <row r="311" spans="1:44" x14ac:dyDescent="0.2">
      <c r="A311" s="2" t="s">
        <v>403</v>
      </c>
      <c r="B311" s="1" t="s">
        <v>2498</v>
      </c>
      <c r="D311" s="1" t="s">
        <v>2048</v>
      </c>
      <c r="E311" s="1" t="s">
        <v>2049</v>
      </c>
      <c r="G311" s="1" t="s">
        <v>2050</v>
      </c>
      <c r="H311" s="1" t="s">
        <v>2051</v>
      </c>
      <c r="I311" s="1" t="s">
        <v>2052</v>
      </c>
      <c r="J311" s="1" t="s">
        <v>2054</v>
      </c>
      <c r="L311" s="1" t="s">
        <v>2055</v>
      </c>
      <c r="M311" s="1" t="s">
        <v>2056</v>
      </c>
      <c r="N311" s="1" t="s">
        <v>2057</v>
      </c>
      <c r="O311" s="1"/>
      <c r="R311" s="1" t="s">
        <v>2059</v>
      </c>
      <c r="S311" s="1" t="s">
        <v>2047</v>
      </c>
      <c r="V311" s="18" t="s">
        <v>2064</v>
      </c>
      <c r="Z311" s="1"/>
      <c r="AA311" s="14" t="s">
        <v>2058</v>
      </c>
      <c r="AB311" s="14" t="s">
        <v>2066</v>
      </c>
      <c r="AD311" s="1" t="s">
        <v>2063</v>
      </c>
      <c r="AE311" s="1" t="s">
        <v>2068</v>
      </c>
      <c r="AF311" s="1" t="s">
        <v>2065</v>
      </c>
      <c r="AG311" s="1" t="s">
        <v>2069</v>
      </c>
      <c r="AH311" s="22" t="s">
        <v>2067</v>
      </c>
      <c r="AK311" s="22" t="s">
        <v>2060</v>
      </c>
      <c r="AL311" s="22" t="s">
        <v>2061</v>
      </c>
      <c r="AM311" s="22" t="s">
        <v>2062</v>
      </c>
      <c r="AR311" s="22" t="s">
        <v>2053</v>
      </c>
    </row>
    <row r="312" spans="1:44" x14ac:dyDescent="0.2">
      <c r="A312" s="2" t="s">
        <v>439</v>
      </c>
      <c r="B312" s="1" t="s">
        <v>440</v>
      </c>
      <c r="D312" s="1" t="s">
        <v>440</v>
      </c>
      <c r="E312" s="1" t="s">
        <v>440</v>
      </c>
      <c r="G312" s="1" t="s">
        <v>440</v>
      </c>
      <c r="H312" s="1" t="s">
        <v>440</v>
      </c>
      <c r="I312" s="1" t="s">
        <v>440</v>
      </c>
      <c r="J312" s="1" t="s">
        <v>1443</v>
      </c>
      <c r="L312" s="1" t="s">
        <v>440</v>
      </c>
      <c r="M312" s="1" t="s">
        <v>440</v>
      </c>
      <c r="N312" s="1" t="s">
        <v>440</v>
      </c>
      <c r="O312" s="1"/>
      <c r="R312" s="1" t="s">
        <v>445</v>
      </c>
      <c r="S312" s="1" t="s">
        <v>440</v>
      </c>
      <c r="V312" s="18" t="s">
        <v>448</v>
      </c>
      <c r="Z312" s="1"/>
      <c r="AA312" s="14" t="s">
        <v>446</v>
      </c>
      <c r="AB312" s="14" t="s">
        <v>446</v>
      </c>
      <c r="AD312" s="1" t="s">
        <v>452</v>
      </c>
      <c r="AE312" s="1" t="s">
        <v>453</v>
      </c>
      <c r="AF312" s="1" t="s">
        <v>448</v>
      </c>
      <c r="AG312" s="1" t="s">
        <v>1501</v>
      </c>
      <c r="AH312" s="22" t="s">
        <v>451</v>
      </c>
      <c r="AK312" s="22" t="s">
        <v>446</v>
      </c>
      <c r="AL312" s="22" t="s">
        <v>446</v>
      </c>
      <c r="AM312" s="22" t="s">
        <v>447</v>
      </c>
      <c r="AR312" s="22" t="s">
        <v>1435</v>
      </c>
    </row>
    <row r="313" spans="1:44" x14ac:dyDescent="0.2">
      <c r="V313" s="17"/>
    </row>
    <row r="314" spans="1:44" x14ac:dyDescent="0.2">
      <c r="V314" s="17"/>
    </row>
    <row r="315" spans="1:44" x14ac:dyDescent="0.2">
      <c r="A315" s="2" t="s">
        <v>2492</v>
      </c>
      <c r="B315" s="1" t="s">
        <v>2515</v>
      </c>
      <c r="D315" s="1" t="s">
        <v>2358</v>
      </c>
      <c r="E315" s="1" t="s">
        <v>2359</v>
      </c>
      <c r="G315" s="1" t="s">
        <v>2360</v>
      </c>
      <c r="H315" s="1" t="s">
        <v>2361</v>
      </c>
      <c r="I315" s="1" t="s">
        <v>2362</v>
      </c>
      <c r="J315" s="1" t="s">
        <v>2364</v>
      </c>
      <c r="L315" s="1" t="s">
        <v>2365</v>
      </c>
      <c r="M315" s="1" t="s">
        <v>2366</v>
      </c>
      <c r="N315" s="1" t="s">
        <v>2367</v>
      </c>
      <c r="O315" s="1"/>
      <c r="R315" s="1" t="s">
        <v>2369</v>
      </c>
      <c r="S315" s="1" t="s">
        <v>2357</v>
      </c>
      <c r="V315" s="1" t="s">
        <v>2374</v>
      </c>
      <c r="W315" s="1"/>
      <c r="Z315" s="1"/>
      <c r="AA315" s="14" t="s">
        <v>2368</v>
      </c>
      <c r="AB315" s="14" t="s">
        <v>2376</v>
      </c>
      <c r="AD315" s="1" t="s">
        <v>2373</v>
      </c>
      <c r="AE315" s="1" t="s">
        <v>2378</v>
      </c>
      <c r="AF315" s="1" t="s">
        <v>2375</v>
      </c>
      <c r="AG315" s="1" t="s">
        <v>2379</v>
      </c>
      <c r="AH315" s="22" t="s">
        <v>2377</v>
      </c>
      <c r="AK315" s="22" t="s">
        <v>2370</v>
      </c>
      <c r="AL315" s="22" t="s">
        <v>2371</v>
      </c>
      <c r="AM315" s="22" t="s">
        <v>2372</v>
      </c>
      <c r="AR315" s="22" t="s">
        <v>2363</v>
      </c>
    </row>
    <row r="316" spans="1:44" ht="17" thickBot="1" x14ac:dyDescent="0.25">
      <c r="A316" s="2" t="s">
        <v>823</v>
      </c>
      <c r="B316" s="1" t="s">
        <v>638</v>
      </c>
      <c r="D316" s="1" t="s">
        <v>638</v>
      </c>
      <c r="E316" s="1" t="s">
        <v>638</v>
      </c>
      <c r="G316" s="1" t="s">
        <v>639</v>
      </c>
      <c r="H316" s="1" t="s">
        <v>638</v>
      </c>
      <c r="I316" s="1" t="s">
        <v>638</v>
      </c>
      <c r="J316" s="1" t="s">
        <v>638</v>
      </c>
      <c r="L316" s="1" t="s">
        <v>638</v>
      </c>
      <c r="M316" s="1" t="s">
        <v>638</v>
      </c>
      <c r="N316" s="1" t="s">
        <v>638</v>
      </c>
      <c r="O316" s="1"/>
      <c r="R316" s="1" t="s">
        <v>638</v>
      </c>
      <c r="S316" s="1" t="s">
        <v>638</v>
      </c>
      <c r="V316" s="1" t="s">
        <v>638</v>
      </c>
      <c r="W316" s="1"/>
      <c r="Z316" s="1"/>
      <c r="AA316" s="14" t="s">
        <v>639</v>
      </c>
      <c r="AB316" s="14" t="s">
        <v>639</v>
      </c>
      <c r="AD316" s="1" t="s">
        <v>638</v>
      </c>
      <c r="AE316" s="1" t="s">
        <v>639</v>
      </c>
      <c r="AF316" s="1" t="s">
        <v>638</v>
      </c>
      <c r="AG316" s="1" t="s">
        <v>179</v>
      </c>
      <c r="AH316" s="22" t="s">
        <v>638</v>
      </c>
      <c r="AK316" s="22" t="s">
        <v>638</v>
      </c>
      <c r="AL316" s="22" t="s">
        <v>638</v>
      </c>
      <c r="AM316" s="22" t="s">
        <v>638</v>
      </c>
      <c r="AR316" s="22" t="s">
        <v>638</v>
      </c>
    </row>
    <row r="317" spans="1:44" x14ac:dyDescent="0.2">
      <c r="A317" s="2" t="s">
        <v>2380</v>
      </c>
      <c r="B317" s="1" t="s">
        <v>641</v>
      </c>
      <c r="D317" s="1" t="s">
        <v>641</v>
      </c>
      <c r="E317" s="1" t="s">
        <v>641</v>
      </c>
      <c r="G317" s="1" t="s">
        <v>179</v>
      </c>
      <c r="H317" s="1" t="s">
        <v>643</v>
      </c>
      <c r="I317" s="1" t="s">
        <v>643</v>
      </c>
      <c r="J317" s="1" t="s">
        <v>641</v>
      </c>
      <c r="L317" s="1" t="s">
        <v>641</v>
      </c>
      <c r="M317" s="1" t="s">
        <v>641</v>
      </c>
      <c r="N317" s="1" t="s">
        <v>641</v>
      </c>
      <c r="O317" s="1"/>
      <c r="R317" s="1" t="s">
        <v>642</v>
      </c>
      <c r="S317" s="1" t="s">
        <v>642</v>
      </c>
      <c r="V317" s="1" t="s">
        <v>642</v>
      </c>
      <c r="W317" s="1"/>
      <c r="Z317" s="1"/>
      <c r="AA317" s="14" t="s">
        <v>179</v>
      </c>
      <c r="AB317" s="14" t="s">
        <v>179</v>
      </c>
      <c r="AD317" s="1" t="s">
        <v>642</v>
      </c>
      <c r="AE317" s="1" t="s">
        <v>179</v>
      </c>
      <c r="AF317" s="1" t="s">
        <v>642</v>
      </c>
      <c r="AG317" s="42" t="s">
        <v>641</v>
      </c>
      <c r="AH317" s="22" t="s">
        <v>642</v>
      </c>
      <c r="AK317" s="22" t="s">
        <v>641</v>
      </c>
      <c r="AL317" s="22" t="s">
        <v>641</v>
      </c>
      <c r="AM317" s="22" t="s">
        <v>641</v>
      </c>
      <c r="AR317" s="22" t="s">
        <v>642</v>
      </c>
    </row>
    <row r="318" spans="1:44" x14ac:dyDescent="0.2">
      <c r="A318" s="2" t="s">
        <v>180</v>
      </c>
      <c r="B318" s="1" t="s">
        <v>179</v>
      </c>
      <c r="D318" s="1" t="s">
        <v>179</v>
      </c>
      <c r="E318" s="1" t="s">
        <v>179</v>
      </c>
      <c r="G318" s="1" t="s">
        <v>179</v>
      </c>
      <c r="H318" s="1" t="s">
        <v>179</v>
      </c>
      <c r="I318" s="1" t="s">
        <v>179</v>
      </c>
      <c r="J318" s="1" t="s">
        <v>179</v>
      </c>
      <c r="L318" s="1" t="s">
        <v>179</v>
      </c>
      <c r="M318" s="1" t="s">
        <v>179</v>
      </c>
      <c r="N318" s="1" t="s">
        <v>179</v>
      </c>
      <c r="O318" s="1"/>
      <c r="R318" s="1" t="s">
        <v>179</v>
      </c>
      <c r="S318" s="1" t="s">
        <v>179</v>
      </c>
      <c r="V318" s="1" t="s">
        <v>179</v>
      </c>
      <c r="W318" s="1"/>
      <c r="Z318" s="1"/>
      <c r="AA318" s="14" t="s">
        <v>179</v>
      </c>
      <c r="AB318" s="14" t="s">
        <v>179</v>
      </c>
      <c r="AD318" s="1" t="s">
        <v>179</v>
      </c>
      <c r="AE318" s="1" t="s">
        <v>179</v>
      </c>
      <c r="AF318" s="1" t="s">
        <v>179</v>
      </c>
      <c r="AG318" s="43" t="s">
        <v>179</v>
      </c>
      <c r="AH318" s="22" t="s">
        <v>179</v>
      </c>
      <c r="AK318" s="22" t="s">
        <v>179</v>
      </c>
      <c r="AL318" s="22" t="s">
        <v>179</v>
      </c>
      <c r="AM318" s="22" t="s">
        <v>179</v>
      </c>
      <c r="AR318" s="22" t="s">
        <v>179</v>
      </c>
    </row>
    <row r="319" spans="1:44" x14ac:dyDescent="0.2">
      <c r="A319" s="2" t="s">
        <v>2381</v>
      </c>
      <c r="B319" s="1" t="s">
        <v>647</v>
      </c>
      <c r="D319" s="1" t="s">
        <v>2382</v>
      </c>
      <c r="E319" s="1" t="s">
        <v>649</v>
      </c>
      <c r="G319" s="1" t="s">
        <v>179</v>
      </c>
      <c r="H319" s="1" t="s">
        <v>179</v>
      </c>
      <c r="I319" s="1" t="s">
        <v>179</v>
      </c>
      <c r="J319" s="1" t="s">
        <v>2383</v>
      </c>
      <c r="L319" s="1" t="s">
        <v>652</v>
      </c>
      <c r="M319" s="1" t="s">
        <v>2384</v>
      </c>
      <c r="N319" s="1" t="s">
        <v>2385</v>
      </c>
      <c r="O319" s="1"/>
      <c r="R319" s="1" t="s">
        <v>179</v>
      </c>
      <c r="S319" s="1" t="s">
        <v>179</v>
      </c>
      <c r="V319" s="1" t="s">
        <v>179</v>
      </c>
      <c r="W319" s="1"/>
      <c r="Z319" s="1"/>
      <c r="AA319" s="14" t="s">
        <v>179</v>
      </c>
      <c r="AB319" s="14" t="s">
        <v>179</v>
      </c>
      <c r="AD319" s="1" t="s">
        <v>179</v>
      </c>
      <c r="AE319" s="1" t="s">
        <v>179</v>
      </c>
      <c r="AF319" s="1" t="s">
        <v>179</v>
      </c>
      <c r="AG319" s="43" t="s">
        <v>2387</v>
      </c>
      <c r="AH319" s="22" t="s">
        <v>179</v>
      </c>
      <c r="AK319" s="22" t="s">
        <v>2386</v>
      </c>
      <c r="AL319" s="22" t="s">
        <v>654</v>
      </c>
      <c r="AM319" s="22" t="s">
        <v>655</v>
      </c>
      <c r="AR319" s="22" t="s">
        <v>179</v>
      </c>
    </row>
    <row r="320" spans="1:44" x14ac:dyDescent="0.2">
      <c r="A320" s="2" t="s">
        <v>2388</v>
      </c>
      <c r="B320" t="str">
        <f>HYPERLINK("https://api.typeform.com/responses/files/49f91f511873a9e75c2b8ac4c33399d5a6144c2f1c52a6c432ff4a0d719d7005/40.1.2_coordinates_of_the_reference_point.png","https://api.typeform.com/responses/files/49f91f511873a9e75c2b8ac4c33399d5a6144c2f1c52a6c432ff4a0d719d7005/40.1.2_coordinates_of_the_reference_point.png")</f>
        <v>https://api.typeform.com/responses/files/49f91f511873a9e75c2b8ac4c33399d5a6144c2f1c52a6c432ff4a0d719d7005/40.1.2_coordinates_of_the_reference_point.png</v>
      </c>
      <c r="D320" t="str">
        <f>HYPERLINK("https://api.typeform.com/responses/files/4e81f40cda4c2e724f2a02a9dbfe926803e87fad2cb3ea9af42b1d50266150f6/40.1.2_Solibri_coordinates_close_to_the_blue_reference_point.jpg","https://api.typeform.com/responses/files/4e81f40cda4c2e724f2a02a9dbfe926803e87fad2cb3ea9af42b1d50266150f6/40.1.2_Solibri_coordinates_close_to_the_blue_reference_point.jpg")</f>
        <v>https://api.typeform.com/responses/files/4e81f40cda4c2e724f2a02a9dbfe926803e87fad2cb3ea9af42b1d50266150f6/40.1.2_Solibri_coordinates_close_to_the_blue_reference_point.jpg</v>
      </c>
      <c r="E320" t="str">
        <f>HYPERLINK("https://api.typeform.com/responses/files/7a59c4cc43a1d83195002c8f5d312437ef52b24fa51463485c4cc3298da2f315/40.1.2_Bentley_Map_coordinates_of_the_blue_reference_point.png","https://api.typeform.com/responses/files/7a59c4cc43a1d83195002c8f5d312437ef52b24fa51463485c4cc3298da2f315/40.1.2_Bentley_Map_coordinates_of_the_blue_reference_point.png")</f>
        <v>https://api.typeform.com/responses/files/7a59c4cc43a1d83195002c8f5d312437ef52b24fa51463485c4cc3298da2f315/40.1.2_Bentley_Map_coordinates_of_the_blue_reference_point.png</v>
      </c>
      <c r="J320" t="str">
        <f>HYPERLINK("https://api.typeform.com/responses/files/1610f40dcf1fc47e088438cfba6458057eb5383d389890b098ca8840a1ddba47/T1_savi_40.1.2.jpg","https://api.typeform.com/responses/files/1610f40dcf1fc47e088438cfba6458057eb5383d389890b098ca8840a1ddba47/T1_savi_40.1.2.jpg")</f>
        <v>https://api.typeform.com/responses/files/1610f40dcf1fc47e088438cfba6458057eb5383d389890b098ca8840a1ddba47/T1_savi_40.1.2.jpg</v>
      </c>
      <c r="L320" t="str">
        <f>HYPERLINK("https://api.typeform.com/responses/files/69d3442236ae9166393cdb0a5b04ad4a802511e246e29fa45c6fe358d70ca434/40.1.2_origin_is_located_in_the_vicinity_of_the_red_box.png","https://api.typeform.com/responses/files/69d3442236ae9166393cdb0a5b04ad4a802511e246e29fa45c6fe358d70ca434/40.1.2_origin_is_located_in_the_vicinity_of_the_red_box.png")</f>
        <v>https://api.typeform.com/responses/files/69d3442236ae9166393cdb0a5b04ad4a802511e246e29fa45c6fe358d70ca434/40.1.2_origin_is_located_in_the_vicinity_of_the_red_box.png</v>
      </c>
      <c r="M320" t="str">
        <f>HYPERLINK("https://api.typeform.com/responses/files/eb89b2cbf6fa0624e06f5274940754fd2a8a57ea9d1086fb4cf2729168adc70b/40.1.2_coordinates_of_reference_point.png","https://api.typeform.com/responses/files/eb89b2cbf6fa0624e06f5274940754fd2a8a57ea9d1086fb4cf2729168adc70b/40.1.2_coordinates_of_reference_point.png")</f>
        <v>https://api.typeform.com/responses/files/eb89b2cbf6fa0624e06f5274940754fd2a8a57ea9d1086fb4cf2729168adc70b/40.1.2_coordinates_of_reference_point.png</v>
      </c>
      <c r="N320" t="str">
        <f>HYPERLINK("https://api.typeform.com/responses/files/3e310b31bdcfef7ee9fc1a29d4dea347dc044b18e84ae552d39b31beb84d268a/40.1.2_local_coordinate_system.png","https://api.typeform.com/responses/files/3e310b31bdcfef7ee9fc1a29d4dea347dc044b18e84ae552d39b31beb84d268a/40.1.2_local_coordinate_system.png")</f>
        <v>https://api.typeform.com/responses/files/3e310b31bdcfef7ee9fc1a29d4dea347dc044b18e84ae552d39b31beb84d268a/40.1.2_local_coordinate_system.png</v>
      </c>
      <c r="AG320" s="44"/>
      <c r="AK320" s="24" t="str">
        <f>HYPERLINK("https://api.typeform.com/responses/files/9dfb7fb8f0f62628bc8dbb3e59951b2e1ca8394a3071e7fbf5434b048c7784e3/geoRef.png","https://api.typeform.com/responses/files/9dfb7fb8f0f62628bc8dbb3e59951b2e1ca8394a3071e7fbf5434b048c7784e3/geoRef.png")</f>
        <v>https://api.typeform.com/responses/files/9dfb7fb8f0f62628bc8dbb3e59951b2e1ca8394a3071e7fbf5434b048c7784e3/geoRef.png</v>
      </c>
      <c r="AM320" s="24" t="str">
        <f>HYPERLINK("https://api.typeform.com/responses/files/78b1308ac3eb4990b512ca0e67ce3de3ee14aff0a8b613b56c06cb741c8e9bb3/Savigliano_Details_coordinate_reference_system_CLeoni.pdf","https://api.typeform.com/responses/files/78b1308ac3eb4990b512ca0e67ce3de3ee14aff0a8b613b56c06cb741c8e9bb3/Savigliano_Details_coordinate_reference_system_CLeoni.pdf")</f>
        <v>https://api.typeform.com/responses/files/78b1308ac3eb4990b512ca0e67ce3de3ee14aff0a8b613b56c06cb741c8e9bb3/Savigliano_Details_coordinate_reference_system_CLeoni.pdf</v>
      </c>
    </row>
    <row r="321" spans="1:44" x14ac:dyDescent="0.2">
      <c r="A321" s="2" t="s">
        <v>2389</v>
      </c>
      <c r="B321" s="1" t="s">
        <v>659</v>
      </c>
      <c r="D321" s="1" t="s">
        <v>2390</v>
      </c>
      <c r="E321" s="1" t="s">
        <v>2391</v>
      </c>
      <c r="G321" s="1" t="s">
        <v>179</v>
      </c>
      <c r="H321" s="1" t="s">
        <v>179</v>
      </c>
      <c r="I321" s="1" t="s">
        <v>179</v>
      </c>
      <c r="J321" s="1" t="s">
        <v>663</v>
      </c>
      <c r="L321" s="1" t="s">
        <v>664</v>
      </c>
      <c r="M321" s="1" t="s">
        <v>2392</v>
      </c>
      <c r="N321" s="1" t="s">
        <v>665</v>
      </c>
      <c r="O321" s="1"/>
      <c r="R321" s="1" t="s">
        <v>179</v>
      </c>
      <c r="S321" s="1" t="s">
        <v>179</v>
      </c>
      <c r="V321" s="1" t="s">
        <v>179</v>
      </c>
      <c r="W321" s="1"/>
      <c r="Z321" s="1"/>
      <c r="AA321" s="14" t="s">
        <v>179</v>
      </c>
      <c r="AB321" s="14" t="s">
        <v>179</v>
      </c>
      <c r="AD321" s="1" t="s">
        <v>179</v>
      </c>
      <c r="AE321" s="1" t="s">
        <v>179</v>
      </c>
      <c r="AF321" s="1" t="s">
        <v>179</v>
      </c>
      <c r="AG321" s="43" t="s">
        <v>2396</v>
      </c>
      <c r="AH321" s="22" t="s">
        <v>179</v>
      </c>
      <c r="AK321" s="22" t="s">
        <v>2393</v>
      </c>
      <c r="AL321" s="22" t="s">
        <v>2394</v>
      </c>
      <c r="AM321" s="22" t="s">
        <v>2395</v>
      </c>
      <c r="AR321" s="22" t="s">
        <v>179</v>
      </c>
    </row>
    <row r="322" spans="1:44" x14ac:dyDescent="0.2">
      <c r="A322" s="2" t="s">
        <v>2397</v>
      </c>
      <c r="B322" t="str">
        <f>HYPERLINK("https://api.typeform.com/responses/files/e00f9fdc9fc7755616ef8db457f5b8ba2801ed70df3f0198d4167de4c1a94a61/40.1.4_coordinate_system.png","https://api.typeform.com/responses/files/e00f9fdc9fc7755616ef8db457f5b8ba2801ed70df3f0198d4167de4c1a94a61/40.1.4_coordinate_system.png")</f>
        <v>https://api.typeform.com/responses/files/e00f9fdc9fc7755616ef8db457f5b8ba2801ed70df3f0198d4167de4c1a94a61/40.1.4_coordinate_system.png</v>
      </c>
      <c r="D322" t="str">
        <f>HYPERLINK("https://api.typeform.com/responses/files/87ed98f68101b32e7f6fe6bab0facd3d19c6c35ca90ae40d1cc21b89e2e98b23/40.1.4_Solibri_coordinates.jpg","https://api.typeform.com/responses/files/87ed98f68101b32e7f6fe6bab0facd3d19c6c35ca90ae40d1cc21b89e2e98b23/40.1.4_Solibri_coordinates.jpg")</f>
        <v>https://api.typeform.com/responses/files/87ed98f68101b32e7f6fe6bab0facd3d19c6c35ca90ae40d1cc21b89e2e98b23/40.1.4_Solibri_coordinates.jpg</v>
      </c>
      <c r="E322" t="str">
        <f>HYPERLINK("https://api.typeform.com/responses/files/6fbfe759a8599decea6b3d05a1f682ada84a0a560d1aa3a68e020c8389939237/40.1.4_Bentley_Map_metres_as_unit_of_measurement.png","https://api.typeform.com/responses/files/6fbfe759a8599decea6b3d05a1f682ada84a0a560d1aa3a68e020c8389939237/40.1.4_Bentley_Map_metres_as_unit_of_measurement.png")</f>
        <v>https://api.typeform.com/responses/files/6fbfe759a8599decea6b3d05a1f682ada84a0a560d1aa3a68e020c8389939237/40.1.4_Bentley_Map_metres_as_unit_of_measurement.png</v>
      </c>
      <c r="J322" t="str">
        <f>HYPERLINK("https://api.typeform.com/responses/files/b03e9c14ebf149a8a98cc409f65d4de3434eef59f2f8f7d4907537a12d27f0b9/T1_savi_40.1.4.jpg","https://api.typeform.com/responses/files/b03e9c14ebf149a8a98cc409f65d4de3434eef59f2f8f7d4907537a12d27f0b9/T1_savi_40.1.4.jpg")</f>
        <v>https://api.typeform.com/responses/files/b03e9c14ebf149a8a98cc409f65d4de3434eef59f2f8f7d4907537a12d27f0b9/T1_savi_40.1.4.jpg</v>
      </c>
      <c r="L322" t="str">
        <f>HYPERLINK("https://api.typeform.com/responses/files/4c5207aa79fd7627449286e708dc74795430da6f8b25181d7e4e236bc2145874/40.1.4_coordinate_system_can_be_seen_from_same_screenshot_as_previous_question.png","https://api.typeform.com/responses/files/4c5207aa79fd7627449286e708dc74795430da6f8b25181d7e4e236bc2145874/40.1.4_coordinate_system_can_be_seen_from_same_screenshot_as_previous_question.png")</f>
        <v>https://api.typeform.com/responses/files/4c5207aa79fd7627449286e708dc74795430da6f8b25181d7e4e236bc2145874/40.1.4_coordinate_system_can_be_seen_from_same_screenshot_as_previous_question.png</v>
      </c>
      <c r="M322" t="str">
        <f>HYPERLINK("https://api.typeform.com/responses/files/791a039e1d59663ce6364fc23c404f99096eaca619b1786a4088b2d3c2d536fb/40.1.4_coordinate_system.png","https://api.typeform.com/responses/files/791a039e1d59663ce6364fc23c404f99096eaca619b1786a4088b2d3c2d536fb/40.1.4_coordinate_system.png")</f>
        <v>https://api.typeform.com/responses/files/791a039e1d59663ce6364fc23c404f99096eaca619b1786a4088b2d3c2d536fb/40.1.4_coordinate_system.png</v>
      </c>
      <c r="N322" t="str">
        <f>HYPERLINK("https://api.typeform.com/responses/files/0d05c292e4c3dae46ff9fd3ad3b36e06fe778dec1c0a23891d341da25ad7aee1/40.1.2_local_coordinate_system.png","https://api.typeform.com/responses/files/0d05c292e4c3dae46ff9fd3ad3b36e06fe778dec1c0a23891d341da25ad7aee1/40.1.2_local_coordinate_system.png")</f>
        <v>https://api.typeform.com/responses/files/0d05c292e4c3dae46ff9fd3ad3b36e06fe778dec1c0a23891d341da25ad7aee1/40.1.2_local_coordinate_system.png</v>
      </c>
      <c r="AG322" s="44"/>
      <c r="AM322" s="24" t="str">
        <f>HYPERLINK("https://api.typeform.com/responses/files/3e6256ebed7969974eea5585bb16d73c297ef95591e12729959f8ea93450aa8c/Savigliano_Details_crsandUoM_CLeoni.pdf","https://api.typeform.com/responses/files/3e6256ebed7969974eea5585bb16d73c297ef95591e12729959f8ea93450aa8c/Savigliano_Details_crsandUoM_CLeoni.pdf")</f>
        <v>https://api.typeform.com/responses/files/3e6256ebed7969974eea5585bb16d73c297ef95591e12729959f8ea93450aa8c/Savigliano_Details_crsandUoM_CLeoni.pdf</v>
      </c>
    </row>
    <row r="323" spans="1:44" x14ac:dyDescent="0.2">
      <c r="A323" s="2" t="s">
        <v>2398</v>
      </c>
      <c r="B323" s="1" t="s">
        <v>179</v>
      </c>
      <c r="D323" s="1" t="s">
        <v>179</v>
      </c>
      <c r="E323" s="1" t="s">
        <v>179</v>
      </c>
      <c r="G323" s="1" t="s">
        <v>179</v>
      </c>
      <c r="H323" s="1" t="s">
        <v>179</v>
      </c>
      <c r="I323" s="1" t="s">
        <v>179</v>
      </c>
      <c r="J323" s="1" t="s">
        <v>179</v>
      </c>
      <c r="L323" s="1" t="s">
        <v>179</v>
      </c>
      <c r="M323" s="1" t="s">
        <v>179</v>
      </c>
      <c r="N323" s="1" t="s">
        <v>179</v>
      </c>
      <c r="O323" s="1"/>
      <c r="R323" s="1" t="s">
        <v>120</v>
      </c>
      <c r="S323" s="1" t="s">
        <v>179</v>
      </c>
      <c r="V323" s="1" t="s">
        <v>179</v>
      </c>
      <c r="W323" s="1"/>
      <c r="Z323" s="1"/>
      <c r="AA323" s="14" t="s">
        <v>179</v>
      </c>
      <c r="AB323" s="14" t="s">
        <v>179</v>
      </c>
      <c r="AD323" s="1" t="s">
        <v>2399</v>
      </c>
      <c r="AE323" s="1" t="s">
        <v>179</v>
      </c>
      <c r="AF323" s="1" t="s">
        <v>179</v>
      </c>
      <c r="AG323" s="43" t="s">
        <v>179</v>
      </c>
      <c r="AH323" s="22" t="s">
        <v>179</v>
      </c>
      <c r="AK323" s="22" t="s">
        <v>179</v>
      </c>
      <c r="AL323" s="22" t="s">
        <v>179</v>
      </c>
      <c r="AM323" s="22" t="s">
        <v>709</v>
      </c>
      <c r="AR323" s="22" t="s">
        <v>179</v>
      </c>
    </row>
    <row r="324" spans="1:44" x14ac:dyDescent="0.2">
      <c r="A324" s="2" t="s">
        <v>2400</v>
      </c>
      <c r="B324" s="1" t="s">
        <v>641</v>
      </c>
      <c r="D324" s="1" t="s">
        <v>641</v>
      </c>
      <c r="E324" s="1" t="s">
        <v>641</v>
      </c>
      <c r="G324" s="1" t="s">
        <v>179</v>
      </c>
      <c r="H324" s="1" t="s">
        <v>682</v>
      </c>
      <c r="I324" s="1" t="s">
        <v>682</v>
      </c>
      <c r="J324" s="1" t="s">
        <v>641</v>
      </c>
      <c r="L324" s="1" t="s">
        <v>641</v>
      </c>
      <c r="M324" s="1" t="s">
        <v>641</v>
      </c>
      <c r="N324" s="1" t="s">
        <v>641</v>
      </c>
      <c r="O324" s="1"/>
      <c r="R324" s="1" t="s">
        <v>642</v>
      </c>
      <c r="S324" s="1" t="s">
        <v>642</v>
      </c>
      <c r="V324" s="1" t="s">
        <v>642</v>
      </c>
      <c r="W324" s="1"/>
      <c r="Z324" s="1"/>
      <c r="AA324" s="14" t="s">
        <v>179</v>
      </c>
      <c r="AB324" s="14" t="s">
        <v>179</v>
      </c>
      <c r="AD324" s="1" t="s">
        <v>682</v>
      </c>
      <c r="AE324" s="1" t="s">
        <v>179</v>
      </c>
      <c r="AF324" s="1" t="s">
        <v>642</v>
      </c>
      <c r="AG324" s="43" t="s">
        <v>641</v>
      </c>
      <c r="AH324" s="22" t="s">
        <v>642</v>
      </c>
      <c r="AK324" s="22" t="s">
        <v>641</v>
      </c>
      <c r="AL324" s="22" t="s">
        <v>641</v>
      </c>
      <c r="AM324" s="22" t="s">
        <v>642</v>
      </c>
      <c r="AR324" s="22" t="s">
        <v>642</v>
      </c>
    </row>
    <row r="325" spans="1:44" x14ac:dyDescent="0.2">
      <c r="A325" s="2" t="s">
        <v>180</v>
      </c>
      <c r="B325" s="1" t="s">
        <v>179</v>
      </c>
      <c r="D325" s="1" t="s">
        <v>179</v>
      </c>
      <c r="E325" s="1" t="s">
        <v>179</v>
      </c>
      <c r="G325" s="1" t="s">
        <v>179</v>
      </c>
      <c r="H325" s="1" t="s">
        <v>179</v>
      </c>
      <c r="I325" s="1" t="s">
        <v>179</v>
      </c>
      <c r="J325" s="1" t="s">
        <v>179</v>
      </c>
      <c r="L325" s="1" t="s">
        <v>179</v>
      </c>
      <c r="M325" s="1" t="s">
        <v>179</v>
      </c>
      <c r="N325" s="1" t="s">
        <v>179</v>
      </c>
      <c r="O325" s="1"/>
      <c r="R325" s="1" t="s">
        <v>179</v>
      </c>
      <c r="S325" s="1" t="s">
        <v>179</v>
      </c>
      <c r="V325" s="1" t="s">
        <v>179</v>
      </c>
      <c r="W325" s="1"/>
      <c r="Z325" s="1"/>
      <c r="AA325" s="14" t="s">
        <v>179</v>
      </c>
      <c r="AB325" s="14" t="s">
        <v>179</v>
      </c>
      <c r="AD325" s="1" t="s">
        <v>179</v>
      </c>
      <c r="AE325" s="1" t="s">
        <v>179</v>
      </c>
      <c r="AF325" s="1" t="s">
        <v>179</v>
      </c>
      <c r="AG325" s="43" t="s">
        <v>179</v>
      </c>
      <c r="AH325" s="22" t="s">
        <v>179</v>
      </c>
      <c r="AK325" s="22" t="s">
        <v>179</v>
      </c>
      <c r="AL325" s="22" t="s">
        <v>179</v>
      </c>
      <c r="AM325" s="22" t="s">
        <v>179</v>
      </c>
      <c r="AR325" s="22" t="s">
        <v>179</v>
      </c>
    </row>
    <row r="326" spans="1:44" x14ac:dyDescent="0.2">
      <c r="A326" s="2" t="s">
        <v>2401</v>
      </c>
      <c r="B326" s="1" t="s">
        <v>639</v>
      </c>
      <c r="D326" s="1" t="s">
        <v>639</v>
      </c>
      <c r="E326" s="1" t="s">
        <v>639</v>
      </c>
      <c r="G326" s="1" t="s">
        <v>179</v>
      </c>
      <c r="H326" s="1" t="s">
        <v>179</v>
      </c>
      <c r="I326" s="1" t="s">
        <v>179</v>
      </c>
      <c r="J326" s="1" t="s">
        <v>2402</v>
      </c>
      <c r="L326" s="1" t="s">
        <v>639</v>
      </c>
      <c r="M326" s="1" t="s">
        <v>639</v>
      </c>
      <c r="N326" s="1" t="s">
        <v>639</v>
      </c>
      <c r="O326" s="1"/>
      <c r="R326" s="1" t="s">
        <v>179</v>
      </c>
      <c r="S326" s="1" t="s">
        <v>179</v>
      </c>
      <c r="V326" s="1" t="s">
        <v>179</v>
      </c>
      <c r="W326" s="1"/>
      <c r="Z326" s="1"/>
      <c r="AA326" s="14" t="s">
        <v>179</v>
      </c>
      <c r="AB326" s="14" t="s">
        <v>179</v>
      </c>
      <c r="AD326" s="1" t="s">
        <v>179</v>
      </c>
      <c r="AE326" s="1" t="s">
        <v>179</v>
      </c>
      <c r="AF326" s="1" t="s">
        <v>179</v>
      </c>
      <c r="AG326" s="43" t="s">
        <v>639</v>
      </c>
      <c r="AH326" s="22" t="s">
        <v>179</v>
      </c>
      <c r="AK326" s="22" t="s">
        <v>2403</v>
      </c>
      <c r="AL326" s="22" t="s">
        <v>639</v>
      </c>
      <c r="AM326" s="22" t="s">
        <v>179</v>
      </c>
      <c r="AR326" s="22" t="s">
        <v>179</v>
      </c>
    </row>
    <row r="327" spans="1:44" ht="17" thickBot="1" x14ac:dyDescent="0.25">
      <c r="A327" s="2" t="s">
        <v>2404</v>
      </c>
      <c r="B327" t="str">
        <f>HYPERLINK("https://api.typeform.com/responses/files/4b975e39be1a2097f62e193cf9eb4924431b06f72ca8ce27ec143137c7723c20/40.1.2_coordinates_of_the_reference_point.png","https://api.typeform.com/responses/files/4b975e39be1a2097f62e193cf9eb4924431b06f72ca8ce27ec143137c7723c20/40.1.2_coordinates_of_the_reference_point.png")</f>
        <v>https://api.typeform.com/responses/files/4b975e39be1a2097f62e193cf9eb4924431b06f72ca8ce27ec143137c7723c20/40.1.2_coordinates_of_the_reference_point.png</v>
      </c>
      <c r="D327" t="str">
        <f>HYPERLINK("https://api.typeform.com/responses/files/1bc26b4d3f7051600097b0036c95cfbafaec271284b812d66e221d9baf3b7fe5/40.1.4_Solibri_coordinates.jpg","https://api.typeform.com/responses/files/1bc26b4d3f7051600097b0036c95cfbafaec271284b812d66e221d9baf3b7fe5/40.1.4_Solibri_coordinates.jpg")</f>
        <v>https://api.typeform.com/responses/files/1bc26b4d3f7051600097b0036c95cfbafaec271284b812d66e221d9baf3b7fe5/40.1.4_Solibri_coordinates.jpg</v>
      </c>
      <c r="E327" t="str">
        <f>HYPERLINK("https://api.typeform.com/responses/files/da2f33dcd80dcdbfb3f5655e6b5377b16c447bc9f98e928cab68fe3fcf8a4267/41.1.2_Bentley_Map_coordinates_of_origin_point__z_is_0.png","https://api.typeform.com/responses/files/da2f33dcd80dcdbfb3f5655e6b5377b16c447bc9f98e928cab68fe3fcf8a4267/41.1.2_Bentley_Map_coordinates_of_origin_point__z_is_0.png")</f>
        <v>https://api.typeform.com/responses/files/da2f33dcd80dcdbfb3f5655e6b5377b16c447bc9f98e928cab68fe3fcf8a4267/41.1.2_Bentley_Map_coordinates_of_origin_point__z_is_0.png</v>
      </c>
      <c r="J327" t="str">
        <f>HYPERLINK("https://api.typeform.com/responses/files/367a7cc8558c00a13c709b461ca0782c259ae255944f62abe23db1a3a61fad28/T1_savi_41.1.2.jpg","https://api.typeform.com/responses/files/367a7cc8558c00a13c709b461ca0782c259ae255944f62abe23db1a3a61fad28/T1_savi_41.1.2.jpg")</f>
        <v>https://api.typeform.com/responses/files/367a7cc8558c00a13c709b461ca0782c259ae255944f62abe23db1a3a61fad28/T1_savi_41.1.2.jpg</v>
      </c>
      <c r="L327" t="str">
        <f>HYPERLINK("https://api.typeform.com/responses/files/86fb9e56b311922e636ca9b12c404c6814c3213997866c4ca59a871aaabcdf18/41.1.2_the_base_height_of_an_object_can_be_seen_to_be__presumably__150cm__and_it_s_a_rounded_figure__indicating_height_origin_0.png","https://api.typeform.com/responses/files/86fb9e56b311922e636ca9b12c404c6814c3213997866c4ca59a871aaabcdf18/41.1.2_the_base_height_of_an_object_can_be_seen_to_be__presumably__150cm__and_it_s_a_rounded_figure__indicating_height_origin_0.png")</f>
        <v>https://api.typeform.com/responses/files/86fb9e56b311922e636ca9b12c404c6814c3213997866c4ca59a871aaabcdf18/41.1.2_the_base_height_of_an_object_can_be_seen_to_be__presumably__150cm__and_it_s_a_rounded_figure__indicating_height_origin_0.png</v>
      </c>
      <c r="M327" t="str">
        <f>HYPERLINK("https://api.typeform.com/responses/files/814bc1298e627466f39772d58f731546bc258d5799a5bfe292b54ea2d36d4264/40.1.2_coordinates_of_reference_point.png","https://api.typeform.com/responses/files/814bc1298e627466f39772d58f731546bc258d5799a5bfe292b54ea2d36d4264/40.1.2_coordinates_of_reference_point.png")</f>
        <v>https://api.typeform.com/responses/files/814bc1298e627466f39772d58f731546bc258d5799a5bfe292b54ea2d36d4264/40.1.2_coordinates_of_reference_point.png</v>
      </c>
      <c r="N327" t="str">
        <f>HYPERLINK("https://api.typeform.com/responses/files/efb2ea73e3d9545c847d5fd3c48a0fe783149b3a661408de594853a0a5f5d0c2/41.1.2_local_height.png","https://api.typeform.com/responses/files/efb2ea73e3d9545c847d5fd3c48a0fe783149b3a661408de594853a0a5f5d0c2/41.1.2_local_height.png")</f>
        <v>https://api.typeform.com/responses/files/efb2ea73e3d9545c847d5fd3c48a0fe783149b3a661408de594853a0a5f5d0c2/41.1.2_local_height.png</v>
      </c>
      <c r="AG327" s="45"/>
    </row>
    <row r="328" spans="1:44" x14ac:dyDescent="0.2">
      <c r="A328" s="2" t="s">
        <v>2405</v>
      </c>
      <c r="B328" s="1" t="s">
        <v>695</v>
      </c>
      <c r="D328" s="1" t="s">
        <v>693</v>
      </c>
      <c r="E328" s="1" t="s">
        <v>693</v>
      </c>
      <c r="G328" s="1" t="s">
        <v>179</v>
      </c>
      <c r="H328" s="1" t="s">
        <v>179</v>
      </c>
      <c r="I328" s="1" t="s">
        <v>179</v>
      </c>
      <c r="J328" s="1" t="s">
        <v>2406</v>
      </c>
      <c r="L328" s="1" t="s">
        <v>2407</v>
      </c>
      <c r="M328" s="1" t="s">
        <v>698</v>
      </c>
      <c r="N328" s="1" t="s">
        <v>2408</v>
      </c>
      <c r="O328" s="1"/>
      <c r="R328" s="1" t="s">
        <v>179</v>
      </c>
      <c r="S328" s="1" t="s">
        <v>179</v>
      </c>
      <c r="V328" s="1" t="s">
        <v>179</v>
      </c>
      <c r="W328" s="1"/>
      <c r="Z328" s="1"/>
      <c r="AA328" s="14" t="s">
        <v>179</v>
      </c>
      <c r="AB328" s="14" t="s">
        <v>179</v>
      </c>
      <c r="AD328" s="1" t="s">
        <v>179</v>
      </c>
      <c r="AE328" s="1" t="s">
        <v>179</v>
      </c>
      <c r="AF328" s="1" t="s">
        <v>179</v>
      </c>
      <c r="AG328" s="1" t="s">
        <v>120</v>
      </c>
      <c r="AH328" s="22" t="s">
        <v>179</v>
      </c>
      <c r="AK328" s="22" t="s">
        <v>2409</v>
      </c>
      <c r="AL328" s="22" t="s">
        <v>2410</v>
      </c>
      <c r="AM328" s="22" t="s">
        <v>179</v>
      </c>
      <c r="AR328" s="22" t="s">
        <v>179</v>
      </c>
    </row>
    <row r="329" spans="1:44" x14ac:dyDescent="0.2">
      <c r="A329" s="2" t="s">
        <v>2411</v>
      </c>
      <c r="B329" t="str">
        <f>HYPERLINK("https://api.typeform.com/responses/files/385ab0f645f6ff5438921f1dcb8d0c94d3c05dc4e02d422670ad68989288171c/40.1.2_coordinates_of_the_reference_point.png","https://api.typeform.com/responses/files/385ab0f645f6ff5438921f1dcb8d0c94d3c05dc4e02d422670ad68989288171c/40.1.2_coordinates_of_the_reference_point.png")</f>
        <v>https://api.typeform.com/responses/files/385ab0f645f6ff5438921f1dcb8d0c94d3c05dc4e02d422670ad68989288171c/40.1.2_coordinates_of_the_reference_point.png</v>
      </c>
      <c r="D329" t="str">
        <f>HYPERLINK("https://api.typeform.com/responses/files/e5c7857a57c495697a1fbef4bd7882838b356ab37103bb8d158d929be51a027a/40.1.4_Solibri_coordinates.jpg","https://api.typeform.com/responses/files/e5c7857a57c495697a1fbef4bd7882838b356ab37103bb8d158d929be51a027a/40.1.4_Solibri_coordinates.jpg")</f>
        <v>https://api.typeform.com/responses/files/e5c7857a57c495697a1fbef4bd7882838b356ab37103bb8d158d929be51a027a/40.1.4_Solibri_coordinates.jpg</v>
      </c>
      <c r="E329" t="str">
        <f>HYPERLINK("https://api.typeform.com/responses/files/fad7d21071562287f7a9350fa4c2d17ee1bbfd8314750617140430ea95ddfb88/41.1.2_Bentley_Map_coordinates_of_origin_point__z_is_0.png","https://api.typeform.com/responses/files/fad7d21071562287f7a9350fa4c2d17ee1bbfd8314750617140430ea95ddfb88/41.1.2_Bentley_Map_coordinates_of_origin_point__z_is_0.png")</f>
        <v>https://api.typeform.com/responses/files/fad7d21071562287f7a9350fa4c2d17ee1bbfd8314750617140430ea95ddfb88/41.1.2_Bentley_Map_coordinates_of_origin_point__z_is_0.png</v>
      </c>
      <c r="L329" t="str">
        <f>HYPERLINK("https://api.typeform.com/responses/files/fa8a7b0068230782f45e3ec05e54ef256e826389bad61a02c90a745d9ae598b0/41.1.2_the_base_height_of_an_object_can_be_seen_to_be__presumably__150cm__and_it_s_a_rounded_figure__indicating_height_origin_0.png","https://api.typeform.com/responses/files/fa8a7b0068230782f45e3ec05e54ef256e826389bad61a02c90a745d9ae598b0/41.1.2_the_base_height_of_an_object_can_be_seen_to_be__presumably__150cm__and_it_s_a_rounded_figure__indicating_height_origin_0.png")</f>
        <v>https://api.typeform.com/responses/files/fa8a7b0068230782f45e3ec05e54ef256e826389bad61a02c90a745d9ae598b0/41.1.2_the_base_height_of_an_object_can_be_seen_to_be__presumably__150cm__and_it_s_a_rounded_figure__indicating_height_origin_0.png</v>
      </c>
      <c r="M329" t="str">
        <f>HYPERLINK("https://api.typeform.com/responses/files/9dec4b81ed7794d6a7e5c07411dc64cecfb3b72fa917611cfb68d81d9b08daa9/40.1.4_coordinate_system.png","https://api.typeform.com/responses/files/9dec4b81ed7794d6a7e5c07411dc64cecfb3b72fa917611cfb68d81d9b08daa9/40.1.4_coordinate_system.png")</f>
        <v>https://api.typeform.com/responses/files/9dec4b81ed7794d6a7e5c07411dc64cecfb3b72fa917611cfb68d81d9b08daa9/40.1.4_coordinate_system.png</v>
      </c>
      <c r="N329" t="str">
        <f>HYPERLINK("https://api.typeform.com/responses/files/c4e7a1851b3e8a5199ce5a0d3748f6a2406d3543b11d48e611d20f4d8f8134be/41.1.4_local_height.png","https://api.typeform.com/responses/files/c4e7a1851b3e8a5199ce5a0d3748f6a2406d3543b11d48e611d20f4d8f8134be/41.1.4_local_height.png")</f>
        <v>https://api.typeform.com/responses/files/c4e7a1851b3e8a5199ce5a0d3748f6a2406d3543b11d48e611d20f4d8f8134be/41.1.4_local_height.png</v>
      </c>
    </row>
    <row r="330" spans="1:44" x14ac:dyDescent="0.2">
      <c r="A330" s="2" t="s">
        <v>2412</v>
      </c>
      <c r="B330" s="1" t="s">
        <v>2516</v>
      </c>
      <c r="D330" s="1" t="s">
        <v>179</v>
      </c>
      <c r="E330" s="1" t="s">
        <v>179</v>
      </c>
      <c r="G330" s="1" t="s">
        <v>179</v>
      </c>
      <c r="H330" s="1" t="s">
        <v>179</v>
      </c>
      <c r="I330" s="1" t="s">
        <v>179</v>
      </c>
      <c r="J330" s="1" t="s">
        <v>179</v>
      </c>
      <c r="L330" s="1" t="s">
        <v>2413</v>
      </c>
      <c r="M330" s="1" t="s">
        <v>179</v>
      </c>
      <c r="N330" s="1" t="s">
        <v>179</v>
      </c>
      <c r="O330" s="1"/>
      <c r="R330" s="1" t="s">
        <v>120</v>
      </c>
      <c r="S330" s="1" t="s">
        <v>179</v>
      </c>
      <c r="V330" s="1" t="s">
        <v>179</v>
      </c>
      <c r="W330" s="1"/>
      <c r="Z330" s="1"/>
      <c r="AA330" s="14" t="s">
        <v>179</v>
      </c>
      <c r="AB330" s="14" t="s">
        <v>179</v>
      </c>
      <c r="AD330" s="1" t="s">
        <v>179</v>
      </c>
      <c r="AE330" s="1" t="s">
        <v>179</v>
      </c>
      <c r="AF330" s="1" t="s">
        <v>179</v>
      </c>
      <c r="AG330" s="1" t="s">
        <v>179</v>
      </c>
      <c r="AH330" s="22" t="s">
        <v>179</v>
      </c>
      <c r="AK330" s="22" t="s">
        <v>179</v>
      </c>
      <c r="AL330" s="22" t="s">
        <v>179</v>
      </c>
      <c r="AM330" s="22" t="s">
        <v>709</v>
      </c>
      <c r="AR330" s="22" t="s">
        <v>179</v>
      </c>
    </row>
    <row r="331" spans="1:44" x14ac:dyDescent="0.2">
      <c r="A331" s="2" t="s">
        <v>2414</v>
      </c>
      <c r="B331" s="1" t="s">
        <v>642</v>
      </c>
      <c r="D331" s="1" t="s">
        <v>642</v>
      </c>
      <c r="E331" s="1" t="s">
        <v>642</v>
      </c>
      <c r="G331" s="1" t="s">
        <v>179</v>
      </c>
      <c r="H331" s="1" t="s">
        <v>642</v>
      </c>
      <c r="I331" s="1" t="s">
        <v>715</v>
      </c>
      <c r="J331" s="1" t="s">
        <v>642</v>
      </c>
      <c r="L331" s="1" t="s">
        <v>642</v>
      </c>
      <c r="M331" s="1" t="s">
        <v>642</v>
      </c>
      <c r="N331" s="1" t="s">
        <v>642</v>
      </c>
      <c r="O331" s="1"/>
      <c r="R331" s="1" t="s">
        <v>642</v>
      </c>
      <c r="S331" s="1" t="s">
        <v>642</v>
      </c>
      <c r="V331" s="1" t="s">
        <v>642</v>
      </c>
      <c r="W331" s="1"/>
      <c r="Z331" s="1"/>
      <c r="AA331" s="14" t="s">
        <v>179</v>
      </c>
      <c r="AB331" s="14" t="s">
        <v>179</v>
      </c>
      <c r="AD331" s="1" t="s">
        <v>642</v>
      </c>
      <c r="AE331" s="1" t="s">
        <v>179</v>
      </c>
      <c r="AF331" s="1" t="s">
        <v>642</v>
      </c>
      <c r="AG331" s="1" t="s">
        <v>642</v>
      </c>
      <c r="AH331" s="22" t="s">
        <v>642</v>
      </c>
      <c r="AK331" s="22" t="s">
        <v>641</v>
      </c>
      <c r="AL331" s="22" t="s">
        <v>641</v>
      </c>
      <c r="AM331" s="22" t="s">
        <v>641</v>
      </c>
      <c r="AR331" s="22" t="s">
        <v>642</v>
      </c>
    </row>
    <row r="332" spans="1:44" x14ac:dyDescent="0.2">
      <c r="A332" s="2" t="s">
        <v>180</v>
      </c>
      <c r="B332" s="1" t="s">
        <v>179</v>
      </c>
      <c r="D332" s="1" t="s">
        <v>179</v>
      </c>
      <c r="E332" s="1" t="s">
        <v>179</v>
      </c>
      <c r="G332" s="1" t="s">
        <v>179</v>
      </c>
      <c r="H332" s="1" t="s">
        <v>179</v>
      </c>
      <c r="I332" s="1" t="s">
        <v>179</v>
      </c>
      <c r="J332" s="1" t="s">
        <v>179</v>
      </c>
      <c r="L332" s="1" t="s">
        <v>179</v>
      </c>
      <c r="M332" s="1" t="s">
        <v>179</v>
      </c>
      <c r="N332" s="1" t="s">
        <v>179</v>
      </c>
      <c r="O332" s="1"/>
      <c r="R332" s="1" t="s">
        <v>179</v>
      </c>
      <c r="S332" s="1" t="s">
        <v>179</v>
      </c>
      <c r="V332" s="1" t="s">
        <v>179</v>
      </c>
      <c r="W332" s="1"/>
      <c r="Z332" s="1"/>
      <c r="AA332" s="14" t="s">
        <v>179</v>
      </c>
      <c r="AB332" s="14" t="s">
        <v>179</v>
      </c>
      <c r="AD332" s="1" t="s">
        <v>179</v>
      </c>
      <c r="AE332" s="1" t="s">
        <v>179</v>
      </c>
      <c r="AF332" s="1" t="s">
        <v>179</v>
      </c>
      <c r="AG332" s="1" t="s">
        <v>179</v>
      </c>
      <c r="AH332" s="22" t="s">
        <v>179</v>
      </c>
      <c r="AK332" s="22" t="s">
        <v>179</v>
      </c>
      <c r="AL332" s="22" t="s">
        <v>179</v>
      </c>
      <c r="AM332" s="22" t="s">
        <v>179</v>
      </c>
      <c r="AR332" s="22" t="s">
        <v>179</v>
      </c>
    </row>
    <row r="333" spans="1:44" x14ac:dyDescent="0.2">
      <c r="A333" s="2" t="s">
        <v>2415</v>
      </c>
      <c r="B333" s="1" t="s">
        <v>179</v>
      </c>
      <c r="D333" s="1" t="s">
        <v>179</v>
      </c>
      <c r="E333" s="1" t="s">
        <v>179</v>
      </c>
      <c r="G333" s="1" t="s">
        <v>179</v>
      </c>
      <c r="H333" s="1" t="s">
        <v>179</v>
      </c>
      <c r="I333" s="1" t="s">
        <v>179</v>
      </c>
      <c r="J333" s="1" t="s">
        <v>179</v>
      </c>
      <c r="L333" s="1" t="s">
        <v>179</v>
      </c>
      <c r="M333" s="1" t="s">
        <v>179</v>
      </c>
      <c r="N333" s="1" t="s">
        <v>179</v>
      </c>
      <c r="O333" s="1"/>
      <c r="R333" s="1" t="s">
        <v>179</v>
      </c>
      <c r="S333" s="1" t="s">
        <v>179</v>
      </c>
      <c r="V333" s="1" t="s">
        <v>179</v>
      </c>
      <c r="W333" s="1"/>
      <c r="Z333" s="1"/>
      <c r="AA333" s="14" t="s">
        <v>179</v>
      </c>
      <c r="AB333" s="14" t="s">
        <v>179</v>
      </c>
      <c r="AD333" s="1" t="s">
        <v>179</v>
      </c>
      <c r="AE333" s="1" t="s">
        <v>179</v>
      </c>
      <c r="AF333" s="1" t="s">
        <v>179</v>
      </c>
      <c r="AG333" s="1" t="s">
        <v>179</v>
      </c>
      <c r="AH333" s="22" t="s">
        <v>179</v>
      </c>
      <c r="AK333" s="22" t="s">
        <v>2416</v>
      </c>
      <c r="AL333" s="22" t="s">
        <v>719</v>
      </c>
      <c r="AM333" s="22" t="s">
        <v>2417</v>
      </c>
      <c r="AR333" s="22" t="s">
        <v>179</v>
      </c>
    </row>
    <row r="334" spans="1:44" x14ac:dyDescent="0.2">
      <c r="A334" s="2" t="s">
        <v>2418</v>
      </c>
      <c r="AM334" s="24" t="str">
        <f>HYPERLINK("https://api.typeform.com/responses/files/01fbb8224f2f6ee49df9b9434174693f68420d1e5452e61c334baa7057dcf438/Savigliano_model_orientation_CLeoni.pdf","https://api.typeform.com/responses/files/01fbb8224f2f6ee49df9b9434174693f68420d1e5452e61c334baa7057dcf438/Savigliano_model_orientation_CLeoni.pdf")</f>
        <v>https://api.typeform.com/responses/files/01fbb8224f2f6ee49df9b9434174693f68420d1e5452e61c334baa7057dcf438/Savigliano_model_orientation_CLeoni.pdf</v>
      </c>
    </row>
    <row r="335" spans="1:44" x14ac:dyDescent="0.2">
      <c r="A335" s="2" t="s">
        <v>2419</v>
      </c>
      <c r="B335" s="1" t="s">
        <v>179</v>
      </c>
      <c r="D335" s="1" t="s">
        <v>2420</v>
      </c>
      <c r="E335" s="1" t="s">
        <v>179</v>
      </c>
      <c r="G335" s="1" t="s">
        <v>179</v>
      </c>
      <c r="H335" s="1" t="s">
        <v>179</v>
      </c>
      <c r="I335" s="1" t="s">
        <v>179</v>
      </c>
      <c r="J335" s="1" t="s">
        <v>179</v>
      </c>
      <c r="L335" s="1" t="s">
        <v>179</v>
      </c>
      <c r="M335" s="1" t="s">
        <v>179</v>
      </c>
      <c r="N335" s="1" t="s">
        <v>727</v>
      </c>
      <c r="O335" s="1"/>
      <c r="R335" s="1" t="s">
        <v>120</v>
      </c>
      <c r="S335" s="1" t="s">
        <v>179</v>
      </c>
      <c r="V335" s="1" t="s">
        <v>179</v>
      </c>
      <c r="W335" s="1"/>
      <c r="Z335" s="1"/>
      <c r="AA335" s="14" t="s">
        <v>179</v>
      </c>
      <c r="AB335" s="14" t="s">
        <v>179</v>
      </c>
      <c r="AD335" s="1" t="s">
        <v>2421</v>
      </c>
      <c r="AE335" s="1" t="s">
        <v>179</v>
      </c>
      <c r="AF335" s="1" t="s">
        <v>179</v>
      </c>
      <c r="AG335" s="1" t="s">
        <v>2422</v>
      </c>
      <c r="AH335" s="22" t="s">
        <v>179</v>
      </c>
      <c r="AK335" s="22" t="s">
        <v>179</v>
      </c>
      <c r="AL335" s="22" t="s">
        <v>179</v>
      </c>
      <c r="AM335" s="22" t="s">
        <v>709</v>
      </c>
      <c r="AR335" s="22" t="s">
        <v>179</v>
      </c>
    </row>
    <row r="336" spans="1:44" x14ac:dyDescent="0.2">
      <c r="A336" s="2" t="s">
        <v>2423</v>
      </c>
      <c r="B336" s="1" t="s">
        <v>642</v>
      </c>
      <c r="D336" s="1" t="s">
        <v>642</v>
      </c>
      <c r="E336" s="1" t="s">
        <v>642</v>
      </c>
      <c r="G336" s="1" t="s">
        <v>179</v>
      </c>
      <c r="H336" s="1" t="s">
        <v>642</v>
      </c>
      <c r="I336" s="1" t="s">
        <v>642</v>
      </c>
      <c r="J336" s="1" t="s">
        <v>179</v>
      </c>
      <c r="L336" s="1" t="s">
        <v>642</v>
      </c>
      <c r="M336" s="1" t="s">
        <v>642</v>
      </c>
      <c r="N336" s="1" t="s">
        <v>642</v>
      </c>
      <c r="O336" s="1"/>
      <c r="R336" s="1" t="s">
        <v>642</v>
      </c>
      <c r="S336" s="1" t="s">
        <v>642</v>
      </c>
      <c r="V336" s="1" t="s">
        <v>642</v>
      </c>
      <c r="W336" s="1"/>
      <c r="Z336" s="1"/>
      <c r="AA336" s="14" t="s">
        <v>179</v>
      </c>
      <c r="AB336" s="14" t="s">
        <v>179</v>
      </c>
      <c r="AD336" s="1" t="s">
        <v>715</v>
      </c>
      <c r="AE336" s="1" t="s">
        <v>179</v>
      </c>
      <c r="AF336" s="1" t="s">
        <v>642</v>
      </c>
      <c r="AG336" s="1" t="s">
        <v>179</v>
      </c>
      <c r="AH336" s="22" t="s">
        <v>642</v>
      </c>
      <c r="AK336" s="22" t="s">
        <v>179</v>
      </c>
      <c r="AL336" s="22" t="s">
        <v>642</v>
      </c>
      <c r="AM336" s="22" t="s">
        <v>642</v>
      </c>
      <c r="AR336" s="22" t="s">
        <v>642</v>
      </c>
    </row>
    <row r="337" spans="1:44" x14ac:dyDescent="0.2">
      <c r="A337" s="2" t="s">
        <v>180</v>
      </c>
      <c r="B337" s="1" t="s">
        <v>179</v>
      </c>
      <c r="D337" s="1" t="s">
        <v>179</v>
      </c>
      <c r="E337" s="1" t="s">
        <v>179</v>
      </c>
      <c r="G337" s="1" t="s">
        <v>179</v>
      </c>
      <c r="H337" s="1" t="s">
        <v>179</v>
      </c>
      <c r="I337" s="1" t="s">
        <v>179</v>
      </c>
      <c r="J337" s="1" t="s">
        <v>2424</v>
      </c>
      <c r="L337" s="1" t="s">
        <v>179</v>
      </c>
      <c r="M337" s="1" t="s">
        <v>179</v>
      </c>
      <c r="N337" s="1" t="s">
        <v>179</v>
      </c>
      <c r="O337" s="1"/>
      <c r="R337" s="1" t="s">
        <v>179</v>
      </c>
      <c r="S337" s="1" t="s">
        <v>179</v>
      </c>
      <c r="V337" s="1" t="s">
        <v>179</v>
      </c>
      <c r="W337" s="1"/>
      <c r="Z337" s="1"/>
      <c r="AA337" s="14" t="s">
        <v>179</v>
      </c>
      <c r="AB337" s="14" t="s">
        <v>179</v>
      </c>
      <c r="AD337" s="1" t="s">
        <v>179</v>
      </c>
      <c r="AE337" s="1" t="s">
        <v>179</v>
      </c>
      <c r="AF337" s="1" t="s">
        <v>179</v>
      </c>
      <c r="AG337" s="1" t="s">
        <v>2426</v>
      </c>
      <c r="AH337" s="22" t="s">
        <v>179</v>
      </c>
      <c r="AK337" s="22" t="s">
        <v>2425</v>
      </c>
      <c r="AL337" s="22" t="s">
        <v>179</v>
      </c>
      <c r="AM337" s="22" t="s">
        <v>179</v>
      </c>
      <c r="AR337" s="22" t="s">
        <v>179</v>
      </c>
    </row>
    <row r="338" spans="1:44" x14ac:dyDescent="0.2">
      <c r="A338" s="2" t="s">
        <v>2427</v>
      </c>
      <c r="B338" s="1" t="s">
        <v>179</v>
      </c>
      <c r="D338" s="1" t="s">
        <v>179</v>
      </c>
      <c r="E338" s="1" t="s">
        <v>179</v>
      </c>
      <c r="G338" s="1" t="s">
        <v>179</v>
      </c>
      <c r="H338" s="1" t="s">
        <v>179</v>
      </c>
      <c r="I338" s="1" t="s">
        <v>179</v>
      </c>
      <c r="J338" s="1" t="s">
        <v>179</v>
      </c>
      <c r="L338" s="1" t="s">
        <v>179</v>
      </c>
      <c r="M338" s="1" t="s">
        <v>179</v>
      </c>
      <c r="N338" s="1" t="s">
        <v>179</v>
      </c>
      <c r="O338" s="1"/>
      <c r="R338" s="1" t="s">
        <v>179</v>
      </c>
      <c r="S338" s="1" t="s">
        <v>179</v>
      </c>
      <c r="V338" s="1" t="s">
        <v>179</v>
      </c>
      <c r="W338" s="1"/>
      <c r="Z338" s="1"/>
      <c r="AA338" s="14" t="s">
        <v>179</v>
      </c>
      <c r="AB338" s="14" t="s">
        <v>179</v>
      </c>
      <c r="AD338" s="1" t="s">
        <v>179</v>
      </c>
      <c r="AE338" s="1" t="s">
        <v>179</v>
      </c>
      <c r="AF338" s="1" t="s">
        <v>179</v>
      </c>
      <c r="AG338" s="1" t="s">
        <v>179</v>
      </c>
      <c r="AH338" s="22" t="s">
        <v>179</v>
      </c>
      <c r="AK338" s="22" t="s">
        <v>179</v>
      </c>
      <c r="AL338" s="22" t="s">
        <v>179</v>
      </c>
      <c r="AM338" s="22" t="s">
        <v>179</v>
      </c>
      <c r="AR338" s="22" t="s">
        <v>179</v>
      </c>
    </row>
    <row r="339" spans="1:44" x14ac:dyDescent="0.2">
      <c r="A339" s="2" t="s">
        <v>2428</v>
      </c>
    </row>
    <row r="340" spans="1:44" x14ac:dyDescent="0.2">
      <c r="A340" s="2" t="s">
        <v>2429</v>
      </c>
      <c r="B340" s="1" t="s">
        <v>179</v>
      </c>
      <c r="D340" s="1" t="s">
        <v>179</v>
      </c>
      <c r="E340" s="1" t="s">
        <v>179</v>
      </c>
      <c r="G340" s="1" t="s">
        <v>179</v>
      </c>
      <c r="H340" s="1" t="s">
        <v>179</v>
      </c>
      <c r="I340" s="1" t="s">
        <v>179</v>
      </c>
      <c r="J340" s="1" t="s">
        <v>179</v>
      </c>
      <c r="L340" s="1" t="s">
        <v>179</v>
      </c>
      <c r="M340" s="1" t="s">
        <v>179</v>
      </c>
      <c r="N340" s="1" t="s">
        <v>179</v>
      </c>
      <c r="O340" s="1"/>
      <c r="R340" s="1" t="s">
        <v>120</v>
      </c>
      <c r="S340" s="1" t="s">
        <v>179</v>
      </c>
      <c r="V340" s="1" t="s">
        <v>179</v>
      </c>
      <c r="W340" s="1"/>
      <c r="Z340" s="1"/>
      <c r="AA340" s="14" t="s">
        <v>179</v>
      </c>
      <c r="AB340" s="14" t="s">
        <v>179</v>
      </c>
      <c r="AD340" s="1" t="s">
        <v>179</v>
      </c>
      <c r="AE340" s="1" t="s">
        <v>179</v>
      </c>
      <c r="AF340" s="1" t="s">
        <v>179</v>
      </c>
      <c r="AG340" s="1" t="s">
        <v>179</v>
      </c>
      <c r="AH340" s="22" t="s">
        <v>179</v>
      </c>
      <c r="AK340" s="22" t="s">
        <v>179</v>
      </c>
      <c r="AL340" s="22" t="s">
        <v>2430</v>
      </c>
      <c r="AM340" s="22" t="s">
        <v>709</v>
      </c>
      <c r="AR340" s="22" t="s">
        <v>179</v>
      </c>
    </row>
    <row r="341" spans="1:44" s="2" customFormat="1" x14ac:dyDescent="0.2">
      <c r="A341" s="2" t="s">
        <v>527</v>
      </c>
      <c r="B341" s="1" t="s">
        <v>87</v>
      </c>
      <c r="D341" s="3" t="s">
        <v>89</v>
      </c>
      <c r="E341" s="3" t="s">
        <v>90</v>
      </c>
      <c r="G341" s="3" t="s">
        <v>528</v>
      </c>
      <c r="H341" s="3" t="s">
        <v>93</v>
      </c>
      <c r="I341" s="3" t="s">
        <v>94</v>
      </c>
      <c r="J341" s="3" t="s">
        <v>1438</v>
      </c>
      <c r="K341" s="21"/>
      <c r="L341" s="3" t="s">
        <v>97</v>
      </c>
      <c r="M341" s="3" t="s">
        <v>98</v>
      </c>
      <c r="N341" s="3" t="s">
        <v>99</v>
      </c>
      <c r="O341" s="3"/>
      <c r="Q341" s="21"/>
      <c r="R341" s="3" t="s">
        <v>102</v>
      </c>
      <c r="S341" s="3" t="s">
        <v>88</v>
      </c>
      <c r="V341" s="3" t="s">
        <v>106</v>
      </c>
      <c r="W341" s="3"/>
      <c r="Z341" s="3"/>
      <c r="AA341" s="16" t="s">
        <v>107</v>
      </c>
      <c r="AB341" s="16" t="s">
        <v>107</v>
      </c>
      <c r="AD341" s="3" t="s">
        <v>2023</v>
      </c>
      <c r="AE341" s="3" t="s">
        <v>112</v>
      </c>
      <c r="AF341" s="3" t="s">
        <v>2023</v>
      </c>
      <c r="AG341" s="3" t="s">
        <v>113</v>
      </c>
      <c r="AH341" s="23" t="s">
        <v>125</v>
      </c>
      <c r="AI341" s="25"/>
      <c r="AJ341" s="25"/>
      <c r="AK341" s="23" t="s">
        <v>1925</v>
      </c>
      <c r="AL341" s="23" t="s">
        <v>104</v>
      </c>
      <c r="AM341" s="23" t="s">
        <v>105</v>
      </c>
      <c r="AN341" s="29"/>
      <c r="AO341" s="29"/>
      <c r="AP341" s="25"/>
      <c r="AQ341" s="25"/>
      <c r="AR341" s="23" t="s">
        <v>114</v>
      </c>
    </row>
    <row r="342" spans="1:44" x14ac:dyDescent="0.2">
      <c r="A342" s="2" t="s">
        <v>530</v>
      </c>
      <c r="B342" s="1" t="s">
        <v>142</v>
      </c>
      <c r="D342" s="1" t="s">
        <v>144</v>
      </c>
      <c r="E342" s="1" t="s">
        <v>145</v>
      </c>
      <c r="G342" s="1" t="s">
        <v>147</v>
      </c>
      <c r="H342" s="1" t="s">
        <v>148</v>
      </c>
      <c r="I342" s="1" t="s">
        <v>149</v>
      </c>
      <c r="J342" s="1" t="s">
        <v>1439</v>
      </c>
      <c r="L342" s="1" t="s">
        <v>152</v>
      </c>
      <c r="M342" s="1" t="s">
        <v>152</v>
      </c>
      <c r="N342" s="1" t="s">
        <v>153</v>
      </c>
      <c r="O342" s="1"/>
      <c r="R342" s="1" t="s">
        <v>156</v>
      </c>
      <c r="S342" s="1" t="s">
        <v>143</v>
      </c>
      <c r="V342" s="1" t="s">
        <v>160</v>
      </c>
      <c r="W342" s="1"/>
      <c r="Z342" s="1"/>
      <c r="AA342" s="14" t="s">
        <v>161</v>
      </c>
      <c r="AB342" s="14" t="s">
        <v>164</v>
      </c>
      <c r="AD342" s="1" t="s">
        <v>165</v>
      </c>
      <c r="AE342" s="1" t="s">
        <v>142</v>
      </c>
      <c r="AF342" s="1" t="s">
        <v>163</v>
      </c>
      <c r="AG342" s="1" t="s">
        <v>166</v>
      </c>
      <c r="AH342" s="22" t="s">
        <v>753</v>
      </c>
      <c r="AK342" s="22" t="s">
        <v>157</v>
      </c>
      <c r="AL342" s="22" t="s">
        <v>158</v>
      </c>
      <c r="AM342" s="22" t="s">
        <v>159</v>
      </c>
      <c r="AR342" s="22" t="s">
        <v>167</v>
      </c>
    </row>
    <row r="343" spans="1:44" x14ac:dyDescent="0.2">
      <c r="A343" s="2" t="s">
        <v>533</v>
      </c>
      <c r="B343" s="1" t="s">
        <v>59</v>
      </c>
      <c r="D343" s="1" t="s">
        <v>59</v>
      </c>
      <c r="E343" s="1" t="s">
        <v>59</v>
      </c>
      <c r="G343" s="1" t="s">
        <v>59</v>
      </c>
      <c r="H343" s="1" t="s">
        <v>59</v>
      </c>
      <c r="I343" s="1" t="s">
        <v>59</v>
      </c>
      <c r="J343" s="1" t="s">
        <v>1440</v>
      </c>
      <c r="L343" s="1" t="s">
        <v>59</v>
      </c>
      <c r="M343" s="1" t="s">
        <v>59</v>
      </c>
      <c r="N343" s="1" t="s">
        <v>59</v>
      </c>
      <c r="O343" s="1"/>
      <c r="R343" s="1" t="s">
        <v>63</v>
      </c>
      <c r="S343" s="1" t="s">
        <v>59</v>
      </c>
      <c r="V343" s="1" t="s">
        <v>67</v>
      </c>
      <c r="W343" s="1"/>
      <c r="Z343" s="1"/>
      <c r="AA343" s="14" t="s">
        <v>68</v>
      </c>
      <c r="AB343" s="14" t="s">
        <v>68</v>
      </c>
      <c r="AD343" s="1" t="s">
        <v>71</v>
      </c>
      <c r="AE343" s="1" t="s">
        <v>72</v>
      </c>
      <c r="AF343" s="1" t="s">
        <v>67</v>
      </c>
      <c r="AG343" s="1" t="s">
        <v>73</v>
      </c>
      <c r="AH343" s="22" t="s">
        <v>753</v>
      </c>
      <c r="AK343" s="22" t="s">
        <v>64</v>
      </c>
      <c r="AL343" s="22" t="s">
        <v>65</v>
      </c>
      <c r="AM343" s="22" t="s">
        <v>66</v>
      </c>
      <c r="AR343" s="22" t="s">
        <v>74</v>
      </c>
    </row>
    <row r="344" spans="1:44" x14ac:dyDescent="0.2">
      <c r="A344" s="2" t="s">
        <v>367</v>
      </c>
      <c r="B344" s="1" t="s">
        <v>2517</v>
      </c>
      <c r="D344" s="1" t="s">
        <v>2432</v>
      </c>
      <c r="E344" s="1" t="s">
        <v>2433</v>
      </c>
      <c r="G344" s="1" t="s">
        <v>2434</v>
      </c>
      <c r="H344" s="1" t="s">
        <v>2435</v>
      </c>
      <c r="I344" s="1" t="s">
        <v>2436</v>
      </c>
      <c r="J344" s="1" t="s">
        <v>2438</v>
      </c>
      <c r="L344" s="1" t="s">
        <v>2439</v>
      </c>
      <c r="M344" s="1" t="s">
        <v>2440</v>
      </c>
      <c r="N344" s="1" t="s">
        <v>2441</v>
      </c>
      <c r="O344" s="1"/>
      <c r="R344" s="1" t="s">
        <v>2443</v>
      </c>
      <c r="S344" s="1" t="s">
        <v>2431</v>
      </c>
      <c r="V344" s="1" t="s">
        <v>2448</v>
      </c>
      <c r="W344" s="1"/>
      <c r="Z344" s="1"/>
      <c r="AA344" s="14" t="s">
        <v>2442</v>
      </c>
      <c r="AB344" s="14" t="s">
        <v>2450</v>
      </c>
      <c r="AD344" s="1" t="s">
        <v>2447</v>
      </c>
      <c r="AE344" s="1" t="s">
        <v>2452</v>
      </c>
      <c r="AF344" s="1" t="s">
        <v>2449</v>
      </c>
      <c r="AG344" s="1" t="s">
        <v>2453</v>
      </c>
      <c r="AH344" s="22" t="s">
        <v>2451</v>
      </c>
      <c r="AK344" s="22" t="s">
        <v>2444</v>
      </c>
      <c r="AL344" s="22" t="s">
        <v>2445</v>
      </c>
      <c r="AM344" s="22" t="s">
        <v>2446</v>
      </c>
      <c r="AR344" s="22" t="s">
        <v>2437</v>
      </c>
    </row>
    <row r="345" spans="1:44" x14ac:dyDescent="0.2">
      <c r="A345" s="2" t="s">
        <v>403</v>
      </c>
      <c r="B345" s="1" t="s">
        <v>2518</v>
      </c>
      <c r="D345" s="1" t="s">
        <v>2455</v>
      </c>
      <c r="E345" s="1" t="s">
        <v>2456</v>
      </c>
      <c r="G345" s="1" t="s">
        <v>2457</v>
      </c>
      <c r="H345" s="1" t="s">
        <v>2458</v>
      </c>
      <c r="I345" s="1" t="s">
        <v>2459</v>
      </c>
      <c r="J345" s="1" t="s">
        <v>2461</v>
      </c>
      <c r="L345" s="1" t="s">
        <v>2462</v>
      </c>
      <c r="M345" s="1" t="s">
        <v>2463</v>
      </c>
      <c r="N345" s="1" t="s">
        <v>2464</v>
      </c>
      <c r="O345" s="1"/>
      <c r="R345" s="1" t="s">
        <v>2466</v>
      </c>
      <c r="S345" s="1" t="s">
        <v>2454</v>
      </c>
      <c r="V345" s="1" t="s">
        <v>2471</v>
      </c>
      <c r="W345" s="1"/>
      <c r="Z345" s="1"/>
      <c r="AA345" s="14" t="s">
        <v>2465</v>
      </c>
      <c r="AB345" s="14" t="s">
        <v>2473</v>
      </c>
      <c r="AD345" s="1" t="s">
        <v>2470</v>
      </c>
      <c r="AE345" s="1" t="s">
        <v>2475</v>
      </c>
      <c r="AF345" s="1" t="s">
        <v>2472</v>
      </c>
      <c r="AG345" s="1" t="s">
        <v>2476</v>
      </c>
      <c r="AH345" s="22" t="s">
        <v>2474</v>
      </c>
      <c r="AK345" s="22" t="s">
        <v>2467</v>
      </c>
      <c r="AL345" s="22" t="s">
        <v>2468</v>
      </c>
      <c r="AM345" s="22" t="s">
        <v>2469</v>
      </c>
      <c r="AR345" s="22" t="s">
        <v>2460</v>
      </c>
    </row>
    <row r="346" spans="1:44" x14ac:dyDescent="0.2">
      <c r="A346" s="2" t="s">
        <v>439</v>
      </c>
      <c r="B346" s="1" t="s">
        <v>440</v>
      </c>
      <c r="D346" s="1" t="s">
        <v>440</v>
      </c>
      <c r="E346" s="1" t="s">
        <v>440</v>
      </c>
      <c r="G346" s="1" t="s">
        <v>440</v>
      </c>
      <c r="H346" s="1" t="s">
        <v>440</v>
      </c>
      <c r="I346" s="1" t="s">
        <v>440</v>
      </c>
      <c r="J346" s="1" t="s">
        <v>1443</v>
      </c>
      <c r="L346" s="1" t="s">
        <v>440</v>
      </c>
      <c r="M346" s="1" t="s">
        <v>440</v>
      </c>
      <c r="N346" s="1" t="s">
        <v>440</v>
      </c>
      <c r="O346" s="1"/>
      <c r="R346" s="1" t="s">
        <v>445</v>
      </c>
      <c r="S346" s="1" t="s">
        <v>440</v>
      </c>
      <c r="V346" s="1" t="s">
        <v>448</v>
      </c>
      <c r="W346" s="1"/>
      <c r="Z346" s="1"/>
      <c r="AA346" s="14" t="s">
        <v>446</v>
      </c>
      <c r="AB346" s="14" t="s">
        <v>446</v>
      </c>
      <c r="AD346" s="1" t="s">
        <v>452</v>
      </c>
      <c r="AE346" s="1" t="s">
        <v>453</v>
      </c>
      <c r="AF346" s="1" t="s">
        <v>448</v>
      </c>
      <c r="AG346" s="1" t="s">
        <v>1501</v>
      </c>
      <c r="AH346" s="22" t="s">
        <v>451</v>
      </c>
      <c r="AK346" s="22" t="s">
        <v>446</v>
      </c>
      <c r="AL346" s="22" t="s">
        <v>446</v>
      </c>
      <c r="AM346" s="22" t="s">
        <v>447</v>
      </c>
      <c r="AR346" s="22" t="s">
        <v>1435</v>
      </c>
    </row>
    <row r="350" spans="1:44" x14ac:dyDescent="0.2">
      <c r="A350" s="2" t="s">
        <v>2493</v>
      </c>
      <c r="B350" s="1" t="s">
        <v>2519</v>
      </c>
      <c r="D350" s="1" t="s">
        <v>2071</v>
      </c>
      <c r="E350" s="1" t="s">
        <v>2072</v>
      </c>
      <c r="G350" s="1" t="s">
        <v>2073</v>
      </c>
      <c r="H350" s="1" t="s">
        <v>2074</v>
      </c>
      <c r="I350" s="1" t="s">
        <v>2075</v>
      </c>
      <c r="J350" s="1" t="s">
        <v>2077</v>
      </c>
      <c r="L350" s="1" t="s">
        <v>2078</v>
      </c>
      <c r="M350" s="1" t="s">
        <v>2079</v>
      </c>
      <c r="N350" s="1" t="s">
        <v>2080</v>
      </c>
      <c r="O350" s="1"/>
      <c r="R350" s="1" t="s">
        <v>2082</v>
      </c>
      <c r="S350" s="1" t="s">
        <v>2070</v>
      </c>
      <c r="V350" s="1" t="s">
        <v>2087</v>
      </c>
      <c r="W350" s="1"/>
      <c r="Z350" s="1"/>
      <c r="AA350" s="14" t="s">
        <v>2081</v>
      </c>
      <c r="AB350" s="14" t="s">
        <v>2089</v>
      </c>
      <c r="AD350" s="1" t="s">
        <v>2086</v>
      </c>
      <c r="AE350" s="1" t="s">
        <v>2091</v>
      </c>
      <c r="AF350" s="1" t="s">
        <v>2088</v>
      </c>
      <c r="AG350" s="1" t="s">
        <v>2092</v>
      </c>
      <c r="AH350" s="22" t="s">
        <v>2090</v>
      </c>
      <c r="AK350" s="22" t="s">
        <v>2083</v>
      </c>
      <c r="AL350" s="22" t="s">
        <v>2084</v>
      </c>
      <c r="AM350" s="22" t="s">
        <v>2085</v>
      </c>
      <c r="AR350" s="22" t="s">
        <v>2076</v>
      </c>
    </row>
    <row r="351" spans="1:44" x14ac:dyDescent="0.2">
      <c r="A351" s="2" t="s">
        <v>823</v>
      </c>
      <c r="B351" s="1" t="s">
        <v>638</v>
      </c>
      <c r="D351" s="1" t="s">
        <v>638</v>
      </c>
      <c r="E351" s="1" t="s">
        <v>638</v>
      </c>
      <c r="G351" s="1" t="s">
        <v>639</v>
      </c>
      <c r="H351" s="1" t="s">
        <v>638</v>
      </c>
      <c r="I351" s="1" t="s">
        <v>638</v>
      </c>
      <c r="J351" s="1" t="s">
        <v>638</v>
      </c>
      <c r="L351" s="1" t="s">
        <v>638</v>
      </c>
      <c r="M351" s="1" t="s">
        <v>638</v>
      </c>
      <c r="N351" s="1" t="s">
        <v>638</v>
      </c>
      <c r="O351" s="1"/>
      <c r="R351" s="1" t="s">
        <v>638</v>
      </c>
      <c r="S351" s="1" t="s">
        <v>638</v>
      </c>
      <c r="V351" s="1" t="s">
        <v>638</v>
      </c>
      <c r="W351" s="1"/>
      <c r="Z351" s="1"/>
      <c r="AA351" s="14" t="s">
        <v>639</v>
      </c>
      <c r="AB351" s="14" t="s">
        <v>639</v>
      </c>
      <c r="AD351" s="1" t="s">
        <v>638</v>
      </c>
      <c r="AE351" s="1" t="s">
        <v>639</v>
      </c>
      <c r="AF351" s="1" t="s">
        <v>638</v>
      </c>
      <c r="AG351" s="1" t="s">
        <v>179</v>
      </c>
      <c r="AH351" s="22" t="s">
        <v>638</v>
      </c>
      <c r="AK351" s="22" t="s">
        <v>638</v>
      </c>
      <c r="AL351" s="22" t="s">
        <v>638</v>
      </c>
      <c r="AM351" s="22" t="s">
        <v>638</v>
      </c>
      <c r="AR351" s="22" t="s">
        <v>638</v>
      </c>
    </row>
    <row r="352" spans="1:44" x14ac:dyDescent="0.2">
      <c r="A352" s="2" t="s">
        <v>2093</v>
      </c>
      <c r="B352" s="1" t="s">
        <v>642</v>
      </c>
      <c r="D352" s="1" t="s">
        <v>642</v>
      </c>
      <c r="E352" s="1" t="s">
        <v>642</v>
      </c>
      <c r="G352" s="1" t="s">
        <v>179</v>
      </c>
      <c r="H352" s="1" t="s">
        <v>642</v>
      </c>
      <c r="I352" s="1" t="s">
        <v>642</v>
      </c>
      <c r="J352" s="1" t="s">
        <v>642</v>
      </c>
      <c r="L352" s="1" t="s">
        <v>179</v>
      </c>
      <c r="M352" s="1" t="s">
        <v>642</v>
      </c>
      <c r="N352" s="1" t="s">
        <v>179</v>
      </c>
      <c r="O352" s="1"/>
      <c r="R352" s="1" t="s">
        <v>642</v>
      </c>
      <c r="S352" s="1" t="s">
        <v>642</v>
      </c>
      <c r="V352" s="1" t="s">
        <v>642</v>
      </c>
      <c r="W352" s="1"/>
      <c r="Z352" s="1"/>
      <c r="AA352" s="14" t="s">
        <v>179</v>
      </c>
      <c r="AB352" s="14" t="s">
        <v>179</v>
      </c>
      <c r="AD352" s="1" t="s">
        <v>642</v>
      </c>
      <c r="AE352" s="1" t="s">
        <v>179</v>
      </c>
      <c r="AF352" s="1" t="s">
        <v>642</v>
      </c>
      <c r="AG352" s="1" t="s">
        <v>642</v>
      </c>
      <c r="AH352" s="22" t="s">
        <v>642</v>
      </c>
      <c r="AK352" s="22" t="s">
        <v>641</v>
      </c>
      <c r="AL352" s="22" t="s">
        <v>641</v>
      </c>
      <c r="AM352" s="22" t="s">
        <v>179</v>
      </c>
      <c r="AR352" s="22" t="s">
        <v>641</v>
      </c>
    </row>
    <row r="353" spans="1:44" x14ac:dyDescent="0.2">
      <c r="A353" s="2" t="s">
        <v>180</v>
      </c>
      <c r="B353" s="1" t="s">
        <v>179</v>
      </c>
      <c r="D353" s="1" t="s">
        <v>179</v>
      </c>
      <c r="E353" s="1" t="s">
        <v>179</v>
      </c>
      <c r="G353" s="1" t="s">
        <v>179</v>
      </c>
      <c r="H353" s="1" t="s">
        <v>179</v>
      </c>
      <c r="I353" s="1" t="s">
        <v>179</v>
      </c>
      <c r="J353" s="1" t="s">
        <v>179</v>
      </c>
      <c r="L353" s="1" t="s">
        <v>2094</v>
      </c>
      <c r="M353" s="1" t="s">
        <v>179</v>
      </c>
      <c r="N353" s="1" t="s">
        <v>875</v>
      </c>
      <c r="O353" s="1"/>
      <c r="R353" s="1" t="s">
        <v>179</v>
      </c>
      <c r="S353" s="1" t="s">
        <v>179</v>
      </c>
      <c r="V353" s="1" t="s">
        <v>179</v>
      </c>
      <c r="W353" s="1"/>
      <c r="Z353" s="1"/>
      <c r="AA353" s="14" t="s">
        <v>179</v>
      </c>
      <c r="AB353" s="14" t="s">
        <v>179</v>
      </c>
      <c r="AD353" s="1" t="s">
        <v>179</v>
      </c>
      <c r="AE353" s="1" t="s">
        <v>179</v>
      </c>
      <c r="AF353" s="1" t="s">
        <v>179</v>
      </c>
      <c r="AG353" s="1" t="s">
        <v>179</v>
      </c>
      <c r="AH353" s="22" t="s">
        <v>179</v>
      </c>
      <c r="AK353" s="22" t="s">
        <v>179</v>
      </c>
      <c r="AL353" s="22" t="s">
        <v>179</v>
      </c>
      <c r="AM353" s="22" t="s">
        <v>922</v>
      </c>
      <c r="AR353" s="22" t="s">
        <v>179</v>
      </c>
    </row>
    <row r="354" spans="1:44" x14ac:dyDescent="0.2">
      <c r="A354" s="2" t="s">
        <v>2095</v>
      </c>
      <c r="B354" s="1" t="s">
        <v>179</v>
      </c>
      <c r="D354" s="1" t="s">
        <v>179</v>
      </c>
      <c r="E354" s="1" t="s">
        <v>179</v>
      </c>
      <c r="G354" s="1" t="s">
        <v>179</v>
      </c>
      <c r="H354" s="1" t="s">
        <v>179</v>
      </c>
      <c r="I354" s="1" t="s">
        <v>179</v>
      </c>
      <c r="J354" s="1" t="s">
        <v>179</v>
      </c>
      <c r="L354" s="1" t="s">
        <v>179</v>
      </c>
      <c r="M354" s="1" t="s">
        <v>179</v>
      </c>
      <c r="N354" s="1" t="s">
        <v>179</v>
      </c>
      <c r="O354" s="1"/>
      <c r="R354" s="1" t="s">
        <v>179</v>
      </c>
      <c r="S354" s="1" t="s">
        <v>179</v>
      </c>
      <c r="V354" s="1" t="s">
        <v>179</v>
      </c>
      <c r="W354" s="1"/>
      <c r="Z354" s="1"/>
      <c r="AA354" s="14" t="s">
        <v>179</v>
      </c>
      <c r="AB354" s="14" t="s">
        <v>179</v>
      </c>
      <c r="AD354" s="1" t="s">
        <v>179</v>
      </c>
      <c r="AE354" s="1" t="s">
        <v>179</v>
      </c>
      <c r="AF354" s="1" t="s">
        <v>179</v>
      </c>
      <c r="AG354" s="1" t="s">
        <v>179</v>
      </c>
      <c r="AH354" s="22" t="s">
        <v>179</v>
      </c>
      <c r="AK354" s="22" t="s">
        <v>2097</v>
      </c>
      <c r="AL354" s="22" t="s">
        <v>2098</v>
      </c>
      <c r="AM354" s="22" t="s">
        <v>179</v>
      </c>
      <c r="AR354" s="22" t="s">
        <v>2096</v>
      </c>
    </row>
    <row r="355" spans="1:44" x14ac:dyDescent="0.2">
      <c r="A355" s="2" t="s">
        <v>2099</v>
      </c>
      <c r="AR355" s="24" t="str">
        <f>HYPERLINK("https://api.typeform.com/responses/files/0917d9c5013c4040e44392ce51942897324b77213ae84e81fddafe4cbcc2893f/Savigliano__error_import_4.jpg","https://api.typeform.com/responses/files/0917d9c5013c4040e44392ce51942897324b77213ae84e81fddafe4cbcc2893f/Savigliano__error_import_4.jpg")</f>
        <v>https://api.typeform.com/responses/files/0917d9c5013c4040e44392ce51942897324b77213ae84e81fddafe4cbcc2893f/Savigliano__error_import_4.jpg</v>
      </c>
    </row>
    <row r="356" spans="1:44" x14ac:dyDescent="0.2">
      <c r="A356" s="2" t="s">
        <v>2100</v>
      </c>
      <c r="B356" s="1" t="s">
        <v>179</v>
      </c>
      <c r="D356" s="1" t="s">
        <v>179</v>
      </c>
      <c r="E356" s="1" t="s">
        <v>179</v>
      </c>
      <c r="G356" s="1" t="s">
        <v>179</v>
      </c>
      <c r="H356" s="1" t="s">
        <v>179</v>
      </c>
      <c r="I356" s="1" t="s">
        <v>179</v>
      </c>
      <c r="J356" s="1" t="s">
        <v>179</v>
      </c>
      <c r="L356" s="1" t="s">
        <v>2101</v>
      </c>
      <c r="M356" s="1" t="s">
        <v>179</v>
      </c>
      <c r="N356" s="1" t="s">
        <v>2102</v>
      </c>
      <c r="O356" s="1"/>
      <c r="R356" s="1" t="s">
        <v>120</v>
      </c>
      <c r="S356" s="1" t="s">
        <v>179</v>
      </c>
      <c r="V356" s="1" t="s">
        <v>179</v>
      </c>
      <c r="W356" s="1"/>
      <c r="Z356" s="1"/>
      <c r="AA356" s="14" t="s">
        <v>179</v>
      </c>
      <c r="AB356" s="14" t="s">
        <v>179</v>
      </c>
      <c r="AD356" s="1" t="s">
        <v>179</v>
      </c>
      <c r="AE356" s="1" t="s">
        <v>179</v>
      </c>
      <c r="AF356" s="1" t="s">
        <v>179</v>
      </c>
      <c r="AG356" s="1" t="s">
        <v>120</v>
      </c>
      <c r="AH356" s="22" t="s">
        <v>179</v>
      </c>
      <c r="AK356" s="22" t="s">
        <v>179</v>
      </c>
      <c r="AL356" s="22" t="s">
        <v>179</v>
      </c>
      <c r="AM356" s="22" t="s">
        <v>922</v>
      </c>
      <c r="AR356" s="22" t="s">
        <v>179</v>
      </c>
    </row>
    <row r="357" spans="1:44" x14ac:dyDescent="0.2">
      <c r="A357" s="2" t="s">
        <v>2103</v>
      </c>
      <c r="B357" s="1" t="s">
        <v>715</v>
      </c>
      <c r="D357" s="1" t="s">
        <v>715</v>
      </c>
      <c r="E357" s="1" t="s">
        <v>715</v>
      </c>
      <c r="G357" s="1" t="s">
        <v>179</v>
      </c>
      <c r="H357" s="1" t="s">
        <v>715</v>
      </c>
      <c r="I357" s="1" t="s">
        <v>715</v>
      </c>
      <c r="J357" s="1" t="s">
        <v>641</v>
      </c>
      <c r="L357" s="1" t="s">
        <v>715</v>
      </c>
      <c r="M357" s="1" t="s">
        <v>715</v>
      </c>
      <c r="N357" s="1" t="s">
        <v>715</v>
      </c>
      <c r="O357" s="1"/>
      <c r="R357" s="1" t="s">
        <v>642</v>
      </c>
      <c r="S357" s="1" t="s">
        <v>715</v>
      </c>
      <c r="V357" s="1" t="s">
        <v>642</v>
      </c>
      <c r="W357" s="1"/>
      <c r="Z357" s="1"/>
      <c r="AA357" s="14" t="s">
        <v>179</v>
      </c>
      <c r="AB357" s="14" t="s">
        <v>179</v>
      </c>
      <c r="AD357" s="1" t="s">
        <v>642</v>
      </c>
      <c r="AE357" s="1" t="s">
        <v>179</v>
      </c>
      <c r="AF357" s="1" t="s">
        <v>642</v>
      </c>
      <c r="AG357" s="1" t="s">
        <v>642</v>
      </c>
      <c r="AH357" s="22" t="s">
        <v>641</v>
      </c>
      <c r="AK357" s="22" t="s">
        <v>642</v>
      </c>
      <c r="AL357" s="22" t="s">
        <v>715</v>
      </c>
      <c r="AM357" s="22" t="s">
        <v>179</v>
      </c>
      <c r="AR357" s="22" t="s">
        <v>179</v>
      </c>
    </row>
    <row r="358" spans="1:44" x14ac:dyDescent="0.2">
      <c r="A358" s="2" t="s">
        <v>180</v>
      </c>
      <c r="B358" s="1" t="s">
        <v>179</v>
      </c>
      <c r="D358" s="1" t="s">
        <v>179</v>
      </c>
      <c r="E358" s="1" t="s">
        <v>179</v>
      </c>
      <c r="G358" s="1" t="s">
        <v>179</v>
      </c>
      <c r="H358" s="1" t="s">
        <v>179</v>
      </c>
      <c r="I358" s="1" t="s">
        <v>179</v>
      </c>
      <c r="J358" s="1" t="s">
        <v>179</v>
      </c>
      <c r="L358" s="1" t="s">
        <v>179</v>
      </c>
      <c r="M358" s="1" t="s">
        <v>179</v>
      </c>
      <c r="N358" s="1" t="s">
        <v>179</v>
      </c>
      <c r="O358" s="1"/>
      <c r="R358" s="1" t="s">
        <v>179</v>
      </c>
      <c r="S358" s="1" t="s">
        <v>179</v>
      </c>
      <c r="V358" s="1" t="s">
        <v>179</v>
      </c>
      <c r="W358" s="1"/>
      <c r="Z358" s="1"/>
      <c r="AA358" s="14" t="s">
        <v>179</v>
      </c>
      <c r="AB358" s="14" t="s">
        <v>179</v>
      </c>
      <c r="AD358" s="1" t="s">
        <v>179</v>
      </c>
      <c r="AE358" s="1" t="s">
        <v>179</v>
      </c>
      <c r="AF358" s="1" t="s">
        <v>179</v>
      </c>
      <c r="AG358" s="1" t="s">
        <v>179</v>
      </c>
      <c r="AH358" s="22" t="s">
        <v>179</v>
      </c>
      <c r="AK358" s="22" t="s">
        <v>179</v>
      </c>
      <c r="AL358" s="22" t="s">
        <v>179</v>
      </c>
      <c r="AM358" s="22" t="s">
        <v>922</v>
      </c>
      <c r="AR358" s="22" t="s">
        <v>179</v>
      </c>
    </row>
    <row r="359" spans="1:44" x14ac:dyDescent="0.2">
      <c r="A359" s="2" t="s">
        <v>2104</v>
      </c>
      <c r="B359" s="1" t="s">
        <v>179</v>
      </c>
      <c r="D359" s="1" t="s">
        <v>179</v>
      </c>
      <c r="E359" s="1" t="s">
        <v>179</v>
      </c>
      <c r="G359" s="1" t="s">
        <v>179</v>
      </c>
      <c r="H359" s="1" t="s">
        <v>179</v>
      </c>
      <c r="I359" s="1" t="s">
        <v>179</v>
      </c>
      <c r="J359" s="1" t="s">
        <v>179</v>
      </c>
      <c r="L359" s="1" t="s">
        <v>179</v>
      </c>
      <c r="M359" s="1" t="s">
        <v>179</v>
      </c>
      <c r="N359" s="1" t="s">
        <v>179</v>
      </c>
      <c r="O359" s="1"/>
      <c r="R359" s="1" t="s">
        <v>179</v>
      </c>
      <c r="S359" s="1" t="s">
        <v>179</v>
      </c>
      <c r="V359" s="1" t="s">
        <v>179</v>
      </c>
      <c r="W359" s="1"/>
      <c r="Z359" s="1"/>
      <c r="AA359" s="14" t="s">
        <v>179</v>
      </c>
      <c r="AB359" s="14" t="s">
        <v>179</v>
      </c>
      <c r="AD359" s="1" t="s">
        <v>179</v>
      </c>
      <c r="AE359" s="1" t="s">
        <v>179</v>
      </c>
      <c r="AF359" s="1" t="s">
        <v>179</v>
      </c>
      <c r="AG359" s="1" t="s">
        <v>179</v>
      </c>
      <c r="AH359" s="22" t="s">
        <v>1663</v>
      </c>
      <c r="AK359" s="22" t="s">
        <v>179</v>
      </c>
      <c r="AL359" s="22" t="s">
        <v>179</v>
      </c>
      <c r="AM359" s="22" t="s">
        <v>179</v>
      </c>
      <c r="AR359" s="22" t="s">
        <v>179</v>
      </c>
    </row>
    <row r="360" spans="1:44" x14ac:dyDescent="0.2">
      <c r="A360" s="2" t="s">
        <v>2105</v>
      </c>
    </row>
    <row r="361" spans="1:44" x14ac:dyDescent="0.2">
      <c r="A361" s="2" t="s">
        <v>2106</v>
      </c>
      <c r="B361" s="1" t="s">
        <v>179</v>
      </c>
      <c r="D361" s="1" t="s">
        <v>179</v>
      </c>
      <c r="E361" s="1" t="s">
        <v>179</v>
      </c>
      <c r="G361" s="1" t="s">
        <v>179</v>
      </c>
      <c r="H361" s="1" t="s">
        <v>179</v>
      </c>
      <c r="I361" s="1" t="s">
        <v>179</v>
      </c>
      <c r="J361" s="1" t="s">
        <v>179</v>
      </c>
      <c r="L361" s="1" t="s">
        <v>179</v>
      </c>
      <c r="M361" s="1" t="s">
        <v>179</v>
      </c>
      <c r="N361" s="1" t="s">
        <v>179</v>
      </c>
      <c r="O361" s="1"/>
      <c r="R361" s="1" t="s">
        <v>2107</v>
      </c>
      <c r="S361" s="1" t="s">
        <v>179</v>
      </c>
      <c r="V361" s="1" t="s">
        <v>179</v>
      </c>
      <c r="W361" s="1"/>
      <c r="Z361" s="1"/>
      <c r="AA361" s="14" t="s">
        <v>179</v>
      </c>
      <c r="AB361" s="14" t="s">
        <v>179</v>
      </c>
      <c r="AD361" s="1" t="s">
        <v>179</v>
      </c>
      <c r="AE361" s="1" t="s">
        <v>179</v>
      </c>
      <c r="AF361" s="1" t="s">
        <v>179</v>
      </c>
      <c r="AG361" s="1" t="s">
        <v>2108</v>
      </c>
      <c r="AH361" s="22" t="s">
        <v>179</v>
      </c>
      <c r="AK361" s="22" t="s">
        <v>179</v>
      </c>
      <c r="AL361" s="22" t="s">
        <v>179</v>
      </c>
      <c r="AM361" s="22" t="s">
        <v>922</v>
      </c>
      <c r="AR361" s="22" t="s">
        <v>179</v>
      </c>
    </row>
    <row r="362" spans="1:44" x14ac:dyDescent="0.2">
      <c r="A362" s="2" t="s">
        <v>2109</v>
      </c>
      <c r="B362" s="1" t="s">
        <v>642</v>
      </c>
      <c r="D362" s="1" t="s">
        <v>642</v>
      </c>
      <c r="E362" s="1" t="s">
        <v>641</v>
      </c>
      <c r="G362" s="1" t="s">
        <v>179</v>
      </c>
      <c r="H362" s="1" t="s">
        <v>642</v>
      </c>
      <c r="I362" s="1" t="s">
        <v>642</v>
      </c>
      <c r="J362" s="1" t="s">
        <v>715</v>
      </c>
      <c r="L362" s="1" t="s">
        <v>642</v>
      </c>
      <c r="M362" s="1" t="s">
        <v>642</v>
      </c>
      <c r="N362" s="1" t="s">
        <v>641</v>
      </c>
      <c r="O362" s="1"/>
      <c r="R362" s="1" t="s">
        <v>642</v>
      </c>
      <c r="S362" s="1" t="s">
        <v>642</v>
      </c>
      <c r="V362" s="1" t="s">
        <v>642</v>
      </c>
      <c r="W362" s="1"/>
      <c r="Z362" s="1"/>
      <c r="AA362" s="14" t="s">
        <v>179</v>
      </c>
      <c r="AB362" s="14" t="s">
        <v>179</v>
      </c>
      <c r="AD362" s="1" t="s">
        <v>642</v>
      </c>
      <c r="AE362" s="1" t="s">
        <v>179</v>
      </c>
      <c r="AF362" s="1" t="s">
        <v>642</v>
      </c>
      <c r="AG362" s="1" t="s">
        <v>642</v>
      </c>
      <c r="AH362" s="22" t="s">
        <v>642</v>
      </c>
      <c r="AK362" s="22" t="s">
        <v>641</v>
      </c>
      <c r="AL362" s="22" t="s">
        <v>179</v>
      </c>
      <c r="AM362" s="22" t="s">
        <v>179</v>
      </c>
      <c r="AR362" s="22" t="s">
        <v>179</v>
      </c>
    </row>
    <row r="363" spans="1:44" x14ac:dyDescent="0.2">
      <c r="A363" s="2" t="s">
        <v>180</v>
      </c>
      <c r="B363" s="1" t="s">
        <v>179</v>
      </c>
      <c r="D363" s="1" t="s">
        <v>179</v>
      </c>
      <c r="E363" s="1" t="s">
        <v>179</v>
      </c>
      <c r="G363" s="1" t="s">
        <v>179</v>
      </c>
      <c r="H363" s="1" t="s">
        <v>179</v>
      </c>
      <c r="I363" s="1" t="s">
        <v>179</v>
      </c>
      <c r="J363" s="1" t="s">
        <v>179</v>
      </c>
      <c r="L363" s="1" t="s">
        <v>179</v>
      </c>
      <c r="M363" s="1" t="s">
        <v>179</v>
      </c>
      <c r="N363" s="1" t="s">
        <v>179</v>
      </c>
      <c r="O363" s="1"/>
      <c r="R363" s="1" t="s">
        <v>179</v>
      </c>
      <c r="S363" s="1" t="s">
        <v>179</v>
      </c>
      <c r="V363" s="1" t="s">
        <v>179</v>
      </c>
      <c r="W363" s="1"/>
      <c r="Z363" s="1"/>
      <c r="AA363" s="14" t="s">
        <v>179</v>
      </c>
      <c r="AB363" s="14" t="s">
        <v>179</v>
      </c>
      <c r="AD363" s="1" t="s">
        <v>179</v>
      </c>
      <c r="AE363" s="1" t="s">
        <v>179</v>
      </c>
      <c r="AF363" s="1" t="s">
        <v>179</v>
      </c>
      <c r="AG363" s="1" t="s">
        <v>179</v>
      </c>
      <c r="AH363" s="22" t="s">
        <v>179</v>
      </c>
      <c r="AK363" s="22" t="s">
        <v>179</v>
      </c>
      <c r="AL363" s="22" t="s">
        <v>179</v>
      </c>
      <c r="AM363" s="22" t="s">
        <v>924</v>
      </c>
      <c r="AR363" s="22" t="s">
        <v>2110</v>
      </c>
    </row>
    <row r="364" spans="1:44" x14ac:dyDescent="0.2">
      <c r="A364" s="2" t="s">
        <v>2111</v>
      </c>
      <c r="B364" s="1" t="s">
        <v>179</v>
      </c>
      <c r="D364" s="1" t="s">
        <v>179</v>
      </c>
      <c r="E364" s="1" t="s">
        <v>851</v>
      </c>
      <c r="G364" s="1" t="s">
        <v>179</v>
      </c>
      <c r="H364" s="1" t="s">
        <v>179</v>
      </c>
      <c r="I364" s="1" t="s">
        <v>179</v>
      </c>
      <c r="J364" s="1" t="s">
        <v>179</v>
      </c>
      <c r="L364" s="1" t="s">
        <v>179</v>
      </c>
      <c r="M364" s="1" t="s">
        <v>179</v>
      </c>
      <c r="N364" s="1" t="s">
        <v>887</v>
      </c>
      <c r="O364" s="1"/>
      <c r="R364" s="1" t="s">
        <v>179</v>
      </c>
      <c r="S364" s="1" t="s">
        <v>179</v>
      </c>
      <c r="V364" s="1" t="s">
        <v>179</v>
      </c>
      <c r="W364" s="1"/>
      <c r="Z364" s="1"/>
      <c r="AA364" s="14" t="s">
        <v>179</v>
      </c>
      <c r="AB364" s="14" t="s">
        <v>179</v>
      </c>
      <c r="AD364" s="1" t="s">
        <v>179</v>
      </c>
      <c r="AE364" s="1" t="s">
        <v>179</v>
      </c>
      <c r="AF364" s="1" t="s">
        <v>179</v>
      </c>
      <c r="AG364" s="1" t="s">
        <v>179</v>
      </c>
      <c r="AH364" s="22" t="s">
        <v>179</v>
      </c>
      <c r="AK364" s="22" t="s">
        <v>2112</v>
      </c>
      <c r="AL364" s="22" t="s">
        <v>179</v>
      </c>
      <c r="AM364" s="22" t="s">
        <v>179</v>
      </c>
      <c r="AR364" s="22" t="s">
        <v>179</v>
      </c>
    </row>
    <row r="365" spans="1:44" x14ac:dyDescent="0.2">
      <c r="A365" s="2" t="s">
        <v>2113</v>
      </c>
      <c r="E365" t="str">
        <f>HYPERLINK("https://api.typeform.com/responses/files/e20da28e4571b7263d7be612dfe791f4f7b54c7336caa6dfbf42bec08bf20e89/46.1.2_Bentley_Map_properties_of_element_5.png","https://api.typeform.com/responses/files/e20da28e4571b7263d7be612dfe791f4f7b54c7336caa6dfbf42bec08bf20e89/46.1.2_Bentley_Map_properties_of_element_5.png")</f>
        <v>https://api.typeform.com/responses/files/e20da28e4571b7263d7be612dfe791f4f7b54c7336caa6dfbf42bec08bf20e89/46.1.2_Bentley_Map_properties_of_element_5.png</v>
      </c>
      <c r="N365" t="str">
        <f>HYPERLINK("https://api.typeform.com/responses/files/c22ef8a7abd391b05d9f5f39a616b9590eb7944f3b95ffec79702fc9c8d7418e/46.1.2_empty_attributes.png","https://api.typeform.com/responses/files/c22ef8a7abd391b05d9f5f39a616b9590eb7944f3b95ffec79702fc9c8d7418e/46.1.2_empty_attributes.png")</f>
        <v>https://api.typeform.com/responses/files/c22ef8a7abd391b05d9f5f39a616b9590eb7944f3b95ffec79702fc9c8d7418e/46.1.2_empty_attributes.png</v>
      </c>
    </row>
    <row r="366" spans="1:44" x14ac:dyDescent="0.2">
      <c r="A366" s="2" t="s">
        <v>2114</v>
      </c>
      <c r="B366" s="1" t="s">
        <v>179</v>
      </c>
      <c r="D366" s="1" t="s">
        <v>179</v>
      </c>
      <c r="E366" s="1" t="s">
        <v>179</v>
      </c>
      <c r="G366" s="1" t="s">
        <v>179</v>
      </c>
      <c r="H366" s="1" t="s">
        <v>179</v>
      </c>
      <c r="I366" s="1" t="s">
        <v>179</v>
      </c>
      <c r="J366" s="1" t="s">
        <v>179</v>
      </c>
      <c r="L366" s="1" t="s">
        <v>2115</v>
      </c>
      <c r="M366" s="1" t="s">
        <v>2116</v>
      </c>
      <c r="N366" s="1" t="s">
        <v>179</v>
      </c>
      <c r="O366" s="1"/>
      <c r="R366" s="1" t="s">
        <v>2117</v>
      </c>
      <c r="S366" s="1" t="s">
        <v>179</v>
      </c>
      <c r="V366" s="1" t="s">
        <v>179</v>
      </c>
      <c r="W366" s="1"/>
      <c r="Z366" s="1"/>
      <c r="AA366" s="14" t="s">
        <v>179</v>
      </c>
      <c r="AB366" s="14" t="s">
        <v>179</v>
      </c>
      <c r="AD366" s="1" t="s">
        <v>179</v>
      </c>
      <c r="AE366" s="1" t="s">
        <v>179</v>
      </c>
      <c r="AF366" s="1" t="s">
        <v>179</v>
      </c>
      <c r="AG366" s="1" t="s">
        <v>2118</v>
      </c>
      <c r="AH366" s="22" t="s">
        <v>179</v>
      </c>
      <c r="AK366" s="22" t="s">
        <v>179</v>
      </c>
      <c r="AL366" s="22" t="s">
        <v>179</v>
      </c>
      <c r="AM366" s="22" t="s">
        <v>925</v>
      </c>
      <c r="AR366" s="22" t="s">
        <v>179</v>
      </c>
    </row>
    <row r="367" spans="1:44" x14ac:dyDescent="0.2">
      <c r="A367" s="2" t="s">
        <v>2119</v>
      </c>
      <c r="B367" s="1" t="s">
        <v>715</v>
      </c>
      <c r="D367" s="1" t="s">
        <v>642</v>
      </c>
      <c r="E367" s="1" t="s">
        <v>715</v>
      </c>
      <c r="G367" s="1" t="s">
        <v>179</v>
      </c>
      <c r="H367" s="1" t="s">
        <v>642</v>
      </c>
      <c r="I367" s="1" t="s">
        <v>715</v>
      </c>
      <c r="J367" s="1" t="s">
        <v>641</v>
      </c>
      <c r="L367" s="1" t="s">
        <v>715</v>
      </c>
      <c r="M367" s="1" t="s">
        <v>715</v>
      </c>
      <c r="N367" s="1" t="s">
        <v>715</v>
      </c>
      <c r="O367" s="1"/>
      <c r="R367" s="1" t="s">
        <v>642</v>
      </c>
      <c r="S367" s="1" t="s">
        <v>642</v>
      </c>
      <c r="V367" s="1" t="s">
        <v>642</v>
      </c>
      <c r="W367" s="1"/>
      <c r="Z367" s="1"/>
      <c r="AA367" s="14" t="s">
        <v>179</v>
      </c>
      <c r="AB367" s="14" t="s">
        <v>179</v>
      </c>
      <c r="AD367" s="1" t="s">
        <v>642</v>
      </c>
      <c r="AE367" s="1" t="s">
        <v>179</v>
      </c>
      <c r="AF367" s="1" t="s">
        <v>642</v>
      </c>
      <c r="AG367" s="1" t="s">
        <v>642</v>
      </c>
      <c r="AH367" s="22" t="s">
        <v>642</v>
      </c>
      <c r="AK367" s="22" t="s">
        <v>715</v>
      </c>
      <c r="AL367" s="22" t="s">
        <v>715</v>
      </c>
      <c r="AM367" s="22" t="s">
        <v>179</v>
      </c>
      <c r="AR367" s="22" t="s">
        <v>715</v>
      </c>
    </row>
    <row r="368" spans="1:44" x14ac:dyDescent="0.2">
      <c r="A368" s="2" t="s">
        <v>180</v>
      </c>
      <c r="B368" s="1" t="s">
        <v>179</v>
      </c>
      <c r="D368" s="1" t="s">
        <v>179</v>
      </c>
      <c r="E368" s="1" t="s">
        <v>179</v>
      </c>
      <c r="G368" s="1" t="s">
        <v>179</v>
      </c>
      <c r="H368" s="1" t="s">
        <v>179</v>
      </c>
      <c r="I368" s="1" t="s">
        <v>179</v>
      </c>
      <c r="J368" s="1" t="s">
        <v>179</v>
      </c>
      <c r="L368" s="1" t="s">
        <v>179</v>
      </c>
      <c r="M368" s="1" t="s">
        <v>179</v>
      </c>
      <c r="N368" s="1" t="s">
        <v>179</v>
      </c>
      <c r="O368" s="1"/>
      <c r="R368" s="1" t="s">
        <v>179</v>
      </c>
      <c r="S368" s="1" t="s">
        <v>179</v>
      </c>
      <c r="V368" s="1" t="s">
        <v>179</v>
      </c>
      <c r="W368" s="1"/>
      <c r="Z368" s="1"/>
      <c r="AA368" s="14" t="s">
        <v>179</v>
      </c>
      <c r="AB368" s="14" t="s">
        <v>179</v>
      </c>
      <c r="AD368" s="1" t="s">
        <v>179</v>
      </c>
      <c r="AE368" s="1" t="s">
        <v>179</v>
      </c>
      <c r="AF368" s="1" t="s">
        <v>179</v>
      </c>
      <c r="AG368" s="1" t="s">
        <v>179</v>
      </c>
      <c r="AH368" s="22" t="s">
        <v>179</v>
      </c>
      <c r="AK368" s="22" t="s">
        <v>179</v>
      </c>
      <c r="AL368" s="22" t="s">
        <v>179</v>
      </c>
      <c r="AM368" s="22" t="s">
        <v>926</v>
      </c>
      <c r="AR368" s="22" t="s">
        <v>179</v>
      </c>
    </row>
    <row r="369" spans="1:44" x14ac:dyDescent="0.2">
      <c r="A369" s="2" t="s">
        <v>2120</v>
      </c>
      <c r="B369" s="1" t="s">
        <v>179</v>
      </c>
      <c r="D369" s="1" t="s">
        <v>179</v>
      </c>
      <c r="E369" s="1" t="s">
        <v>179</v>
      </c>
      <c r="G369" s="1" t="s">
        <v>179</v>
      </c>
      <c r="H369" s="1" t="s">
        <v>179</v>
      </c>
      <c r="I369" s="1" t="s">
        <v>179</v>
      </c>
      <c r="J369" s="1" t="s">
        <v>179</v>
      </c>
      <c r="L369" s="1" t="s">
        <v>179</v>
      </c>
      <c r="M369" s="1" t="s">
        <v>179</v>
      </c>
      <c r="N369" s="1" t="s">
        <v>179</v>
      </c>
      <c r="O369" s="1"/>
      <c r="R369" s="1" t="s">
        <v>179</v>
      </c>
      <c r="S369" s="1" t="s">
        <v>179</v>
      </c>
      <c r="V369" s="1" t="s">
        <v>179</v>
      </c>
      <c r="W369" s="1"/>
      <c r="Z369" s="1"/>
      <c r="AA369" s="14" t="s">
        <v>179</v>
      </c>
      <c r="AB369" s="14" t="s">
        <v>179</v>
      </c>
      <c r="AD369" s="1" t="s">
        <v>179</v>
      </c>
      <c r="AE369" s="1" t="s">
        <v>179</v>
      </c>
      <c r="AF369" s="1" t="s">
        <v>179</v>
      </c>
      <c r="AG369" s="1" t="s">
        <v>179</v>
      </c>
      <c r="AH369" s="22" t="s">
        <v>179</v>
      </c>
      <c r="AK369" s="22" t="s">
        <v>179</v>
      </c>
      <c r="AL369" s="22" t="s">
        <v>179</v>
      </c>
      <c r="AM369" s="22" t="s">
        <v>179</v>
      </c>
      <c r="AR369" s="22" t="s">
        <v>179</v>
      </c>
    </row>
    <row r="370" spans="1:44" x14ac:dyDescent="0.2">
      <c r="A370" s="2" t="s">
        <v>2121</v>
      </c>
    </row>
    <row r="371" spans="1:44" x14ac:dyDescent="0.2">
      <c r="A371" s="2" t="s">
        <v>2122</v>
      </c>
      <c r="B371" s="1" t="s">
        <v>2520</v>
      </c>
      <c r="D371" s="1" t="s">
        <v>179</v>
      </c>
      <c r="E371" s="1" t="s">
        <v>179</v>
      </c>
      <c r="G371" s="1" t="s">
        <v>179</v>
      </c>
      <c r="H371" s="1" t="s">
        <v>2123</v>
      </c>
      <c r="I371" s="1" t="s">
        <v>179</v>
      </c>
      <c r="J371" s="1" t="s">
        <v>179</v>
      </c>
      <c r="L371" s="1" t="s">
        <v>179</v>
      </c>
      <c r="M371" s="1" t="s">
        <v>179</v>
      </c>
      <c r="N371" s="1" t="s">
        <v>2124</v>
      </c>
      <c r="O371" s="1"/>
      <c r="R371" s="1" t="s">
        <v>179</v>
      </c>
      <c r="S371" s="1" t="s">
        <v>179</v>
      </c>
      <c r="V371" s="1" t="s">
        <v>179</v>
      </c>
      <c r="W371" s="1"/>
      <c r="Z371" s="1"/>
      <c r="AA371" s="14" t="s">
        <v>179</v>
      </c>
      <c r="AB371" s="14" t="s">
        <v>179</v>
      </c>
      <c r="AD371" s="1" t="s">
        <v>179</v>
      </c>
      <c r="AE371" s="1" t="s">
        <v>179</v>
      </c>
      <c r="AF371" s="1" t="s">
        <v>179</v>
      </c>
      <c r="AG371" s="1" t="s">
        <v>120</v>
      </c>
      <c r="AH371" s="22" t="s">
        <v>179</v>
      </c>
      <c r="AK371" s="22" t="s">
        <v>179</v>
      </c>
      <c r="AL371" s="22" t="s">
        <v>179</v>
      </c>
      <c r="AM371" s="22" t="s">
        <v>925</v>
      </c>
      <c r="AR371" s="22" t="s">
        <v>179</v>
      </c>
    </row>
    <row r="372" spans="1:44" s="2" customFormat="1" x14ac:dyDescent="0.2">
      <c r="A372" s="2" t="s">
        <v>527</v>
      </c>
      <c r="B372" s="1" t="s">
        <v>87</v>
      </c>
      <c r="D372" s="3" t="s">
        <v>89</v>
      </c>
      <c r="E372" s="3" t="s">
        <v>90</v>
      </c>
      <c r="G372" s="3" t="s">
        <v>528</v>
      </c>
      <c r="H372" s="3" t="s">
        <v>93</v>
      </c>
      <c r="I372" s="3" t="s">
        <v>94</v>
      </c>
      <c r="J372" s="3" t="s">
        <v>1438</v>
      </c>
      <c r="K372" s="21"/>
      <c r="L372" s="3" t="s">
        <v>97</v>
      </c>
      <c r="M372" s="3" t="s">
        <v>98</v>
      </c>
      <c r="N372" s="3" t="s">
        <v>99</v>
      </c>
      <c r="O372" s="3"/>
      <c r="Q372" s="21"/>
      <c r="R372" s="3" t="s">
        <v>102</v>
      </c>
      <c r="S372" s="3" t="s">
        <v>88</v>
      </c>
      <c r="V372" s="3" t="s">
        <v>106</v>
      </c>
      <c r="W372" s="3"/>
      <c r="Z372" s="3"/>
      <c r="AA372" s="16" t="s">
        <v>107</v>
      </c>
      <c r="AB372" s="16" t="s">
        <v>107</v>
      </c>
      <c r="AD372" s="3" t="s">
        <v>2023</v>
      </c>
      <c r="AE372" s="3" t="s">
        <v>112</v>
      </c>
      <c r="AF372" s="3" t="s">
        <v>2023</v>
      </c>
      <c r="AG372" s="3" t="s">
        <v>113</v>
      </c>
      <c r="AH372" s="23" t="s">
        <v>125</v>
      </c>
      <c r="AI372" s="25"/>
      <c r="AJ372" s="25"/>
      <c r="AK372" s="23" t="s">
        <v>1925</v>
      </c>
      <c r="AL372" s="23" t="s">
        <v>104</v>
      </c>
      <c r="AM372" s="23" t="s">
        <v>105</v>
      </c>
      <c r="AN372" s="29"/>
      <c r="AO372" s="29"/>
      <c r="AP372" s="25"/>
      <c r="AQ372" s="25"/>
      <c r="AR372" s="23" t="s">
        <v>114</v>
      </c>
    </row>
    <row r="373" spans="1:44" x14ac:dyDescent="0.2">
      <c r="A373" s="2" t="s">
        <v>530</v>
      </c>
      <c r="B373" s="1" t="s">
        <v>142</v>
      </c>
      <c r="D373" s="1" t="s">
        <v>144</v>
      </c>
      <c r="E373" s="1" t="s">
        <v>145</v>
      </c>
      <c r="G373" s="1" t="s">
        <v>147</v>
      </c>
      <c r="H373" s="1" t="s">
        <v>148</v>
      </c>
      <c r="I373" s="1" t="s">
        <v>149</v>
      </c>
      <c r="J373" s="1" t="s">
        <v>1439</v>
      </c>
      <c r="L373" s="1" t="s">
        <v>152</v>
      </c>
      <c r="M373" s="1" t="s">
        <v>152</v>
      </c>
      <c r="N373" s="1" t="s">
        <v>153</v>
      </c>
      <c r="O373" s="1"/>
      <c r="R373" s="1" t="s">
        <v>156</v>
      </c>
      <c r="S373" s="1" t="s">
        <v>143</v>
      </c>
      <c r="V373" s="1" t="s">
        <v>160</v>
      </c>
      <c r="W373" s="1"/>
      <c r="Z373" s="1"/>
      <c r="AA373" s="14" t="s">
        <v>161</v>
      </c>
      <c r="AB373" s="14" t="s">
        <v>164</v>
      </c>
      <c r="AD373" s="1" t="s">
        <v>165</v>
      </c>
      <c r="AE373" s="1" t="s">
        <v>142</v>
      </c>
      <c r="AF373" s="1" t="s">
        <v>163</v>
      </c>
      <c r="AG373" s="1" t="s">
        <v>166</v>
      </c>
      <c r="AH373" s="22" t="s">
        <v>753</v>
      </c>
      <c r="AK373" s="22" t="s">
        <v>157</v>
      </c>
      <c r="AL373" s="22" t="s">
        <v>158</v>
      </c>
      <c r="AM373" s="22" t="s">
        <v>159</v>
      </c>
      <c r="AR373" s="22" t="s">
        <v>167</v>
      </c>
    </row>
    <row r="374" spans="1:44" x14ac:dyDescent="0.2">
      <c r="A374" s="2" t="s">
        <v>533</v>
      </c>
      <c r="B374" s="1" t="s">
        <v>59</v>
      </c>
      <c r="D374" s="1" t="s">
        <v>59</v>
      </c>
      <c r="E374" s="1" t="s">
        <v>59</v>
      </c>
      <c r="G374" s="1" t="s">
        <v>59</v>
      </c>
      <c r="H374" s="1" t="s">
        <v>59</v>
      </c>
      <c r="I374" s="1" t="s">
        <v>59</v>
      </c>
      <c r="J374" s="1" t="s">
        <v>1440</v>
      </c>
      <c r="L374" s="1" t="s">
        <v>59</v>
      </c>
      <c r="M374" s="1" t="s">
        <v>59</v>
      </c>
      <c r="N374" s="1" t="s">
        <v>59</v>
      </c>
      <c r="O374" s="1"/>
      <c r="R374" s="1" t="s">
        <v>63</v>
      </c>
      <c r="S374" s="1" t="s">
        <v>59</v>
      </c>
      <c r="V374" s="1" t="s">
        <v>67</v>
      </c>
      <c r="W374" s="1"/>
      <c r="Z374" s="1"/>
      <c r="AA374" s="14" t="s">
        <v>68</v>
      </c>
      <c r="AB374" s="14" t="s">
        <v>68</v>
      </c>
      <c r="AD374" s="1" t="s">
        <v>71</v>
      </c>
      <c r="AE374" s="1" t="s">
        <v>72</v>
      </c>
      <c r="AF374" s="1" t="s">
        <v>67</v>
      </c>
      <c r="AG374" s="1" t="s">
        <v>73</v>
      </c>
      <c r="AH374" s="22" t="s">
        <v>753</v>
      </c>
      <c r="AK374" s="22" t="s">
        <v>64</v>
      </c>
      <c r="AL374" s="22" t="s">
        <v>65</v>
      </c>
      <c r="AM374" s="22" t="s">
        <v>66</v>
      </c>
      <c r="AR374" s="22" t="s">
        <v>74</v>
      </c>
    </row>
    <row r="375" spans="1:44" x14ac:dyDescent="0.2">
      <c r="A375" s="2" t="s">
        <v>367</v>
      </c>
      <c r="B375" s="1" t="s">
        <v>2521</v>
      </c>
      <c r="D375" s="1" t="s">
        <v>2126</v>
      </c>
      <c r="E375" s="1" t="s">
        <v>2127</v>
      </c>
      <c r="G375" s="1" t="s">
        <v>2128</v>
      </c>
      <c r="H375" s="1" t="s">
        <v>2129</v>
      </c>
      <c r="I375" s="1" t="s">
        <v>2130</v>
      </c>
      <c r="J375" s="1" t="s">
        <v>2132</v>
      </c>
      <c r="L375" s="1" t="s">
        <v>2133</v>
      </c>
      <c r="M375" s="1" t="s">
        <v>2134</v>
      </c>
      <c r="N375" s="1" t="s">
        <v>2135</v>
      </c>
      <c r="O375" s="1"/>
      <c r="R375" s="1" t="s">
        <v>2137</v>
      </c>
      <c r="S375" s="1" t="s">
        <v>2125</v>
      </c>
      <c r="V375" s="1" t="s">
        <v>2142</v>
      </c>
      <c r="W375" s="1"/>
      <c r="Z375" s="1"/>
      <c r="AA375" s="14" t="s">
        <v>2136</v>
      </c>
      <c r="AB375" s="14" t="s">
        <v>2144</v>
      </c>
      <c r="AD375" s="1" t="s">
        <v>2141</v>
      </c>
      <c r="AE375" s="1" t="s">
        <v>2146</v>
      </c>
      <c r="AF375" s="1" t="s">
        <v>2143</v>
      </c>
      <c r="AG375" s="1" t="s">
        <v>2147</v>
      </c>
      <c r="AH375" s="22" t="s">
        <v>2145</v>
      </c>
      <c r="AK375" s="22" t="s">
        <v>2138</v>
      </c>
      <c r="AL375" s="22" t="s">
        <v>2139</v>
      </c>
      <c r="AM375" s="22" t="s">
        <v>2140</v>
      </c>
      <c r="AR375" s="22" t="s">
        <v>2131</v>
      </c>
    </row>
    <row r="376" spans="1:44" x14ac:dyDescent="0.2">
      <c r="A376" s="2" t="s">
        <v>403</v>
      </c>
      <c r="B376" s="1" t="s">
        <v>2522</v>
      </c>
      <c r="D376" s="1" t="s">
        <v>2149</v>
      </c>
      <c r="E376" s="1" t="s">
        <v>2150</v>
      </c>
      <c r="G376" s="1" t="s">
        <v>2151</v>
      </c>
      <c r="H376" s="1" t="s">
        <v>2152</v>
      </c>
      <c r="I376" s="1" t="s">
        <v>2153</v>
      </c>
      <c r="J376" s="1" t="s">
        <v>2155</v>
      </c>
      <c r="L376" s="1" t="s">
        <v>2156</v>
      </c>
      <c r="M376" s="1" t="s">
        <v>2157</v>
      </c>
      <c r="N376" s="1" t="s">
        <v>2158</v>
      </c>
      <c r="O376" s="1"/>
      <c r="R376" s="1" t="s">
        <v>2160</v>
      </c>
      <c r="S376" s="1" t="s">
        <v>2148</v>
      </c>
      <c r="V376" s="1" t="s">
        <v>2165</v>
      </c>
      <c r="W376" s="1"/>
      <c r="Z376" s="1"/>
      <c r="AA376" s="14" t="s">
        <v>2159</v>
      </c>
      <c r="AB376" s="14" t="s">
        <v>2167</v>
      </c>
      <c r="AD376" s="1" t="s">
        <v>2164</v>
      </c>
      <c r="AE376" s="1" t="s">
        <v>2169</v>
      </c>
      <c r="AF376" s="1" t="s">
        <v>2166</v>
      </c>
      <c r="AG376" s="1" t="s">
        <v>2170</v>
      </c>
      <c r="AH376" s="22" t="s">
        <v>2168</v>
      </c>
      <c r="AK376" s="22" t="s">
        <v>2161</v>
      </c>
      <c r="AL376" s="22" t="s">
        <v>2162</v>
      </c>
      <c r="AM376" s="22" t="s">
        <v>2163</v>
      </c>
      <c r="AR376" s="22" t="s">
        <v>2154</v>
      </c>
    </row>
    <row r="377" spans="1:44" x14ac:dyDescent="0.2">
      <c r="A377" s="2" t="s">
        <v>439</v>
      </c>
      <c r="B377" s="1" t="s">
        <v>440</v>
      </c>
      <c r="D377" s="1" t="s">
        <v>440</v>
      </c>
      <c r="E377" s="1" t="s">
        <v>440</v>
      </c>
      <c r="G377" s="1" t="s">
        <v>440</v>
      </c>
      <c r="H377" s="1" t="s">
        <v>440</v>
      </c>
      <c r="I377" s="1" t="s">
        <v>440</v>
      </c>
      <c r="J377" s="1" t="s">
        <v>1443</v>
      </c>
      <c r="L377" s="1" t="s">
        <v>440</v>
      </c>
      <c r="M377" s="1" t="s">
        <v>440</v>
      </c>
      <c r="N377" s="1" t="s">
        <v>440</v>
      </c>
      <c r="O377" s="1"/>
      <c r="R377" s="1" t="s">
        <v>445</v>
      </c>
      <c r="S377" s="1" t="s">
        <v>440</v>
      </c>
      <c r="V377" s="1" t="s">
        <v>448</v>
      </c>
      <c r="W377" s="1"/>
      <c r="Z377" s="1"/>
      <c r="AA377" s="14" t="s">
        <v>446</v>
      </c>
      <c r="AB377" s="14" t="s">
        <v>446</v>
      </c>
      <c r="AD377" s="1" t="s">
        <v>452</v>
      </c>
      <c r="AE377" s="1" t="s">
        <v>453</v>
      </c>
      <c r="AF377" s="1" t="s">
        <v>448</v>
      </c>
      <c r="AG377" s="1" t="s">
        <v>1501</v>
      </c>
      <c r="AH377" s="22" t="s">
        <v>451</v>
      </c>
      <c r="AK377" s="22" t="s">
        <v>446</v>
      </c>
      <c r="AL377" s="22" t="s">
        <v>446</v>
      </c>
      <c r="AM377" s="22" t="s">
        <v>447</v>
      </c>
      <c r="AR377" s="22" t="s">
        <v>1435</v>
      </c>
    </row>
    <row r="380" spans="1:44" x14ac:dyDescent="0.2">
      <c r="A380" s="2" t="s">
        <v>2494</v>
      </c>
      <c r="B380" s="1" t="s">
        <v>2523</v>
      </c>
      <c r="D380" s="1" t="s">
        <v>2172</v>
      </c>
      <c r="E380" s="1" t="s">
        <v>2173</v>
      </c>
      <c r="G380" s="1" t="s">
        <v>2174</v>
      </c>
      <c r="H380" s="1" t="s">
        <v>2175</v>
      </c>
      <c r="I380" s="1" t="s">
        <v>2176</v>
      </c>
      <c r="J380" s="1" t="s">
        <v>2178</v>
      </c>
      <c r="L380" s="1" t="s">
        <v>2179</v>
      </c>
      <c r="M380" s="1" t="s">
        <v>2180</v>
      </c>
      <c r="N380" s="1" t="s">
        <v>2181</v>
      </c>
      <c r="O380" s="1"/>
      <c r="R380" s="1" t="s">
        <v>2183</v>
      </c>
      <c r="S380" s="1" t="s">
        <v>2171</v>
      </c>
      <c r="V380" s="1" t="s">
        <v>2188</v>
      </c>
      <c r="W380" s="1"/>
      <c r="Z380" s="1"/>
      <c r="AA380" s="14" t="s">
        <v>2182</v>
      </c>
      <c r="AB380" s="14" t="s">
        <v>2190</v>
      </c>
      <c r="AD380" s="1" t="s">
        <v>2187</v>
      </c>
      <c r="AE380" s="1" t="s">
        <v>2192</v>
      </c>
      <c r="AF380" s="1" t="s">
        <v>2189</v>
      </c>
      <c r="AG380" s="1" t="s">
        <v>2193</v>
      </c>
      <c r="AH380" s="22" t="s">
        <v>2191</v>
      </c>
      <c r="AK380" s="22" t="s">
        <v>2184</v>
      </c>
      <c r="AL380" s="22" t="s">
        <v>2185</v>
      </c>
      <c r="AM380" s="22" t="s">
        <v>2186</v>
      </c>
      <c r="AR380" s="22" t="s">
        <v>2177</v>
      </c>
    </row>
    <row r="381" spans="1:44" x14ac:dyDescent="0.2">
      <c r="A381" s="2" t="s">
        <v>823</v>
      </c>
      <c r="B381" s="1" t="s">
        <v>638</v>
      </c>
      <c r="D381" s="1" t="s">
        <v>638</v>
      </c>
      <c r="E381" s="1" t="s">
        <v>638</v>
      </c>
      <c r="G381" s="1" t="s">
        <v>639</v>
      </c>
      <c r="H381" s="1" t="s">
        <v>638</v>
      </c>
      <c r="I381" s="1" t="s">
        <v>638</v>
      </c>
      <c r="J381" s="1" t="s">
        <v>638</v>
      </c>
      <c r="L381" s="1" t="s">
        <v>638</v>
      </c>
      <c r="M381" s="1" t="s">
        <v>638</v>
      </c>
      <c r="N381" s="1" t="s">
        <v>638</v>
      </c>
      <c r="O381" s="1"/>
      <c r="R381" s="1" t="s">
        <v>638</v>
      </c>
      <c r="S381" s="1" t="s">
        <v>638</v>
      </c>
      <c r="V381" s="1" t="s">
        <v>638</v>
      </c>
      <c r="W381" s="1"/>
      <c r="Z381" s="1"/>
      <c r="AA381" s="14" t="s">
        <v>639</v>
      </c>
      <c r="AB381" s="14" t="s">
        <v>639</v>
      </c>
      <c r="AD381" s="1" t="s">
        <v>638</v>
      </c>
      <c r="AE381" s="1" t="s">
        <v>639</v>
      </c>
      <c r="AF381" s="1" t="s">
        <v>638</v>
      </c>
      <c r="AG381" s="1" t="s">
        <v>179</v>
      </c>
      <c r="AH381" s="22" t="s">
        <v>638</v>
      </c>
      <c r="AK381" s="22" t="s">
        <v>638</v>
      </c>
      <c r="AL381" s="22" t="s">
        <v>638</v>
      </c>
      <c r="AM381" s="22" t="s">
        <v>638</v>
      </c>
      <c r="AR381" s="22" t="s">
        <v>179</v>
      </c>
    </row>
    <row r="382" spans="1:44" x14ac:dyDescent="0.2">
      <c r="A382" s="2" t="s">
        <v>2194</v>
      </c>
      <c r="B382" s="1" t="s">
        <v>642</v>
      </c>
      <c r="D382" s="1" t="s">
        <v>642</v>
      </c>
      <c r="E382" s="1" t="s">
        <v>642</v>
      </c>
      <c r="G382" s="1" t="s">
        <v>179</v>
      </c>
      <c r="H382" s="1" t="s">
        <v>642</v>
      </c>
      <c r="I382" s="1" t="s">
        <v>642</v>
      </c>
      <c r="J382" s="1" t="s">
        <v>642</v>
      </c>
      <c r="L382" s="1" t="s">
        <v>642</v>
      </c>
      <c r="M382" s="1" t="s">
        <v>715</v>
      </c>
      <c r="N382" s="1" t="s">
        <v>715</v>
      </c>
      <c r="O382" s="1"/>
      <c r="R382" s="1" t="s">
        <v>641</v>
      </c>
      <c r="S382" s="1" t="s">
        <v>642</v>
      </c>
      <c r="V382" s="1" t="s">
        <v>642</v>
      </c>
      <c r="W382" s="1"/>
      <c r="Z382" s="1"/>
      <c r="AA382" s="14" t="s">
        <v>179</v>
      </c>
      <c r="AB382" s="14" t="s">
        <v>179</v>
      </c>
      <c r="AD382" s="1" t="s">
        <v>642</v>
      </c>
      <c r="AE382" s="1" t="s">
        <v>179</v>
      </c>
      <c r="AF382" s="1" t="s">
        <v>642</v>
      </c>
      <c r="AG382" s="1" t="s">
        <v>179</v>
      </c>
      <c r="AH382" s="22" t="s">
        <v>641</v>
      </c>
      <c r="AK382" s="22" t="s">
        <v>641</v>
      </c>
      <c r="AL382" s="22" t="s">
        <v>641</v>
      </c>
      <c r="AM382" s="22" t="s">
        <v>642</v>
      </c>
      <c r="AR382" s="22" t="s">
        <v>179</v>
      </c>
    </row>
    <row r="383" spans="1:44" x14ac:dyDescent="0.2">
      <c r="A383" s="2" t="s">
        <v>180</v>
      </c>
      <c r="B383" s="1" t="s">
        <v>179</v>
      </c>
      <c r="D383" s="1" t="s">
        <v>179</v>
      </c>
      <c r="E383" s="1" t="s">
        <v>179</v>
      </c>
      <c r="G383" s="1" t="s">
        <v>179</v>
      </c>
      <c r="H383" s="1" t="s">
        <v>179</v>
      </c>
      <c r="I383" s="1" t="s">
        <v>179</v>
      </c>
      <c r="J383" s="1" t="s">
        <v>179</v>
      </c>
      <c r="L383" s="1" t="s">
        <v>179</v>
      </c>
      <c r="M383" s="1" t="s">
        <v>179</v>
      </c>
      <c r="N383" s="1" t="s">
        <v>179</v>
      </c>
      <c r="O383" s="1"/>
      <c r="R383" s="1" t="s">
        <v>179</v>
      </c>
      <c r="S383" s="1" t="s">
        <v>179</v>
      </c>
      <c r="V383" s="1" t="s">
        <v>179</v>
      </c>
      <c r="W383" s="1"/>
      <c r="Z383" s="1"/>
      <c r="AA383" s="14" t="s">
        <v>179</v>
      </c>
      <c r="AB383" s="14" t="s">
        <v>179</v>
      </c>
      <c r="AD383" s="1" t="s">
        <v>179</v>
      </c>
      <c r="AE383" s="1" t="s">
        <v>179</v>
      </c>
      <c r="AF383" s="1" t="s">
        <v>179</v>
      </c>
      <c r="AG383" s="1" t="s">
        <v>2195</v>
      </c>
      <c r="AH383" s="22" t="s">
        <v>179</v>
      </c>
      <c r="AK383" s="22" t="s">
        <v>179</v>
      </c>
      <c r="AL383" s="22" t="s">
        <v>179</v>
      </c>
      <c r="AM383" s="22" t="s">
        <v>179</v>
      </c>
      <c r="AR383" s="22" t="s">
        <v>179</v>
      </c>
    </row>
    <row r="384" spans="1:44" x14ac:dyDescent="0.2">
      <c r="A384" s="2" t="s">
        <v>2196</v>
      </c>
      <c r="B384" s="1" t="s">
        <v>179</v>
      </c>
      <c r="D384" s="1" t="s">
        <v>179</v>
      </c>
      <c r="E384" s="1" t="s">
        <v>179</v>
      </c>
      <c r="G384" s="1" t="s">
        <v>179</v>
      </c>
      <c r="H384" s="1" t="s">
        <v>179</v>
      </c>
      <c r="I384" s="1" t="s">
        <v>179</v>
      </c>
      <c r="J384" s="1" t="s">
        <v>179</v>
      </c>
      <c r="L384" s="1" t="s">
        <v>179</v>
      </c>
      <c r="M384" s="1" t="s">
        <v>179</v>
      </c>
      <c r="N384" s="1" t="s">
        <v>179</v>
      </c>
      <c r="O384" s="1"/>
      <c r="R384" s="1" t="s">
        <v>2197</v>
      </c>
      <c r="S384" s="1" t="s">
        <v>179</v>
      </c>
      <c r="V384" s="1" t="s">
        <v>179</v>
      </c>
      <c r="W384" s="1"/>
      <c r="Z384" s="1"/>
      <c r="AA384" s="14" t="s">
        <v>179</v>
      </c>
      <c r="AB384" s="14" t="s">
        <v>179</v>
      </c>
      <c r="AD384" s="1" t="s">
        <v>179</v>
      </c>
      <c r="AE384" s="1" t="s">
        <v>179</v>
      </c>
      <c r="AF384" s="1" t="s">
        <v>179</v>
      </c>
      <c r="AG384" s="1" t="s">
        <v>179</v>
      </c>
      <c r="AH384" s="22" t="s">
        <v>2200</v>
      </c>
      <c r="AK384" s="22" t="s">
        <v>2198</v>
      </c>
      <c r="AL384" s="22" t="s">
        <v>2199</v>
      </c>
      <c r="AM384" s="22" t="s">
        <v>179</v>
      </c>
      <c r="AR384" s="22" t="s">
        <v>179</v>
      </c>
    </row>
    <row r="385" spans="1:44" x14ac:dyDescent="0.2">
      <c r="A385" s="2" t="s">
        <v>2201</v>
      </c>
      <c r="R385" t="str">
        <f>HYPERLINK("https://api.typeform.com/responses/files/e94675fa5e6cea3bc146951e816d774ffd58d56f2c87186da9e285f9cc253da1/ErrorMessage.PNG","https://api.typeform.com/responses/files/e94675fa5e6cea3bc146951e816d774ffd58d56f2c87186da9e285f9cc253da1/ErrorMessage.PNG")</f>
        <v>https://api.typeform.com/responses/files/e94675fa5e6cea3bc146951e816d774ffd58d56f2c87186da9e285f9cc253da1/ErrorMessage.PNG</v>
      </c>
    </row>
    <row r="386" spans="1:44" x14ac:dyDescent="0.2">
      <c r="A386" s="2" t="s">
        <v>2202</v>
      </c>
      <c r="B386" s="1" t="s">
        <v>179</v>
      </c>
      <c r="D386" s="1" t="s">
        <v>179</v>
      </c>
      <c r="E386" s="1" t="s">
        <v>179</v>
      </c>
      <c r="G386" s="1" t="s">
        <v>179</v>
      </c>
      <c r="H386" s="1" t="s">
        <v>179</v>
      </c>
      <c r="I386" s="1" t="s">
        <v>179</v>
      </c>
      <c r="J386" s="1" t="s">
        <v>179</v>
      </c>
      <c r="L386" s="1" t="s">
        <v>1045</v>
      </c>
      <c r="M386" s="1" t="s">
        <v>2203</v>
      </c>
      <c r="N386" s="1" t="s">
        <v>2204</v>
      </c>
      <c r="O386" s="1"/>
      <c r="R386" s="1" t="s">
        <v>120</v>
      </c>
      <c r="S386" s="1" t="s">
        <v>179</v>
      </c>
      <c r="V386" s="1" t="s">
        <v>179</v>
      </c>
      <c r="W386" s="1"/>
      <c r="Z386" s="1"/>
      <c r="AA386" s="14" t="s">
        <v>179</v>
      </c>
      <c r="AB386" s="14" t="s">
        <v>179</v>
      </c>
      <c r="AD386" s="1" t="s">
        <v>179</v>
      </c>
      <c r="AE386" s="1" t="s">
        <v>179</v>
      </c>
      <c r="AF386" s="1" t="s">
        <v>179</v>
      </c>
      <c r="AG386" s="1" t="s">
        <v>120</v>
      </c>
      <c r="AH386" s="22" t="s">
        <v>179</v>
      </c>
      <c r="AK386" s="22" t="s">
        <v>179</v>
      </c>
      <c r="AL386" s="22" t="s">
        <v>179</v>
      </c>
      <c r="AM386" s="22" t="s">
        <v>709</v>
      </c>
      <c r="AR386" s="22" t="s">
        <v>179</v>
      </c>
    </row>
    <row r="387" spans="1:44" x14ac:dyDescent="0.2">
      <c r="A387" s="2" t="s">
        <v>2205</v>
      </c>
      <c r="B387" s="1" t="s">
        <v>641</v>
      </c>
      <c r="D387" s="1" t="s">
        <v>641</v>
      </c>
      <c r="E387" s="1" t="s">
        <v>641</v>
      </c>
      <c r="G387" s="1" t="s">
        <v>179</v>
      </c>
      <c r="H387" s="1" t="s">
        <v>641</v>
      </c>
      <c r="I387" s="1" t="s">
        <v>641</v>
      </c>
      <c r="J387" s="1" t="s">
        <v>641</v>
      </c>
      <c r="L387" s="1" t="s">
        <v>682</v>
      </c>
      <c r="M387" s="1" t="s">
        <v>682</v>
      </c>
      <c r="N387" s="1" t="s">
        <v>682</v>
      </c>
      <c r="O387" s="1"/>
      <c r="R387" s="1" t="s">
        <v>642</v>
      </c>
      <c r="S387" s="1" t="s">
        <v>641</v>
      </c>
      <c r="V387" s="1" t="s">
        <v>642</v>
      </c>
      <c r="W387" s="1"/>
      <c r="Z387" s="1"/>
      <c r="AA387" s="14" t="s">
        <v>179</v>
      </c>
      <c r="AB387" s="14" t="s">
        <v>179</v>
      </c>
      <c r="AD387" s="1" t="s">
        <v>642</v>
      </c>
      <c r="AE387" s="1" t="s">
        <v>179</v>
      </c>
      <c r="AF387" s="1" t="s">
        <v>642</v>
      </c>
      <c r="AG387" s="1" t="s">
        <v>642</v>
      </c>
      <c r="AH387" s="22" t="s">
        <v>642</v>
      </c>
      <c r="AK387" s="22" t="s">
        <v>682</v>
      </c>
      <c r="AL387" s="22" t="s">
        <v>682</v>
      </c>
      <c r="AM387" s="22" t="s">
        <v>642</v>
      </c>
      <c r="AR387" s="22" t="s">
        <v>179</v>
      </c>
    </row>
    <row r="388" spans="1:44" x14ac:dyDescent="0.2">
      <c r="A388" s="2" t="s">
        <v>180</v>
      </c>
      <c r="B388" s="1" t="s">
        <v>179</v>
      </c>
      <c r="D388" s="1" t="s">
        <v>179</v>
      </c>
      <c r="E388" s="1" t="s">
        <v>179</v>
      </c>
      <c r="G388" s="1" t="s">
        <v>179</v>
      </c>
      <c r="H388" s="1" t="s">
        <v>179</v>
      </c>
      <c r="I388" s="1" t="s">
        <v>179</v>
      </c>
      <c r="J388" s="1" t="s">
        <v>179</v>
      </c>
      <c r="L388" s="1" t="s">
        <v>179</v>
      </c>
      <c r="M388" s="1" t="s">
        <v>179</v>
      </c>
      <c r="N388" s="1" t="s">
        <v>179</v>
      </c>
      <c r="O388" s="1"/>
      <c r="R388" s="1" t="s">
        <v>179</v>
      </c>
      <c r="S388" s="1" t="s">
        <v>179</v>
      </c>
      <c r="V388" s="1" t="s">
        <v>179</v>
      </c>
      <c r="W388" s="1"/>
      <c r="Z388" s="1"/>
      <c r="AA388" s="14" t="s">
        <v>179</v>
      </c>
      <c r="AB388" s="14" t="s">
        <v>179</v>
      </c>
      <c r="AD388" s="1" t="s">
        <v>179</v>
      </c>
      <c r="AE388" s="1" t="s">
        <v>179</v>
      </c>
      <c r="AF388" s="1" t="s">
        <v>179</v>
      </c>
      <c r="AG388" s="1" t="s">
        <v>179</v>
      </c>
      <c r="AH388" s="22" t="s">
        <v>179</v>
      </c>
      <c r="AK388" s="22" t="s">
        <v>179</v>
      </c>
      <c r="AL388" s="22" t="s">
        <v>179</v>
      </c>
      <c r="AM388" s="22" t="s">
        <v>179</v>
      </c>
      <c r="AR388" s="22" t="s">
        <v>179</v>
      </c>
    </row>
    <row r="389" spans="1:44" x14ac:dyDescent="0.2">
      <c r="A389" s="2" t="s">
        <v>2206</v>
      </c>
      <c r="B389" s="1" t="s">
        <v>179</v>
      </c>
      <c r="D389" s="1" t="s">
        <v>179</v>
      </c>
      <c r="E389" s="1" t="s">
        <v>179</v>
      </c>
      <c r="G389" s="1" t="s">
        <v>179</v>
      </c>
      <c r="H389" s="1" t="s">
        <v>2207</v>
      </c>
      <c r="I389" s="1" t="s">
        <v>2208</v>
      </c>
      <c r="J389" s="1" t="s">
        <v>1060</v>
      </c>
      <c r="L389" s="1" t="s">
        <v>179</v>
      </c>
      <c r="M389" s="1" t="s">
        <v>179</v>
      </c>
      <c r="N389" s="1" t="s">
        <v>179</v>
      </c>
      <c r="O389" s="1"/>
      <c r="R389" s="1" t="s">
        <v>179</v>
      </c>
      <c r="S389" s="1" t="s">
        <v>179</v>
      </c>
      <c r="V389" s="1" t="s">
        <v>179</v>
      </c>
      <c r="W389" s="1"/>
      <c r="Z389" s="1"/>
      <c r="AA389" s="14" t="s">
        <v>179</v>
      </c>
      <c r="AB389" s="14" t="s">
        <v>179</v>
      </c>
      <c r="AD389" s="1" t="s">
        <v>179</v>
      </c>
      <c r="AE389" s="1" t="s">
        <v>179</v>
      </c>
      <c r="AF389" s="1" t="s">
        <v>179</v>
      </c>
      <c r="AG389" s="1" t="s">
        <v>179</v>
      </c>
      <c r="AH389" s="22" t="s">
        <v>179</v>
      </c>
      <c r="AK389" s="22" t="s">
        <v>179</v>
      </c>
      <c r="AL389" s="22" t="s">
        <v>179</v>
      </c>
      <c r="AM389" s="22" t="s">
        <v>179</v>
      </c>
      <c r="AR389" s="22" t="s">
        <v>179</v>
      </c>
    </row>
    <row r="390" spans="1:44" x14ac:dyDescent="0.2">
      <c r="A390" s="2" t="s">
        <v>2209</v>
      </c>
      <c r="B390" t="str">
        <f>HYPERLINK("https://api.typeform.com/responses/files/126cf273ab7aa9238ab87e00b84818f1e17c984b0eda56ff75a5cf5d5f271bf9/49.1.1_visually__the_normals_are_ok.png","https://api.typeform.com/responses/files/126cf273ab7aa9238ab87e00b84818f1e17c984b0eda56ff75a5cf5d5f271bf9/49.1.1_visually__the_normals_are_ok.png")</f>
        <v>https://api.typeform.com/responses/files/126cf273ab7aa9238ab87e00b84818f1e17c984b0eda56ff75a5cf5d5f271bf9/49.1.1_visually__the_normals_are_ok.png</v>
      </c>
      <c r="D390" t="str">
        <f>HYPERLINK("https://api.typeform.com/responses/files/b87122d29fbe648205e4d8064106434b3424f84403fe7bc85622544424f56be0/49.1.1_Solibri_normals_seem_ok.png","https://api.typeform.com/responses/files/b87122d29fbe648205e4d8064106434b3424f84403fe7bc85622544424f56be0/49.1.1_Solibri_normals_seem_ok.png")</f>
        <v>https://api.typeform.com/responses/files/b87122d29fbe648205e4d8064106434b3424f84403fe7bc85622544424f56be0/49.1.1_Solibri_normals_seem_ok.png</v>
      </c>
      <c r="H390" t="str">
        <f>HYPERLINK("https://api.typeform.com/responses/files/85520551b9e18182783121ed9e74fa19c999dfd40f82e1f304f2404e7d712d7b/49.1.2_PriMus_full_screenshot.png","https://api.typeform.com/responses/files/85520551b9e18182783121ed9e74fa19c999dfd40f82e1f304f2404e7d712d7b/49.1.2_PriMus_full_screenshot.png")</f>
        <v>https://api.typeform.com/responses/files/85520551b9e18182783121ed9e74fa19c999dfd40f82e1f304f2404e7d712d7b/49.1.2_PriMus_full_screenshot.png</v>
      </c>
      <c r="I390" t="str">
        <f>HYPERLINK("https://api.typeform.com/responses/files/2d2e6771956f9ed0e3f4f73ae68e86af1848e17bf394b9f32159337a71f682ec/simplebim_49.1.2_screenshot_of_savigliano.png","https://api.typeform.com/responses/files/2d2e6771956f9ed0e3f4f73ae68e86af1848e17bf394b9f32159337a71f682ec/simplebim_49.1.2_screenshot_of_savigliano.png")</f>
        <v>https://api.typeform.com/responses/files/2d2e6771956f9ed0e3f4f73ae68e86af1848e17bf394b9f32159337a71f682ec/simplebim_49.1.2_screenshot_of_savigliano.png</v>
      </c>
      <c r="S390" t="str">
        <f>HYPERLINK("https://api.typeform.com/responses/files/00c16bf7f35e0a9ce1345a09fdfa56f60b839244cad1f70b9848f6465558a1ba/49.1.2_normals_seem_ok.png","https://api.typeform.com/responses/files/00c16bf7f35e0a9ce1345a09fdfa56f60b839244cad1f70b9848f6465558a1ba/49.1.2_normals_seem_ok.png")</f>
        <v>https://api.typeform.com/responses/files/00c16bf7f35e0a9ce1345a09fdfa56f60b839244cad1f70b9848f6465558a1ba/49.1.2_normals_seem_ok.png</v>
      </c>
    </row>
    <row r="391" spans="1:44" x14ac:dyDescent="0.2">
      <c r="A391" s="2" t="s">
        <v>2210</v>
      </c>
      <c r="B391" s="1" t="s">
        <v>179</v>
      </c>
      <c r="D391" s="1" t="s">
        <v>2211</v>
      </c>
      <c r="E391" s="1" t="s">
        <v>2212</v>
      </c>
      <c r="G391" s="1" t="s">
        <v>179</v>
      </c>
      <c r="H391" s="1" t="s">
        <v>179</v>
      </c>
      <c r="I391" s="1" t="s">
        <v>179</v>
      </c>
      <c r="J391" s="1" t="s">
        <v>179</v>
      </c>
      <c r="L391" s="1" t="s">
        <v>1067</v>
      </c>
      <c r="M391" s="1" t="s">
        <v>179</v>
      </c>
      <c r="N391" s="1" t="s">
        <v>179</v>
      </c>
      <c r="O391" s="1"/>
      <c r="R391" s="1" t="s">
        <v>2213</v>
      </c>
      <c r="S391" s="1" t="s">
        <v>179</v>
      </c>
      <c r="V391" s="1" t="s">
        <v>179</v>
      </c>
      <c r="W391" s="1"/>
      <c r="Z391" s="1"/>
      <c r="AA391" s="14" t="s">
        <v>179</v>
      </c>
      <c r="AB391" s="14" t="s">
        <v>179</v>
      </c>
      <c r="AD391" s="1" t="s">
        <v>179</v>
      </c>
      <c r="AE391" s="1" t="s">
        <v>179</v>
      </c>
      <c r="AF391" s="1" t="s">
        <v>179</v>
      </c>
      <c r="AG391" s="1" t="s">
        <v>2214</v>
      </c>
      <c r="AH391" s="22" t="s">
        <v>179</v>
      </c>
      <c r="AK391" s="22" t="s">
        <v>179</v>
      </c>
      <c r="AL391" s="22" t="s">
        <v>179</v>
      </c>
      <c r="AM391" s="22" t="s">
        <v>709</v>
      </c>
      <c r="AR391" s="22" t="s">
        <v>179</v>
      </c>
    </row>
    <row r="392" spans="1:44" x14ac:dyDescent="0.2">
      <c r="A392" s="2" t="s">
        <v>2215</v>
      </c>
      <c r="B392" s="1" t="s">
        <v>642</v>
      </c>
      <c r="D392" s="1" t="s">
        <v>642</v>
      </c>
      <c r="E392" s="1" t="s">
        <v>642</v>
      </c>
      <c r="G392" s="1" t="s">
        <v>179</v>
      </c>
      <c r="H392" s="1" t="s">
        <v>642</v>
      </c>
      <c r="I392" s="1" t="s">
        <v>642</v>
      </c>
      <c r="J392" s="1" t="s">
        <v>642</v>
      </c>
      <c r="L392" s="1" t="s">
        <v>642</v>
      </c>
      <c r="M392" s="1" t="s">
        <v>642</v>
      </c>
      <c r="N392" s="1" t="s">
        <v>642</v>
      </c>
      <c r="O392" s="1"/>
      <c r="R392" s="1" t="s">
        <v>642</v>
      </c>
      <c r="S392" s="1" t="s">
        <v>642</v>
      </c>
      <c r="V392" s="1" t="s">
        <v>642</v>
      </c>
      <c r="W392" s="1"/>
      <c r="Z392" s="1"/>
      <c r="AA392" s="14" t="s">
        <v>179</v>
      </c>
      <c r="AB392" s="14" t="s">
        <v>179</v>
      </c>
      <c r="AD392" s="1" t="s">
        <v>642</v>
      </c>
      <c r="AE392" s="1" t="s">
        <v>179</v>
      </c>
      <c r="AF392" s="1" t="s">
        <v>642</v>
      </c>
      <c r="AG392" s="1" t="s">
        <v>642</v>
      </c>
      <c r="AH392" s="22" t="s">
        <v>642</v>
      </c>
      <c r="AK392" s="22" t="s">
        <v>642</v>
      </c>
      <c r="AL392" s="22" t="s">
        <v>642</v>
      </c>
      <c r="AM392" s="22" t="s">
        <v>642</v>
      </c>
      <c r="AR392" s="22" t="s">
        <v>179</v>
      </c>
    </row>
    <row r="393" spans="1:44" x14ac:dyDescent="0.2">
      <c r="A393" s="2" t="s">
        <v>2216</v>
      </c>
      <c r="B393" s="1" t="s">
        <v>179</v>
      </c>
      <c r="D393" s="1" t="s">
        <v>179</v>
      </c>
      <c r="E393" s="1" t="s">
        <v>179</v>
      </c>
      <c r="G393" s="1" t="s">
        <v>179</v>
      </c>
      <c r="H393" s="1" t="s">
        <v>179</v>
      </c>
      <c r="I393" s="1" t="s">
        <v>179</v>
      </c>
      <c r="J393" s="1" t="s">
        <v>179</v>
      </c>
      <c r="L393" s="1" t="s">
        <v>179</v>
      </c>
      <c r="M393" s="1" t="s">
        <v>179</v>
      </c>
      <c r="N393" s="1" t="s">
        <v>179</v>
      </c>
      <c r="O393" s="1"/>
      <c r="R393" s="1" t="s">
        <v>2217</v>
      </c>
      <c r="S393" s="1" t="s">
        <v>179</v>
      </c>
      <c r="V393" s="1" t="s">
        <v>179</v>
      </c>
      <c r="W393" s="1"/>
      <c r="Z393" s="1"/>
      <c r="AA393" s="14" t="s">
        <v>179</v>
      </c>
      <c r="AB393" s="14" t="s">
        <v>179</v>
      </c>
      <c r="AD393" s="1" t="s">
        <v>179</v>
      </c>
      <c r="AE393" s="1" t="s">
        <v>179</v>
      </c>
      <c r="AF393" s="1" t="s">
        <v>179</v>
      </c>
      <c r="AG393" s="1" t="s">
        <v>179</v>
      </c>
      <c r="AH393" s="22" t="s">
        <v>179</v>
      </c>
      <c r="AK393" s="22" t="s">
        <v>179</v>
      </c>
      <c r="AL393" s="22" t="s">
        <v>179</v>
      </c>
      <c r="AM393" s="22" t="s">
        <v>709</v>
      </c>
      <c r="AR393" s="22" t="s">
        <v>179</v>
      </c>
    </row>
    <row r="394" spans="1:44" x14ac:dyDescent="0.2">
      <c r="A394" s="2" t="s">
        <v>2218</v>
      </c>
      <c r="B394" s="1" t="s">
        <v>642</v>
      </c>
      <c r="D394" s="1" t="s">
        <v>641</v>
      </c>
      <c r="E394" s="1" t="s">
        <v>641</v>
      </c>
      <c r="G394" s="1" t="s">
        <v>179</v>
      </c>
      <c r="H394" s="1" t="s">
        <v>642</v>
      </c>
      <c r="I394" s="1" t="s">
        <v>641</v>
      </c>
      <c r="J394" s="1" t="s">
        <v>642</v>
      </c>
      <c r="L394" s="1" t="s">
        <v>642</v>
      </c>
      <c r="M394" s="1" t="s">
        <v>642</v>
      </c>
      <c r="N394" s="1" t="s">
        <v>642</v>
      </c>
      <c r="O394" s="1"/>
      <c r="R394" s="1" t="s">
        <v>641</v>
      </c>
      <c r="S394" s="1" t="s">
        <v>641</v>
      </c>
      <c r="V394" s="1" t="s">
        <v>642</v>
      </c>
      <c r="W394" s="1"/>
      <c r="Z394" s="1"/>
      <c r="AA394" s="14" t="s">
        <v>179</v>
      </c>
      <c r="AB394" s="14" t="s">
        <v>179</v>
      </c>
      <c r="AD394" s="1" t="s">
        <v>641</v>
      </c>
      <c r="AE394" s="1" t="s">
        <v>179</v>
      </c>
      <c r="AF394" s="1" t="s">
        <v>641</v>
      </c>
      <c r="AG394" s="1" t="s">
        <v>641</v>
      </c>
      <c r="AH394" s="22" t="s">
        <v>642</v>
      </c>
      <c r="AK394" s="22" t="s">
        <v>179</v>
      </c>
      <c r="AL394" s="22" t="s">
        <v>642</v>
      </c>
      <c r="AM394" s="22" t="s">
        <v>642</v>
      </c>
      <c r="AR394" s="22" t="s">
        <v>179</v>
      </c>
    </row>
    <row r="395" spans="1:44" x14ac:dyDescent="0.2">
      <c r="A395" s="2" t="s">
        <v>2219</v>
      </c>
      <c r="B395" s="1" t="s">
        <v>2524</v>
      </c>
      <c r="D395" s="1" t="s">
        <v>179</v>
      </c>
      <c r="E395" s="1" t="s">
        <v>179</v>
      </c>
      <c r="G395" s="1" t="s">
        <v>179</v>
      </c>
      <c r="H395" s="1" t="s">
        <v>179</v>
      </c>
      <c r="I395" s="1" t="s">
        <v>179</v>
      </c>
      <c r="J395" s="1" t="s">
        <v>179</v>
      </c>
      <c r="L395" s="1" t="s">
        <v>179</v>
      </c>
      <c r="M395" s="1" t="s">
        <v>179</v>
      </c>
      <c r="N395" s="1" t="s">
        <v>179</v>
      </c>
      <c r="O395" s="1"/>
      <c r="R395" s="1" t="s">
        <v>120</v>
      </c>
      <c r="S395" s="1" t="s">
        <v>179</v>
      </c>
      <c r="V395" s="1" t="s">
        <v>179</v>
      </c>
      <c r="W395" s="1"/>
      <c r="Z395" s="1"/>
      <c r="AA395" s="14" t="s">
        <v>179</v>
      </c>
      <c r="AB395" s="14" t="s">
        <v>179</v>
      </c>
      <c r="AD395" s="1" t="s">
        <v>179</v>
      </c>
      <c r="AE395" s="1" t="s">
        <v>179</v>
      </c>
      <c r="AF395" s="1" t="s">
        <v>179</v>
      </c>
      <c r="AG395" s="1" t="s">
        <v>179</v>
      </c>
      <c r="AH395" s="22" t="s">
        <v>179</v>
      </c>
      <c r="AK395" s="22" t="s">
        <v>179</v>
      </c>
      <c r="AL395" s="22" t="s">
        <v>179</v>
      </c>
      <c r="AM395" s="22" t="s">
        <v>709</v>
      </c>
      <c r="AR395" s="22" t="s">
        <v>179</v>
      </c>
    </row>
    <row r="396" spans="1:44" x14ac:dyDescent="0.2">
      <c r="A396" s="2" t="s">
        <v>2220</v>
      </c>
      <c r="B396" s="1" t="s">
        <v>2221</v>
      </c>
      <c r="D396" s="1" t="s">
        <v>2221</v>
      </c>
      <c r="E396" s="1" t="s">
        <v>2221</v>
      </c>
      <c r="G396" s="1" t="s">
        <v>179</v>
      </c>
      <c r="H396" s="1" t="s">
        <v>2221</v>
      </c>
      <c r="I396" s="1" t="s">
        <v>2221</v>
      </c>
      <c r="J396" s="1" t="s">
        <v>2221</v>
      </c>
      <c r="L396" s="1" t="s">
        <v>2221</v>
      </c>
      <c r="M396" s="1" t="s">
        <v>2221</v>
      </c>
      <c r="N396" s="1" t="s">
        <v>2221</v>
      </c>
      <c r="O396" s="1"/>
      <c r="R396" s="1" t="s">
        <v>2221</v>
      </c>
      <c r="S396" s="1" t="s">
        <v>2221</v>
      </c>
      <c r="V396" s="1" t="s">
        <v>2221</v>
      </c>
      <c r="W396" s="1"/>
      <c r="Z396" s="1"/>
      <c r="AA396" s="14" t="s">
        <v>179</v>
      </c>
      <c r="AB396" s="14" t="s">
        <v>179</v>
      </c>
      <c r="AD396" s="1" t="s">
        <v>2221</v>
      </c>
      <c r="AE396" s="1" t="s">
        <v>179</v>
      </c>
      <c r="AF396" s="1" t="s">
        <v>2221</v>
      </c>
      <c r="AG396" s="1" t="s">
        <v>641</v>
      </c>
      <c r="AH396" s="22" t="s">
        <v>2221</v>
      </c>
      <c r="AK396" s="22" t="s">
        <v>2221</v>
      </c>
      <c r="AL396" s="22" t="s">
        <v>2221</v>
      </c>
      <c r="AM396" s="22" t="s">
        <v>2221</v>
      </c>
      <c r="AR396" s="22" t="s">
        <v>179</v>
      </c>
    </row>
    <row r="397" spans="1:44" x14ac:dyDescent="0.2">
      <c r="A397" s="2" t="s">
        <v>180</v>
      </c>
      <c r="B397" s="1" t="s">
        <v>179</v>
      </c>
      <c r="D397" s="1" t="s">
        <v>179</v>
      </c>
      <c r="E397" s="1" t="s">
        <v>179</v>
      </c>
      <c r="G397" s="1" t="s">
        <v>179</v>
      </c>
      <c r="H397" s="1" t="s">
        <v>179</v>
      </c>
      <c r="I397" s="1" t="s">
        <v>179</v>
      </c>
      <c r="J397" s="1" t="s">
        <v>179</v>
      </c>
      <c r="L397" s="1" t="s">
        <v>179</v>
      </c>
      <c r="M397" s="1" t="s">
        <v>179</v>
      </c>
      <c r="N397" s="1" t="s">
        <v>179</v>
      </c>
      <c r="O397" s="1"/>
      <c r="R397" s="1" t="s">
        <v>179</v>
      </c>
      <c r="S397" s="1" t="s">
        <v>179</v>
      </c>
      <c r="V397" s="1" t="s">
        <v>179</v>
      </c>
      <c r="W397" s="1"/>
      <c r="Z397" s="1"/>
      <c r="AA397" s="14" t="s">
        <v>179</v>
      </c>
      <c r="AB397" s="14" t="s">
        <v>179</v>
      </c>
      <c r="AD397" s="1" t="s">
        <v>179</v>
      </c>
      <c r="AE397" s="1" t="s">
        <v>179</v>
      </c>
      <c r="AF397" s="1" t="s">
        <v>179</v>
      </c>
      <c r="AG397" s="1" t="s">
        <v>179</v>
      </c>
      <c r="AH397" s="22" t="s">
        <v>179</v>
      </c>
      <c r="AK397" s="22" t="s">
        <v>179</v>
      </c>
      <c r="AL397" s="22" t="s">
        <v>179</v>
      </c>
      <c r="AM397" s="22" t="s">
        <v>179</v>
      </c>
      <c r="AR397" s="22" t="s">
        <v>179</v>
      </c>
    </row>
    <row r="398" spans="1:44" x14ac:dyDescent="0.2">
      <c r="A398" s="2" t="s">
        <v>2222</v>
      </c>
      <c r="B398" s="1" t="s">
        <v>179</v>
      </c>
      <c r="D398" s="1" t="s">
        <v>179</v>
      </c>
      <c r="E398" s="1" t="s">
        <v>179</v>
      </c>
      <c r="G398" s="1" t="s">
        <v>179</v>
      </c>
      <c r="H398" s="1" t="s">
        <v>179</v>
      </c>
      <c r="I398" s="1" t="s">
        <v>179</v>
      </c>
      <c r="J398" s="1" t="s">
        <v>179</v>
      </c>
      <c r="L398" s="1" t="s">
        <v>179</v>
      </c>
      <c r="M398" s="1" t="s">
        <v>179</v>
      </c>
      <c r="N398" s="1" t="s">
        <v>179</v>
      </c>
      <c r="O398" s="1"/>
      <c r="R398" s="1" t="s">
        <v>179</v>
      </c>
      <c r="S398" s="1" t="s">
        <v>179</v>
      </c>
      <c r="V398" s="1" t="s">
        <v>179</v>
      </c>
      <c r="W398" s="1"/>
      <c r="Z398" s="1"/>
      <c r="AA398" s="14" t="s">
        <v>179</v>
      </c>
      <c r="AB398" s="14" t="s">
        <v>179</v>
      </c>
      <c r="AD398" s="1" t="s">
        <v>179</v>
      </c>
      <c r="AE398" s="1" t="s">
        <v>179</v>
      </c>
      <c r="AF398" s="1" t="s">
        <v>179</v>
      </c>
      <c r="AG398" s="1" t="s">
        <v>179</v>
      </c>
      <c r="AH398" s="22" t="s">
        <v>179</v>
      </c>
      <c r="AK398" s="22" t="s">
        <v>179</v>
      </c>
      <c r="AL398" s="22" t="s">
        <v>179</v>
      </c>
      <c r="AM398" s="22" t="s">
        <v>179</v>
      </c>
      <c r="AR398" s="22" t="s">
        <v>179</v>
      </c>
    </row>
    <row r="399" spans="1:44" x14ac:dyDescent="0.2">
      <c r="A399" s="2" t="s">
        <v>2223</v>
      </c>
    </row>
    <row r="400" spans="1:44" x14ac:dyDescent="0.2">
      <c r="A400" s="2" t="s">
        <v>2224</v>
      </c>
      <c r="B400" s="1" t="s">
        <v>179</v>
      </c>
      <c r="D400" s="1" t="s">
        <v>179</v>
      </c>
      <c r="E400" s="1" t="s">
        <v>179</v>
      </c>
      <c r="G400" s="1" t="s">
        <v>179</v>
      </c>
      <c r="H400" s="1" t="s">
        <v>179</v>
      </c>
      <c r="I400" s="1" t="s">
        <v>179</v>
      </c>
      <c r="J400" s="1" t="s">
        <v>179</v>
      </c>
      <c r="L400" s="1" t="s">
        <v>179</v>
      </c>
      <c r="M400" s="1" t="s">
        <v>179</v>
      </c>
      <c r="N400" s="1" t="s">
        <v>179</v>
      </c>
      <c r="O400" s="1"/>
      <c r="R400" s="1" t="s">
        <v>120</v>
      </c>
      <c r="S400" s="1" t="s">
        <v>179</v>
      </c>
      <c r="V400" s="1" t="s">
        <v>179</v>
      </c>
      <c r="W400" s="1"/>
      <c r="Z400" s="1"/>
      <c r="AA400" s="14" t="s">
        <v>179</v>
      </c>
      <c r="AB400" s="14" t="s">
        <v>179</v>
      </c>
      <c r="AD400" s="1" t="s">
        <v>179</v>
      </c>
      <c r="AE400" s="1" t="s">
        <v>179</v>
      </c>
      <c r="AF400" s="1" t="s">
        <v>179</v>
      </c>
      <c r="AG400" s="1" t="s">
        <v>179</v>
      </c>
      <c r="AH400" s="22" t="s">
        <v>179</v>
      </c>
      <c r="AK400" s="22" t="s">
        <v>179</v>
      </c>
      <c r="AL400" s="22" t="s">
        <v>179</v>
      </c>
      <c r="AM400" s="22" t="s">
        <v>2225</v>
      </c>
      <c r="AR400" s="22" t="s">
        <v>179</v>
      </c>
    </row>
    <row r="401" spans="1:44" x14ac:dyDescent="0.2">
      <c r="A401" s="2" t="s">
        <v>2226</v>
      </c>
      <c r="B401" s="1" t="s">
        <v>2221</v>
      </c>
      <c r="D401" s="1" t="s">
        <v>2221</v>
      </c>
      <c r="E401" s="1" t="s">
        <v>2221</v>
      </c>
      <c r="G401" s="1" t="s">
        <v>179</v>
      </c>
      <c r="H401" s="1" t="s">
        <v>2221</v>
      </c>
      <c r="I401" s="1" t="s">
        <v>2221</v>
      </c>
      <c r="J401" s="1" t="s">
        <v>2221</v>
      </c>
      <c r="L401" s="1" t="s">
        <v>2221</v>
      </c>
      <c r="M401" s="1" t="s">
        <v>2221</v>
      </c>
      <c r="N401" s="1" t="s">
        <v>2221</v>
      </c>
      <c r="O401" s="1"/>
      <c r="R401" s="1" t="s">
        <v>2221</v>
      </c>
      <c r="S401" s="1" t="s">
        <v>2221</v>
      </c>
      <c r="V401" s="1" t="s">
        <v>2221</v>
      </c>
      <c r="W401" s="1"/>
      <c r="Z401" s="1"/>
      <c r="AA401" s="14" t="s">
        <v>179</v>
      </c>
      <c r="AB401" s="14" t="s">
        <v>179</v>
      </c>
      <c r="AD401" s="1" t="s">
        <v>2221</v>
      </c>
      <c r="AE401" s="1" t="s">
        <v>179</v>
      </c>
      <c r="AF401" s="1" t="s">
        <v>2221</v>
      </c>
      <c r="AG401" s="1" t="s">
        <v>642</v>
      </c>
      <c r="AH401" s="22" t="s">
        <v>2221</v>
      </c>
      <c r="AK401" s="22" t="s">
        <v>2221</v>
      </c>
      <c r="AL401" s="22" t="s">
        <v>2221</v>
      </c>
      <c r="AM401" s="22" t="s">
        <v>2221</v>
      </c>
      <c r="AR401" s="22" t="s">
        <v>179</v>
      </c>
    </row>
    <row r="402" spans="1:44" x14ac:dyDescent="0.2">
      <c r="A402" s="2" t="s">
        <v>180</v>
      </c>
      <c r="B402" s="1" t="s">
        <v>179</v>
      </c>
      <c r="D402" s="1" t="s">
        <v>179</v>
      </c>
      <c r="E402" s="1" t="s">
        <v>179</v>
      </c>
      <c r="G402" s="1" t="s">
        <v>179</v>
      </c>
      <c r="H402" s="1" t="s">
        <v>179</v>
      </c>
      <c r="I402" s="1" t="s">
        <v>179</v>
      </c>
      <c r="J402" s="1" t="s">
        <v>179</v>
      </c>
      <c r="L402" s="1" t="s">
        <v>179</v>
      </c>
      <c r="M402" s="1" t="s">
        <v>179</v>
      </c>
      <c r="N402" s="1" t="s">
        <v>179</v>
      </c>
      <c r="O402" s="1"/>
      <c r="R402" s="1" t="s">
        <v>179</v>
      </c>
      <c r="S402" s="1" t="s">
        <v>179</v>
      </c>
      <c r="V402" s="1" t="s">
        <v>179</v>
      </c>
      <c r="W402" s="1"/>
      <c r="Z402" s="1"/>
      <c r="AA402" s="14" t="s">
        <v>179</v>
      </c>
      <c r="AB402" s="14" t="s">
        <v>179</v>
      </c>
      <c r="AD402" s="1" t="s">
        <v>179</v>
      </c>
      <c r="AE402" s="1" t="s">
        <v>179</v>
      </c>
      <c r="AF402" s="1" t="s">
        <v>179</v>
      </c>
      <c r="AG402" s="1" t="s">
        <v>179</v>
      </c>
      <c r="AH402" s="22" t="s">
        <v>179</v>
      </c>
      <c r="AK402" s="22" t="s">
        <v>179</v>
      </c>
      <c r="AL402" s="22" t="s">
        <v>179</v>
      </c>
      <c r="AM402" s="22" t="s">
        <v>179</v>
      </c>
      <c r="AR402" s="22" t="s">
        <v>179</v>
      </c>
    </row>
    <row r="403" spans="1:44" x14ac:dyDescent="0.2">
      <c r="A403" s="2" t="s">
        <v>2227</v>
      </c>
      <c r="B403" s="1" t="s">
        <v>179</v>
      </c>
      <c r="D403" s="1" t="s">
        <v>179</v>
      </c>
      <c r="E403" s="1" t="s">
        <v>179</v>
      </c>
      <c r="G403" s="1" t="s">
        <v>179</v>
      </c>
      <c r="H403" s="1" t="s">
        <v>179</v>
      </c>
      <c r="I403" s="1" t="s">
        <v>179</v>
      </c>
      <c r="J403" s="1" t="s">
        <v>179</v>
      </c>
      <c r="L403" s="1" t="s">
        <v>179</v>
      </c>
      <c r="M403" s="1" t="s">
        <v>179</v>
      </c>
      <c r="N403" s="1" t="s">
        <v>179</v>
      </c>
      <c r="O403" s="1"/>
      <c r="R403" s="1" t="s">
        <v>179</v>
      </c>
      <c r="S403" s="1" t="s">
        <v>179</v>
      </c>
      <c r="V403" s="1" t="s">
        <v>179</v>
      </c>
      <c r="W403" s="1"/>
      <c r="Z403" s="1"/>
      <c r="AA403" s="14" t="s">
        <v>179</v>
      </c>
      <c r="AB403" s="14" t="s">
        <v>179</v>
      </c>
      <c r="AD403" s="1" t="s">
        <v>179</v>
      </c>
      <c r="AE403" s="1" t="s">
        <v>179</v>
      </c>
      <c r="AF403" s="1" t="s">
        <v>179</v>
      </c>
      <c r="AG403" s="1" t="s">
        <v>2228</v>
      </c>
      <c r="AH403" s="22" t="s">
        <v>179</v>
      </c>
      <c r="AK403" s="22" t="s">
        <v>179</v>
      </c>
      <c r="AL403" s="22" t="s">
        <v>179</v>
      </c>
      <c r="AM403" s="22" t="s">
        <v>179</v>
      </c>
      <c r="AR403" s="22" t="s">
        <v>179</v>
      </c>
    </row>
    <row r="404" spans="1:44" x14ac:dyDescent="0.2">
      <c r="A404" s="2" t="s">
        <v>2229</v>
      </c>
    </row>
    <row r="405" spans="1:44" x14ac:dyDescent="0.2">
      <c r="A405" s="2" t="s">
        <v>2230</v>
      </c>
      <c r="B405" s="1" t="s">
        <v>179</v>
      </c>
      <c r="D405" s="1" t="s">
        <v>179</v>
      </c>
      <c r="E405" s="1" t="s">
        <v>179</v>
      </c>
      <c r="G405" s="1" t="s">
        <v>179</v>
      </c>
      <c r="H405" s="1" t="s">
        <v>179</v>
      </c>
      <c r="I405" s="1" t="s">
        <v>179</v>
      </c>
      <c r="J405" s="1" t="s">
        <v>179</v>
      </c>
      <c r="L405" s="1" t="s">
        <v>179</v>
      </c>
      <c r="M405" s="1" t="s">
        <v>179</v>
      </c>
      <c r="N405" s="1" t="s">
        <v>179</v>
      </c>
      <c r="O405" s="1"/>
      <c r="R405" s="1" t="s">
        <v>120</v>
      </c>
      <c r="S405" s="1" t="s">
        <v>179</v>
      </c>
      <c r="V405" s="1" t="s">
        <v>179</v>
      </c>
      <c r="W405" s="1"/>
      <c r="Z405" s="1"/>
      <c r="AA405" s="14" t="s">
        <v>179</v>
      </c>
      <c r="AB405" s="14" t="s">
        <v>179</v>
      </c>
      <c r="AD405" s="1" t="s">
        <v>179</v>
      </c>
      <c r="AE405" s="1" t="s">
        <v>179</v>
      </c>
      <c r="AF405" s="1" t="s">
        <v>179</v>
      </c>
      <c r="AG405" s="1" t="s">
        <v>179</v>
      </c>
      <c r="AH405" s="22" t="s">
        <v>179</v>
      </c>
      <c r="AK405" s="22" t="s">
        <v>179</v>
      </c>
      <c r="AL405" s="22" t="s">
        <v>179</v>
      </c>
      <c r="AM405" s="22" t="s">
        <v>925</v>
      </c>
      <c r="AR405" s="22" t="s">
        <v>179</v>
      </c>
    </row>
    <row r="406" spans="1:44" x14ac:dyDescent="0.2">
      <c r="A406" s="2" t="s">
        <v>2231</v>
      </c>
      <c r="B406" s="1" t="s">
        <v>2221</v>
      </c>
      <c r="D406" s="1" t="s">
        <v>2221</v>
      </c>
      <c r="E406" s="1" t="s">
        <v>179</v>
      </c>
      <c r="G406" s="1" t="s">
        <v>179</v>
      </c>
      <c r="H406" s="1" t="s">
        <v>2221</v>
      </c>
      <c r="I406" s="1" t="s">
        <v>2221</v>
      </c>
      <c r="J406" s="1" t="s">
        <v>2221</v>
      </c>
      <c r="L406" s="1" t="s">
        <v>2221</v>
      </c>
      <c r="M406" s="1" t="s">
        <v>2221</v>
      </c>
      <c r="N406" s="1" t="s">
        <v>2221</v>
      </c>
      <c r="O406" s="1"/>
      <c r="R406" s="1" t="s">
        <v>2221</v>
      </c>
      <c r="S406" s="1" t="s">
        <v>2221</v>
      </c>
      <c r="V406" s="1" t="s">
        <v>2221</v>
      </c>
      <c r="W406" s="1"/>
      <c r="Z406" s="1"/>
      <c r="AA406" s="14" t="s">
        <v>179</v>
      </c>
      <c r="AB406" s="14" t="s">
        <v>179</v>
      </c>
      <c r="AD406" s="1" t="s">
        <v>2221</v>
      </c>
      <c r="AE406" s="1" t="s">
        <v>179</v>
      </c>
      <c r="AF406" s="1" t="s">
        <v>2221</v>
      </c>
      <c r="AG406" s="1" t="s">
        <v>642</v>
      </c>
      <c r="AH406" s="22" t="s">
        <v>2221</v>
      </c>
      <c r="AK406" s="22" t="s">
        <v>2221</v>
      </c>
      <c r="AL406" s="22" t="s">
        <v>2221</v>
      </c>
      <c r="AM406" s="22" t="s">
        <v>2221</v>
      </c>
      <c r="AR406" s="22" t="s">
        <v>179</v>
      </c>
    </row>
    <row r="407" spans="1:44" x14ac:dyDescent="0.2">
      <c r="A407" s="2" t="s">
        <v>180</v>
      </c>
      <c r="B407" s="1" t="s">
        <v>179</v>
      </c>
      <c r="D407" s="1" t="s">
        <v>179</v>
      </c>
      <c r="E407" s="1" t="s">
        <v>179</v>
      </c>
      <c r="G407" s="1" t="s">
        <v>179</v>
      </c>
      <c r="H407" s="1" t="s">
        <v>179</v>
      </c>
      <c r="I407" s="1" t="s">
        <v>179</v>
      </c>
      <c r="J407" s="1" t="s">
        <v>179</v>
      </c>
      <c r="L407" s="1" t="s">
        <v>179</v>
      </c>
      <c r="M407" s="1" t="s">
        <v>179</v>
      </c>
      <c r="N407" s="1" t="s">
        <v>179</v>
      </c>
      <c r="O407" s="1"/>
      <c r="R407" s="1" t="s">
        <v>179</v>
      </c>
      <c r="S407" s="1" t="s">
        <v>179</v>
      </c>
      <c r="V407" s="1" t="s">
        <v>179</v>
      </c>
      <c r="W407" s="1"/>
      <c r="Z407" s="1"/>
      <c r="AA407" s="14" t="s">
        <v>179</v>
      </c>
      <c r="AB407" s="14" t="s">
        <v>179</v>
      </c>
      <c r="AD407" s="1" t="s">
        <v>179</v>
      </c>
      <c r="AE407" s="1" t="s">
        <v>179</v>
      </c>
      <c r="AF407" s="1" t="s">
        <v>179</v>
      </c>
      <c r="AG407" s="1" t="s">
        <v>179</v>
      </c>
      <c r="AH407" s="22" t="s">
        <v>179</v>
      </c>
      <c r="AK407" s="22" t="s">
        <v>179</v>
      </c>
      <c r="AL407" s="22" t="s">
        <v>179</v>
      </c>
      <c r="AM407" s="22" t="s">
        <v>179</v>
      </c>
      <c r="AR407" s="22" t="s">
        <v>179</v>
      </c>
    </row>
    <row r="408" spans="1:44" ht="34" x14ac:dyDescent="0.2">
      <c r="A408" s="2" t="s">
        <v>2232</v>
      </c>
      <c r="B408" s="1" t="s">
        <v>179</v>
      </c>
      <c r="D408" s="1" t="s">
        <v>179</v>
      </c>
      <c r="E408" s="1" t="s">
        <v>179</v>
      </c>
      <c r="G408" s="1" t="s">
        <v>179</v>
      </c>
      <c r="H408" s="1" t="s">
        <v>179</v>
      </c>
      <c r="I408" s="1" t="s">
        <v>179</v>
      </c>
      <c r="J408" s="1" t="s">
        <v>179</v>
      </c>
      <c r="L408" s="1" t="s">
        <v>179</v>
      </c>
      <c r="M408" s="1" t="s">
        <v>179</v>
      </c>
      <c r="N408" s="1" t="s">
        <v>179</v>
      </c>
      <c r="O408" s="1"/>
      <c r="R408" s="1" t="s">
        <v>179</v>
      </c>
      <c r="S408" s="1" t="s">
        <v>179</v>
      </c>
      <c r="V408" s="1" t="s">
        <v>179</v>
      </c>
      <c r="W408" s="1"/>
      <c r="Z408" s="1"/>
      <c r="AA408" s="14" t="s">
        <v>179</v>
      </c>
      <c r="AB408" s="14" t="s">
        <v>179</v>
      </c>
      <c r="AD408" s="1" t="s">
        <v>179</v>
      </c>
      <c r="AE408" s="1" t="s">
        <v>179</v>
      </c>
      <c r="AF408" s="1" t="s">
        <v>179</v>
      </c>
      <c r="AG408" s="20" t="s">
        <v>2233</v>
      </c>
      <c r="AH408" s="22" t="s">
        <v>179</v>
      </c>
      <c r="AK408" s="22" t="s">
        <v>179</v>
      </c>
      <c r="AL408" s="22" t="s">
        <v>179</v>
      </c>
      <c r="AM408" s="22" t="s">
        <v>179</v>
      </c>
      <c r="AR408" s="22" t="s">
        <v>179</v>
      </c>
    </row>
    <row r="409" spans="1:44" x14ac:dyDescent="0.2">
      <c r="A409" s="2" t="s">
        <v>2234</v>
      </c>
    </row>
    <row r="410" spans="1:44" x14ac:dyDescent="0.2">
      <c r="A410" s="2" t="s">
        <v>2235</v>
      </c>
      <c r="B410" s="1" t="s">
        <v>179</v>
      </c>
      <c r="D410" s="1" t="s">
        <v>179</v>
      </c>
      <c r="E410" s="1" t="s">
        <v>179</v>
      </c>
      <c r="G410" s="1" t="s">
        <v>179</v>
      </c>
      <c r="H410" s="1" t="s">
        <v>179</v>
      </c>
      <c r="I410" s="1" t="s">
        <v>179</v>
      </c>
      <c r="J410" s="1" t="s">
        <v>179</v>
      </c>
      <c r="L410" s="1" t="s">
        <v>179</v>
      </c>
      <c r="M410" s="1" t="s">
        <v>179</v>
      </c>
      <c r="N410" s="1" t="s">
        <v>179</v>
      </c>
      <c r="O410" s="1"/>
      <c r="R410" s="1" t="s">
        <v>120</v>
      </c>
      <c r="S410" s="1" t="s">
        <v>179</v>
      </c>
      <c r="V410" s="1" t="s">
        <v>179</v>
      </c>
      <c r="W410" s="1"/>
      <c r="Z410" s="1"/>
      <c r="AA410" s="14" t="s">
        <v>179</v>
      </c>
      <c r="AB410" s="14" t="s">
        <v>179</v>
      </c>
      <c r="AD410" s="1" t="s">
        <v>179</v>
      </c>
      <c r="AE410" s="1" t="s">
        <v>179</v>
      </c>
      <c r="AF410" s="1" t="s">
        <v>179</v>
      </c>
      <c r="AG410" s="1" t="s">
        <v>179</v>
      </c>
      <c r="AH410" s="22" t="s">
        <v>179</v>
      </c>
      <c r="AK410" s="22" t="s">
        <v>179</v>
      </c>
      <c r="AL410" s="22" t="s">
        <v>179</v>
      </c>
      <c r="AM410" s="22" t="s">
        <v>925</v>
      </c>
      <c r="AR410" s="22" t="s">
        <v>179</v>
      </c>
    </row>
    <row r="411" spans="1:44" s="2" customFormat="1" x14ac:dyDescent="0.2">
      <c r="A411" s="2" t="s">
        <v>527</v>
      </c>
      <c r="B411" s="1" t="s">
        <v>87</v>
      </c>
      <c r="D411" s="3" t="s">
        <v>89</v>
      </c>
      <c r="E411" s="3" t="s">
        <v>90</v>
      </c>
      <c r="G411" s="3" t="s">
        <v>528</v>
      </c>
      <c r="H411" s="3" t="s">
        <v>93</v>
      </c>
      <c r="I411" s="3" t="s">
        <v>94</v>
      </c>
      <c r="J411" s="3" t="s">
        <v>1438</v>
      </c>
      <c r="K411" s="21"/>
      <c r="L411" s="3" t="s">
        <v>97</v>
      </c>
      <c r="M411" s="3" t="s">
        <v>98</v>
      </c>
      <c r="N411" s="3" t="s">
        <v>99</v>
      </c>
      <c r="O411" s="3"/>
      <c r="Q411" s="21"/>
      <c r="R411" s="3" t="s">
        <v>102</v>
      </c>
      <c r="S411" s="3" t="s">
        <v>88</v>
      </c>
      <c r="V411" s="3" t="s">
        <v>106</v>
      </c>
      <c r="W411" s="3"/>
      <c r="Z411" s="3"/>
      <c r="AA411" s="16" t="s">
        <v>107</v>
      </c>
      <c r="AB411" s="16" t="s">
        <v>107</v>
      </c>
      <c r="AD411" s="3" t="s">
        <v>2023</v>
      </c>
      <c r="AE411" s="3" t="s">
        <v>112</v>
      </c>
      <c r="AF411" s="3" t="s">
        <v>2023</v>
      </c>
      <c r="AG411" s="3" t="s">
        <v>113</v>
      </c>
      <c r="AH411" s="23" t="s">
        <v>125</v>
      </c>
      <c r="AI411" s="25"/>
      <c r="AJ411" s="25"/>
      <c r="AK411" s="23" t="s">
        <v>1925</v>
      </c>
      <c r="AL411" s="23" t="s">
        <v>104</v>
      </c>
      <c r="AM411" s="23" t="s">
        <v>105</v>
      </c>
      <c r="AN411" s="29"/>
      <c r="AO411" s="29"/>
      <c r="AP411" s="25"/>
      <c r="AQ411" s="25"/>
      <c r="AR411" s="23" t="s">
        <v>114</v>
      </c>
    </row>
    <row r="412" spans="1:44" x14ac:dyDescent="0.2">
      <c r="A412" s="2" t="s">
        <v>530</v>
      </c>
      <c r="B412" s="1" t="s">
        <v>142</v>
      </c>
      <c r="D412" s="1" t="s">
        <v>144</v>
      </c>
      <c r="E412" s="1" t="s">
        <v>145</v>
      </c>
      <c r="G412" s="1" t="s">
        <v>147</v>
      </c>
      <c r="H412" s="1" t="s">
        <v>148</v>
      </c>
      <c r="I412" s="1" t="s">
        <v>149</v>
      </c>
      <c r="J412" s="1" t="s">
        <v>1439</v>
      </c>
      <c r="L412" s="1" t="s">
        <v>152</v>
      </c>
      <c r="M412" s="1" t="s">
        <v>152</v>
      </c>
      <c r="N412" s="1" t="s">
        <v>153</v>
      </c>
      <c r="O412" s="1"/>
      <c r="R412" s="1" t="s">
        <v>156</v>
      </c>
      <c r="S412" s="1" t="s">
        <v>143</v>
      </c>
      <c r="V412" s="1" t="s">
        <v>160</v>
      </c>
      <c r="W412" s="1"/>
      <c r="Z412" s="1"/>
      <c r="AA412" s="14" t="s">
        <v>161</v>
      </c>
      <c r="AB412" s="14" t="s">
        <v>164</v>
      </c>
      <c r="AD412" s="1" t="s">
        <v>165</v>
      </c>
      <c r="AE412" s="1" t="s">
        <v>142</v>
      </c>
      <c r="AF412" s="1" t="s">
        <v>163</v>
      </c>
      <c r="AG412" s="1" t="s">
        <v>166</v>
      </c>
      <c r="AH412" s="22" t="s">
        <v>753</v>
      </c>
      <c r="AK412" s="22" t="s">
        <v>157</v>
      </c>
      <c r="AL412" s="22" t="s">
        <v>158</v>
      </c>
      <c r="AM412" s="22" t="s">
        <v>159</v>
      </c>
      <c r="AR412" s="22" t="s">
        <v>167</v>
      </c>
    </row>
    <row r="413" spans="1:44" x14ac:dyDescent="0.2">
      <c r="A413" s="2" t="s">
        <v>533</v>
      </c>
      <c r="B413" s="1" t="s">
        <v>59</v>
      </c>
      <c r="D413" s="1" t="s">
        <v>59</v>
      </c>
      <c r="E413" s="1" t="s">
        <v>59</v>
      </c>
      <c r="G413" s="1" t="s">
        <v>59</v>
      </c>
      <c r="H413" s="1" t="s">
        <v>59</v>
      </c>
      <c r="I413" s="1" t="s">
        <v>59</v>
      </c>
      <c r="J413" s="1" t="s">
        <v>1440</v>
      </c>
      <c r="L413" s="1" t="s">
        <v>59</v>
      </c>
      <c r="M413" s="1" t="s">
        <v>59</v>
      </c>
      <c r="N413" s="1" t="s">
        <v>59</v>
      </c>
      <c r="O413" s="1"/>
      <c r="R413" s="1" t="s">
        <v>63</v>
      </c>
      <c r="S413" s="1" t="s">
        <v>59</v>
      </c>
      <c r="V413" s="1" t="s">
        <v>67</v>
      </c>
      <c r="W413" s="1"/>
      <c r="Z413" s="1"/>
      <c r="AA413" s="14" t="s">
        <v>68</v>
      </c>
      <c r="AB413" s="14" t="s">
        <v>68</v>
      </c>
      <c r="AD413" s="1" t="s">
        <v>71</v>
      </c>
      <c r="AE413" s="1" t="s">
        <v>72</v>
      </c>
      <c r="AF413" s="1" t="s">
        <v>67</v>
      </c>
      <c r="AG413" s="1" t="s">
        <v>73</v>
      </c>
      <c r="AH413" s="22" t="s">
        <v>753</v>
      </c>
      <c r="AK413" s="22" t="s">
        <v>64</v>
      </c>
      <c r="AL413" s="22" t="s">
        <v>65</v>
      </c>
      <c r="AM413" s="22" t="s">
        <v>66</v>
      </c>
      <c r="AR413" s="22" t="s">
        <v>74</v>
      </c>
    </row>
    <row r="414" spans="1:44" x14ac:dyDescent="0.2">
      <c r="A414" s="2" t="s">
        <v>367</v>
      </c>
      <c r="B414" s="1" t="s">
        <v>2525</v>
      </c>
      <c r="D414" s="1" t="s">
        <v>2237</v>
      </c>
      <c r="E414" s="1" t="s">
        <v>2238</v>
      </c>
      <c r="G414" s="1" t="s">
        <v>2239</v>
      </c>
      <c r="H414" s="1" t="s">
        <v>2240</v>
      </c>
      <c r="I414" s="1" t="s">
        <v>2241</v>
      </c>
      <c r="J414" s="1" t="s">
        <v>2243</v>
      </c>
      <c r="L414" s="1" t="s">
        <v>2244</v>
      </c>
      <c r="M414" s="1" t="s">
        <v>2245</v>
      </c>
      <c r="N414" s="1" t="s">
        <v>2246</v>
      </c>
      <c r="O414" s="1"/>
      <c r="R414" s="1" t="s">
        <v>2248</v>
      </c>
      <c r="S414" s="1" t="s">
        <v>2236</v>
      </c>
      <c r="V414" s="1" t="s">
        <v>2253</v>
      </c>
      <c r="W414" s="1"/>
      <c r="Z414" s="1"/>
      <c r="AA414" s="14" t="s">
        <v>2247</v>
      </c>
      <c r="AB414" s="14" t="s">
        <v>2255</v>
      </c>
      <c r="AD414" s="1" t="s">
        <v>2252</v>
      </c>
      <c r="AE414" s="1" t="s">
        <v>2257</v>
      </c>
      <c r="AF414" s="1" t="s">
        <v>2254</v>
      </c>
      <c r="AG414" s="1" t="s">
        <v>2258</v>
      </c>
      <c r="AH414" s="22" t="s">
        <v>2256</v>
      </c>
      <c r="AK414" s="22" t="s">
        <v>2249</v>
      </c>
      <c r="AL414" s="22" t="s">
        <v>2250</v>
      </c>
      <c r="AM414" s="22" t="s">
        <v>2251</v>
      </c>
      <c r="AR414" s="22" t="s">
        <v>2242</v>
      </c>
    </row>
    <row r="415" spans="1:44" x14ac:dyDescent="0.2">
      <c r="A415" s="2" t="s">
        <v>403</v>
      </c>
      <c r="B415" s="1" t="s">
        <v>2526</v>
      </c>
      <c r="D415" s="1" t="s">
        <v>2260</v>
      </c>
      <c r="E415" s="1" t="s">
        <v>2261</v>
      </c>
      <c r="G415" s="1" t="s">
        <v>2262</v>
      </c>
      <c r="H415" s="1" t="s">
        <v>2263</v>
      </c>
      <c r="I415" s="1" t="s">
        <v>2264</v>
      </c>
      <c r="J415" s="1" t="s">
        <v>2266</v>
      </c>
      <c r="L415" s="1" t="s">
        <v>2267</v>
      </c>
      <c r="M415" s="1" t="s">
        <v>2268</v>
      </c>
      <c r="N415" s="1" t="s">
        <v>2269</v>
      </c>
      <c r="O415" s="1"/>
      <c r="R415" s="1" t="s">
        <v>2271</v>
      </c>
      <c r="S415" s="1" t="s">
        <v>2259</v>
      </c>
      <c r="V415" s="1" t="s">
        <v>2276</v>
      </c>
      <c r="W415" s="1"/>
      <c r="Z415" s="1"/>
      <c r="AA415" s="14" t="s">
        <v>2270</v>
      </c>
      <c r="AB415" s="14" t="s">
        <v>2278</v>
      </c>
      <c r="AD415" s="1" t="s">
        <v>2275</v>
      </c>
      <c r="AE415" s="1" t="s">
        <v>2280</v>
      </c>
      <c r="AF415" s="1" t="s">
        <v>2277</v>
      </c>
      <c r="AG415" s="1" t="s">
        <v>2281</v>
      </c>
      <c r="AH415" s="22" t="s">
        <v>2279</v>
      </c>
      <c r="AK415" s="22" t="s">
        <v>2272</v>
      </c>
      <c r="AL415" s="22" t="s">
        <v>2273</v>
      </c>
      <c r="AM415" s="22" t="s">
        <v>2274</v>
      </c>
      <c r="AR415" s="22" t="s">
        <v>2265</v>
      </c>
    </row>
    <row r="416" spans="1:44" x14ac:dyDescent="0.2">
      <c r="A416" s="2" t="s">
        <v>439</v>
      </c>
      <c r="B416" s="1" t="s">
        <v>440</v>
      </c>
      <c r="D416" s="1" t="s">
        <v>440</v>
      </c>
      <c r="E416" s="1" t="s">
        <v>440</v>
      </c>
      <c r="G416" s="1" t="s">
        <v>440</v>
      </c>
      <c r="H416" s="1" t="s">
        <v>440</v>
      </c>
      <c r="I416" s="1" t="s">
        <v>440</v>
      </c>
      <c r="J416" s="1" t="s">
        <v>1443</v>
      </c>
      <c r="L416" s="1" t="s">
        <v>440</v>
      </c>
      <c r="M416" s="1" t="s">
        <v>440</v>
      </c>
      <c r="N416" s="1" t="s">
        <v>440</v>
      </c>
      <c r="O416" s="1"/>
      <c r="R416" s="1" t="s">
        <v>445</v>
      </c>
      <c r="S416" s="1" t="s">
        <v>440</v>
      </c>
      <c r="V416" s="1" t="s">
        <v>448</v>
      </c>
      <c r="W416" s="1"/>
      <c r="Z416" s="1"/>
      <c r="AA416" s="14" t="s">
        <v>446</v>
      </c>
      <c r="AB416" s="14" t="s">
        <v>446</v>
      </c>
      <c r="AD416" s="1" t="s">
        <v>452</v>
      </c>
      <c r="AE416" s="1" t="s">
        <v>453</v>
      </c>
      <c r="AF416" s="1" t="s">
        <v>448</v>
      </c>
      <c r="AG416" s="1" t="s">
        <v>1501</v>
      </c>
      <c r="AH416" s="22" t="s">
        <v>451</v>
      </c>
      <c r="AK416" s="22" t="s">
        <v>446</v>
      </c>
      <c r="AL416" s="22" t="s">
        <v>446</v>
      </c>
      <c r="AM416" s="22" t="s">
        <v>447</v>
      </c>
      <c r="AR416" s="22" t="s">
        <v>1435</v>
      </c>
    </row>
    <row r="419" spans="1:44" x14ac:dyDescent="0.2">
      <c r="A419" s="2" t="s">
        <v>2495</v>
      </c>
      <c r="B419" s="1" t="s">
        <v>2527</v>
      </c>
      <c r="D419" s="1" t="s">
        <v>2283</v>
      </c>
      <c r="E419" s="1" t="s">
        <v>2284</v>
      </c>
      <c r="G419" s="1" t="s">
        <v>2285</v>
      </c>
      <c r="H419" s="1" t="s">
        <v>2286</v>
      </c>
      <c r="I419" s="1" t="s">
        <v>2287</v>
      </c>
      <c r="J419" s="1" t="s">
        <v>2289</v>
      </c>
      <c r="L419" s="1" t="s">
        <v>2290</v>
      </c>
      <c r="M419" s="1" t="s">
        <v>2291</v>
      </c>
      <c r="N419" s="1" t="s">
        <v>2292</v>
      </c>
      <c r="O419" s="1"/>
      <c r="R419" s="1" t="s">
        <v>2294</v>
      </c>
      <c r="S419" s="1" t="s">
        <v>2282</v>
      </c>
      <c r="V419" s="1" t="s">
        <v>2299</v>
      </c>
      <c r="W419" s="1"/>
      <c r="Z419" s="1"/>
      <c r="AA419" s="14" t="s">
        <v>2293</v>
      </c>
      <c r="AB419" s="14" t="s">
        <v>2301</v>
      </c>
      <c r="AD419" s="1" t="s">
        <v>2298</v>
      </c>
      <c r="AE419" s="1" t="s">
        <v>2303</v>
      </c>
      <c r="AF419" s="1" t="s">
        <v>2300</v>
      </c>
      <c r="AG419" s="1" t="s">
        <v>2304</v>
      </c>
      <c r="AH419" s="22" t="s">
        <v>2302</v>
      </c>
      <c r="AK419" s="22" t="s">
        <v>2295</v>
      </c>
      <c r="AL419" s="22" t="s">
        <v>2296</v>
      </c>
      <c r="AM419" s="22" t="s">
        <v>2297</v>
      </c>
      <c r="AR419" s="22" t="s">
        <v>2288</v>
      </c>
    </row>
    <row r="420" spans="1:44" x14ac:dyDescent="0.2">
      <c r="A420" s="2" t="s">
        <v>823</v>
      </c>
      <c r="B420" s="1" t="s">
        <v>638</v>
      </c>
      <c r="D420" s="1" t="s">
        <v>638</v>
      </c>
      <c r="E420" s="1" t="s">
        <v>638</v>
      </c>
      <c r="G420" s="1" t="s">
        <v>639</v>
      </c>
      <c r="H420" s="1" t="s">
        <v>638</v>
      </c>
      <c r="I420" s="1" t="s">
        <v>638</v>
      </c>
      <c r="J420" s="1" t="s">
        <v>638</v>
      </c>
      <c r="L420" s="1" t="s">
        <v>638</v>
      </c>
      <c r="M420" s="1" t="s">
        <v>638</v>
      </c>
      <c r="N420" s="1" t="s">
        <v>638</v>
      </c>
      <c r="O420" s="1"/>
      <c r="R420" s="1" t="s">
        <v>638</v>
      </c>
      <c r="S420" s="1" t="s">
        <v>638</v>
      </c>
      <c r="V420" s="1" t="s">
        <v>638</v>
      </c>
      <c r="W420" s="1"/>
      <c r="Z420" s="1"/>
      <c r="AA420" s="14" t="s">
        <v>639</v>
      </c>
      <c r="AB420" s="14" t="s">
        <v>639</v>
      </c>
      <c r="AD420" s="1" t="s">
        <v>638</v>
      </c>
      <c r="AE420" s="1" t="s">
        <v>639</v>
      </c>
      <c r="AF420" s="1" t="s">
        <v>638</v>
      </c>
      <c r="AG420" s="1" t="s">
        <v>179</v>
      </c>
      <c r="AH420" s="22" t="s">
        <v>638</v>
      </c>
      <c r="AK420" s="22" t="s">
        <v>638</v>
      </c>
      <c r="AL420" s="22" t="s">
        <v>638</v>
      </c>
      <c r="AM420" s="22" t="s">
        <v>638</v>
      </c>
      <c r="AR420" s="22" t="s">
        <v>638</v>
      </c>
    </row>
    <row r="421" spans="1:44" x14ac:dyDescent="0.2">
      <c r="A421" s="2" t="s">
        <v>1269</v>
      </c>
      <c r="B421" s="1" t="s">
        <v>1282</v>
      </c>
      <c r="D421" s="1" t="s">
        <v>1294</v>
      </c>
      <c r="E421" s="1" t="s">
        <v>1294</v>
      </c>
      <c r="G421" s="1" t="s">
        <v>179</v>
      </c>
      <c r="H421" s="1" t="s">
        <v>1282</v>
      </c>
      <c r="I421" s="1" t="s">
        <v>1282</v>
      </c>
      <c r="J421" s="1" t="s">
        <v>1294</v>
      </c>
      <c r="L421" s="1" t="s">
        <v>1282</v>
      </c>
      <c r="M421" s="1" t="s">
        <v>1282</v>
      </c>
      <c r="N421" s="1" t="s">
        <v>1282</v>
      </c>
      <c r="O421" s="1"/>
      <c r="R421" s="1" t="s">
        <v>1294</v>
      </c>
      <c r="S421" s="1" t="s">
        <v>1282</v>
      </c>
      <c r="V421" s="1" t="s">
        <v>1356</v>
      </c>
      <c r="W421" s="1"/>
      <c r="Z421" s="1"/>
      <c r="AA421" s="14" t="s">
        <v>179</v>
      </c>
      <c r="AB421" s="14" t="s">
        <v>179</v>
      </c>
      <c r="AD421" s="1" t="s">
        <v>1352</v>
      </c>
      <c r="AE421" s="1" t="s">
        <v>179</v>
      </c>
      <c r="AF421" s="1" t="s">
        <v>1352</v>
      </c>
      <c r="AG421" s="1" t="s">
        <v>1352</v>
      </c>
      <c r="AH421" s="22" t="s">
        <v>1352</v>
      </c>
      <c r="AK421" s="22" t="s">
        <v>1282</v>
      </c>
      <c r="AL421" s="22" t="s">
        <v>1282</v>
      </c>
      <c r="AM421" s="22" t="s">
        <v>1282</v>
      </c>
      <c r="AR421" s="22" t="s">
        <v>1282</v>
      </c>
    </row>
    <row r="422" spans="1:44" x14ac:dyDescent="0.2">
      <c r="A422" s="2" t="s">
        <v>2305</v>
      </c>
      <c r="B422" s="1" t="s">
        <v>497</v>
      </c>
      <c r="D422" s="1" t="s">
        <v>179</v>
      </c>
      <c r="E422" s="1" t="s">
        <v>179</v>
      </c>
      <c r="G422" s="1" t="s">
        <v>179</v>
      </c>
      <c r="H422" s="1" t="s">
        <v>498</v>
      </c>
      <c r="I422" s="1" t="s">
        <v>498</v>
      </c>
      <c r="J422" s="1" t="s">
        <v>179</v>
      </c>
      <c r="L422" s="1" t="s">
        <v>498</v>
      </c>
      <c r="M422" s="1" t="s">
        <v>497</v>
      </c>
      <c r="N422" s="1" t="s">
        <v>498</v>
      </c>
      <c r="O422" s="1"/>
      <c r="R422" s="1" t="s">
        <v>179</v>
      </c>
      <c r="S422" s="1" t="s">
        <v>498</v>
      </c>
      <c r="V422" s="1" t="s">
        <v>179</v>
      </c>
      <c r="W422" s="1"/>
      <c r="Z422" s="1"/>
      <c r="AA422" s="14" t="s">
        <v>179</v>
      </c>
      <c r="AB422" s="14" t="s">
        <v>179</v>
      </c>
      <c r="AD422" s="1" t="s">
        <v>498</v>
      </c>
      <c r="AE422" s="1" t="s">
        <v>179</v>
      </c>
      <c r="AF422" s="1" t="s">
        <v>500</v>
      </c>
      <c r="AG422" s="1" t="s">
        <v>500</v>
      </c>
      <c r="AH422" s="22" t="s">
        <v>500</v>
      </c>
      <c r="AK422" s="22" t="s">
        <v>502</v>
      </c>
      <c r="AL422" s="22" t="s">
        <v>500</v>
      </c>
      <c r="AM422" s="22" t="s">
        <v>500</v>
      </c>
      <c r="AR422" s="22" t="s">
        <v>498</v>
      </c>
    </row>
    <row r="423" spans="1:44" x14ac:dyDescent="0.2">
      <c r="A423" s="2" t="s">
        <v>2306</v>
      </c>
      <c r="B423" s="1" t="s">
        <v>179</v>
      </c>
      <c r="D423" s="1" t="s">
        <v>179</v>
      </c>
      <c r="E423" s="1" t="s">
        <v>179</v>
      </c>
      <c r="G423" s="1" t="s">
        <v>179</v>
      </c>
      <c r="H423" s="1" t="s">
        <v>179</v>
      </c>
      <c r="I423" s="1" t="s">
        <v>179</v>
      </c>
      <c r="J423" s="1" t="s">
        <v>2307</v>
      </c>
      <c r="L423" s="1" t="s">
        <v>179</v>
      </c>
      <c r="M423" s="1" t="s">
        <v>179</v>
      </c>
      <c r="N423" s="1" t="s">
        <v>179</v>
      </c>
      <c r="O423" s="1"/>
      <c r="R423" s="1" t="s">
        <v>179</v>
      </c>
      <c r="S423" s="1" t="s">
        <v>179</v>
      </c>
      <c r="V423" s="1" t="s">
        <v>179</v>
      </c>
      <c r="W423" s="1"/>
      <c r="Z423" s="1"/>
      <c r="AA423" s="14" t="s">
        <v>179</v>
      </c>
      <c r="AB423" s="14" t="s">
        <v>179</v>
      </c>
      <c r="AD423" s="1" t="s">
        <v>179</v>
      </c>
      <c r="AE423" s="1" t="s">
        <v>179</v>
      </c>
      <c r="AF423" s="1" t="s">
        <v>179</v>
      </c>
      <c r="AG423" s="1" t="s">
        <v>2308</v>
      </c>
      <c r="AH423" s="22" t="s">
        <v>179</v>
      </c>
      <c r="AK423" s="22" t="s">
        <v>179</v>
      </c>
      <c r="AL423" s="22" t="s">
        <v>179</v>
      </c>
      <c r="AM423" s="22" t="s">
        <v>709</v>
      </c>
      <c r="AR423" s="22" t="s">
        <v>179</v>
      </c>
    </row>
    <row r="424" spans="1:44" x14ac:dyDescent="0.2">
      <c r="A424" s="2" t="s">
        <v>2309</v>
      </c>
      <c r="L424" t="str">
        <f>HYPERLINK("https://api.typeform.com/responses/files/65382e0b02f6a3bcae3a23b0598c66bc7273e0c5a44c7861ff91166da777ba92/55.2.png","https://api.typeform.com/responses/files/65382e0b02f6a3bcae3a23b0598c66bc7273e0c5a44c7861ff91166da777ba92/55.2.png")</f>
        <v>https://api.typeform.com/responses/files/65382e0b02f6a3bcae3a23b0598c66bc7273e0c5a44c7861ff91166da777ba92/55.2.png</v>
      </c>
      <c r="AF424" t="str">
        <f>HYPERLINK("https://api.typeform.com/responses/files/922417ce081bf39807d4bc6cf26b01330f667e2611203b48a6e923740c7c037c/Savigliano_Export_FKZViewer_HEriksson.jpg","https://api.typeform.com/responses/files/922417ce081bf39807d4bc6cf26b01330f667e2611203b48a6e923740c7c037c/Savigliano_Export_FKZViewer_HEriksson.jpg")</f>
        <v>https://api.typeform.com/responses/files/922417ce081bf39807d4bc6cf26b01330f667e2611203b48a6e923740c7c037c/Savigliano_Export_FKZViewer_HEriksson.jpg</v>
      </c>
      <c r="AM424" s="24" t="str">
        <f>HYPERLINK("https://api.typeform.com/responses/files/8ad5844c29458f6f71cc38242d3690173697ad354bed844d7774ee9515f31d8a/Savigliano_IFC_export_CLeoni.pdf","https://api.typeform.com/responses/files/8ad5844c29458f6f71cc38242d3690173697ad354bed844d7774ee9515f31d8a/Savigliano_IFC_export_CLeoni.pdf")</f>
        <v>https://api.typeform.com/responses/files/8ad5844c29458f6f71cc38242d3690173697ad354bed844d7774ee9515f31d8a/Savigliano_IFC_export_CLeoni.pdf</v>
      </c>
    </row>
    <row r="425" spans="1:44" s="2" customFormat="1" x14ac:dyDescent="0.2">
      <c r="A425" s="2" t="s">
        <v>527</v>
      </c>
      <c r="B425" s="1" t="s">
        <v>87</v>
      </c>
      <c r="D425" s="3" t="s">
        <v>89</v>
      </c>
      <c r="E425" s="3" t="s">
        <v>90</v>
      </c>
      <c r="G425" s="3" t="s">
        <v>528</v>
      </c>
      <c r="H425" s="3" t="s">
        <v>93</v>
      </c>
      <c r="I425" s="3" t="s">
        <v>94</v>
      </c>
      <c r="J425" s="3" t="s">
        <v>1438</v>
      </c>
      <c r="K425" s="21"/>
      <c r="L425" s="3" t="s">
        <v>97</v>
      </c>
      <c r="M425" s="3" t="s">
        <v>98</v>
      </c>
      <c r="N425" s="3" t="s">
        <v>99</v>
      </c>
      <c r="O425" s="3"/>
      <c r="Q425" s="21"/>
      <c r="R425" s="3" t="s">
        <v>102</v>
      </c>
      <c r="S425" s="3" t="s">
        <v>88</v>
      </c>
      <c r="V425" s="3" t="s">
        <v>106</v>
      </c>
      <c r="W425" s="3"/>
      <c r="Z425" s="3"/>
      <c r="AA425" s="16" t="s">
        <v>107</v>
      </c>
      <c r="AB425" s="16" t="s">
        <v>107</v>
      </c>
      <c r="AD425" s="3" t="s">
        <v>2023</v>
      </c>
      <c r="AE425" s="3" t="s">
        <v>112</v>
      </c>
      <c r="AF425" s="3" t="s">
        <v>2023</v>
      </c>
      <c r="AG425" s="3" t="s">
        <v>113</v>
      </c>
      <c r="AH425" s="23" t="s">
        <v>125</v>
      </c>
      <c r="AI425" s="25"/>
      <c r="AJ425" s="25"/>
      <c r="AK425" s="23" t="s">
        <v>1925</v>
      </c>
      <c r="AL425" s="23" t="s">
        <v>104</v>
      </c>
      <c r="AM425" s="23" t="s">
        <v>105</v>
      </c>
      <c r="AN425" s="29"/>
      <c r="AO425" s="29"/>
      <c r="AP425" s="25"/>
      <c r="AQ425" s="25"/>
      <c r="AR425" s="23" t="s">
        <v>114</v>
      </c>
    </row>
    <row r="426" spans="1:44" x14ac:dyDescent="0.2">
      <c r="A426" s="2" t="s">
        <v>530</v>
      </c>
      <c r="B426" s="1" t="s">
        <v>142</v>
      </c>
      <c r="D426" s="1" t="s">
        <v>144</v>
      </c>
      <c r="E426" s="1" t="s">
        <v>145</v>
      </c>
      <c r="G426" s="1" t="s">
        <v>147</v>
      </c>
      <c r="H426" s="1" t="s">
        <v>148</v>
      </c>
      <c r="I426" s="1" t="s">
        <v>149</v>
      </c>
      <c r="J426" s="1" t="s">
        <v>1439</v>
      </c>
      <c r="L426" s="1" t="s">
        <v>152</v>
      </c>
      <c r="M426" s="1" t="s">
        <v>152</v>
      </c>
      <c r="N426" s="1" t="s">
        <v>153</v>
      </c>
      <c r="O426" s="1"/>
      <c r="R426" s="1" t="s">
        <v>156</v>
      </c>
      <c r="S426" s="1" t="s">
        <v>143</v>
      </c>
      <c r="V426" s="1" t="s">
        <v>160</v>
      </c>
      <c r="W426" s="1"/>
      <c r="Z426" s="1"/>
      <c r="AA426" s="14" t="s">
        <v>161</v>
      </c>
      <c r="AB426" s="14" t="s">
        <v>164</v>
      </c>
      <c r="AD426" s="1" t="s">
        <v>165</v>
      </c>
      <c r="AE426" s="1" t="s">
        <v>142</v>
      </c>
      <c r="AF426" s="1" t="s">
        <v>163</v>
      </c>
      <c r="AG426" s="1" t="s">
        <v>166</v>
      </c>
      <c r="AH426" s="22" t="s">
        <v>753</v>
      </c>
      <c r="AK426" s="22" t="s">
        <v>157</v>
      </c>
      <c r="AL426" s="22" t="s">
        <v>158</v>
      </c>
      <c r="AM426" s="22" t="s">
        <v>159</v>
      </c>
      <c r="AR426" s="22" t="s">
        <v>167</v>
      </c>
    </row>
    <row r="427" spans="1:44" x14ac:dyDescent="0.2">
      <c r="A427" s="2" t="s">
        <v>533</v>
      </c>
      <c r="B427" s="1" t="s">
        <v>59</v>
      </c>
      <c r="D427" s="1" t="s">
        <v>59</v>
      </c>
      <c r="E427" s="1" t="s">
        <v>59</v>
      </c>
      <c r="G427" s="1" t="s">
        <v>59</v>
      </c>
      <c r="H427" s="1" t="s">
        <v>59</v>
      </c>
      <c r="I427" s="1" t="s">
        <v>59</v>
      </c>
      <c r="J427" s="1" t="s">
        <v>1440</v>
      </c>
      <c r="L427" s="1" t="s">
        <v>59</v>
      </c>
      <c r="M427" s="1" t="s">
        <v>59</v>
      </c>
      <c r="N427" s="1" t="s">
        <v>59</v>
      </c>
      <c r="O427" s="1"/>
      <c r="R427" s="1" t="s">
        <v>63</v>
      </c>
      <c r="S427" s="1" t="s">
        <v>59</v>
      </c>
      <c r="V427" s="1" t="s">
        <v>67</v>
      </c>
      <c r="W427" s="1"/>
      <c r="Z427" s="1"/>
      <c r="AA427" s="14" t="s">
        <v>68</v>
      </c>
      <c r="AB427" s="14" t="s">
        <v>68</v>
      </c>
      <c r="AD427" s="1" t="s">
        <v>71</v>
      </c>
      <c r="AE427" s="1" t="s">
        <v>72</v>
      </c>
      <c r="AF427" s="1" t="s">
        <v>67</v>
      </c>
      <c r="AG427" s="1" t="s">
        <v>73</v>
      </c>
      <c r="AH427" s="22" t="s">
        <v>753</v>
      </c>
      <c r="AK427" s="22" t="s">
        <v>64</v>
      </c>
      <c r="AL427" s="22" t="s">
        <v>65</v>
      </c>
      <c r="AM427" s="22" t="s">
        <v>66</v>
      </c>
      <c r="AR427" s="22" t="s">
        <v>74</v>
      </c>
    </row>
    <row r="428" spans="1:44" x14ac:dyDescent="0.2">
      <c r="A428" s="2" t="s">
        <v>367</v>
      </c>
      <c r="B428" s="1" t="s">
        <v>2528</v>
      </c>
      <c r="D428" s="1" t="s">
        <v>2311</v>
      </c>
      <c r="E428" s="1" t="s">
        <v>2312</v>
      </c>
      <c r="G428" s="1" t="s">
        <v>2313</v>
      </c>
      <c r="H428" s="1" t="s">
        <v>2314</v>
      </c>
      <c r="I428" s="1" t="s">
        <v>2315</v>
      </c>
      <c r="J428" s="1" t="s">
        <v>2317</v>
      </c>
      <c r="L428" s="1" t="s">
        <v>2318</v>
      </c>
      <c r="M428" s="1" t="s">
        <v>2319</v>
      </c>
      <c r="N428" s="1" t="s">
        <v>2320</v>
      </c>
      <c r="O428" s="1"/>
      <c r="R428" s="1" t="s">
        <v>2322</v>
      </c>
      <c r="S428" s="1" t="s">
        <v>2310</v>
      </c>
      <c r="V428" s="1" t="s">
        <v>2327</v>
      </c>
      <c r="W428" s="1"/>
      <c r="Z428" s="1"/>
      <c r="AA428" s="14" t="s">
        <v>2321</v>
      </c>
      <c r="AB428" s="14" t="s">
        <v>2329</v>
      </c>
      <c r="AD428" s="1" t="s">
        <v>2326</v>
      </c>
      <c r="AE428" s="1" t="s">
        <v>2331</v>
      </c>
      <c r="AF428" s="1" t="s">
        <v>2328</v>
      </c>
      <c r="AG428" s="1" t="s">
        <v>2332</v>
      </c>
      <c r="AH428" s="22" t="s">
        <v>2330</v>
      </c>
      <c r="AK428" s="22" t="s">
        <v>2323</v>
      </c>
      <c r="AL428" s="22" t="s">
        <v>2324</v>
      </c>
      <c r="AM428" s="22" t="s">
        <v>2325</v>
      </c>
      <c r="AR428" s="22" t="s">
        <v>2316</v>
      </c>
    </row>
    <row r="429" spans="1:44" x14ac:dyDescent="0.2">
      <c r="A429" s="2" t="s">
        <v>403</v>
      </c>
      <c r="B429" s="1" t="s">
        <v>2529</v>
      </c>
      <c r="D429" s="1" t="s">
        <v>2334</v>
      </c>
      <c r="E429" s="1" t="s">
        <v>2335</v>
      </c>
      <c r="G429" s="1" t="s">
        <v>2336</v>
      </c>
      <c r="H429" s="1" t="s">
        <v>2337</v>
      </c>
      <c r="I429" s="1" t="s">
        <v>2338</v>
      </c>
      <c r="J429" s="1" t="s">
        <v>2340</v>
      </c>
      <c r="L429" s="1" t="s">
        <v>2341</v>
      </c>
      <c r="M429" s="1" t="s">
        <v>2342</v>
      </c>
      <c r="N429" s="1" t="s">
        <v>2343</v>
      </c>
      <c r="O429" s="1"/>
      <c r="R429" s="1" t="s">
        <v>2345</v>
      </c>
      <c r="S429" s="1" t="s">
        <v>2333</v>
      </c>
      <c r="V429" s="1" t="s">
        <v>2350</v>
      </c>
      <c r="W429" s="1"/>
      <c r="Z429" s="1"/>
      <c r="AA429" s="14" t="s">
        <v>2344</v>
      </c>
      <c r="AB429" s="14" t="s">
        <v>2352</v>
      </c>
      <c r="AD429" s="1" t="s">
        <v>2349</v>
      </c>
      <c r="AE429" s="1" t="s">
        <v>2354</v>
      </c>
      <c r="AF429" s="1" t="s">
        <v>2351</v>
      </c>
      <c r="AG429" s="1" t="s">
        <v>2355</v>
      </c>
      <c r="AH429" s="22" t="s">
        <v>2353</v>
      </c>
      <c r="AK429" s="22" t="s">
        <v>2346</v>
      </c>
      <c r="AL429" s="22" t="s">
        <v>2347</v>
      </c>
      <c r="AM429" s="22" t="s">
        <v>2348</v>
      </c>
      <c r="AR429" s="22" t="s">
        <v>2339</v>
      </c>
    </row>
    <row r="430" spans="1:44" x14ac:dyDescent="0.2">
      <c r="A430" s="2" t="s">
        <v>439</v>
      </c>
      <c r="B430" s="1" t="s">
        <v>440</v>
      </c>
      <c r="D430" s="1" t="s">
        <v>440</v>
      </c>
      <c r="E430" s="1" t="s">
        <v>440</v>
      </c>
      <c r="G430" s="1" t="s">
        <v>440</v>
      </c>
      <c r="H430" s="1" t="s">
        <v>440</v>
      </c>
      <c r="I430" s="1" t="s">
        <v>440</v>
      </c>
      <c r="J430" s="1" t="s">
        <v>1443</v>
      </c>
      <c r="L430" s="1" t="s">
        <v>440</v>
      </c>
      <c r="M430" s="1" t="s">
        <v>440</v>
      </c>
      <c r="N430" s="1" t="s">
        <v>440</v>
      </c>
      <c r="O430" s="1"/>
      <c r="R430" s="1" t="s">
        <v>445</v>
      </c>
      <c r="S430" s="1" t="s">
        <v>440</v>
      </c>
      <c r="V430" s="1" t="s">
        <v>448</v>
      </c>
      <c r="W430" s="1"/>
      <c r="Z430" s="1"/>
      <c r="AA430" s="14" t="s">
        <v>446</v>
      </c>
      <c r="AB430" s="14" t="s">
        <v>446</v>
      </c>
      <c r="AD430" s="1" t="s">
        <v>452</v>
      </c>
      <c r="AE430" s="1" t="s">
        <v>453</v>
      </c>
      <c r="AF430" s="1" t="s">
        <v>448</v>
      </c>
      <c r="AG430" s="1" t="s">
        <v>2356</v>
      </c>
      <c r="AH430" s="22" t="s">
        <v>451</v>
      </c>
      <c r="AK430" s="22" t="s">
        <v>446</v>
      </c>
      <c r="AL430" s="22" t="s">
        <v>446</v>
      </c>
      <c r="AM430" s="22" t="s">
        <v>447</v>
      </c>
      <c r="AR430" s="22" t="s">
        <v>1435</v>
      </c>
    </row>
    <row r="433" spans="1:1" x14ac:dyDescent="0.2">
      <c r="A433" s="2" t="s">
        <v>2477</v>
      </c>
    </row>
    <row r="436" spans="1:1" x14ac:dyDescent="0.2">
      <c r="A436" s="2" t="s">
        <v>2478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Noardo</dc:creator>
  <cp:lastModifiedBy>Francesca Noardo</cp:lastModifiedBy>
  <dcterms:created xsi:type="dcterms:W3CDTF">2019-11-21T09:17:23Z</dcterms:created>
  <dcterms:modified xsi:type="dcterms:W3CDTF">2020-01-08T08:51:09Z</dcterms:modified>
</cp:coreProperties>
</file>