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fnoardo/Documents/geoBIM/benchmark/benchmarkExe/FinalOutcomes/ResultsTask3/"/>
    </mc:Choice>
  </mc:AlternateContent>
  <xr:revisionPtr revIDLastSave="0" documentId="13_ncr:1_{7513FEAC-A08E-EA49-9E41-A1AAABC2EEB3}" xr6:coauthVersionLast="45" xr6:coauthVersionMax="45" xr10:uidLastSave="{00000000-0000-0000-0000-000000000000}"/>
  <bookViews>
    <workbookView xWindow="28920" yWindow="480" windowWidth="38100" windowHeight="21140" xr2:uid="{840C6D61-1AE8-634C-990F-82DFAF05BE31}"/>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3" i="1" l="1"/>
  <c r="N408" i="1"/>
  <c r="N241" i="1"/>
  <c r="P146" i="1"/>
  <c r="N146" i="1"/>
  <c r="N141" i="1"/>
  <c r="N50" i="1"/>
  <c r="N46" i="1"/>
  <c r="P21" i="1"/>
  <c r="C21" i="1"/>
  <c r="C33" i="1"/>
  <c r="C46" i="1"/>
  <c r="C50" i="1"/>
  <c r="C84" i="1"/>
  <c r="C141" i="1"/>
  <c r="C185" i="1"/>
  <c r="C225" i="1"/>
  <c r="J408" i="1"/>
  <c r="H407" i="1"/>
  <c r="D379" i="1"/>
  <c r="D374" i="1"/>
  <c r="D358" i="1"/>
  <c r="H343" i="1"/>
  <c r="D338" i="1"/>
  <c r="D328" i="1"/>
  <c r="I258" i="1"/>
  <c r="I251" i="1"/>
  <c r="E251" i="1"/>
  <c r="J246" i="1"/>
  <c r="I246" i="1"/>
  <c r="E246" i="1"/>
  <c r="D246" i="1"/>
  <c r="J241" i="1"/>
  <c r="E241" i="1"/>
  <c r="D241" i="1"/>
  <c r="D225" i="1"/>
  <c r="I210" i="1"/>
  <c r="D205" i="1"/>
  <c r="J200" i="1"/>
  <c r="I200" i="1"/>
  <c r="E200" i="1"/>
  <c r="J195" i="1"/>
  <c r="G185" i="1"/>
  <c r="I155" i="1"/>
  <c r="I146" i="1"/>
  <c r="G146" i="1"/>
  <c r="E146" i="1"/>
  <c r="J141" i="1"/>
  <c r="I141" i="1"/>
  <c r="G141" i="1"/>
  <c r="E141" i="1"/>
  <c r="D141" i="1"/>
  <c r="J136" i="1"/>
  <c r="G136" i="1"/>
  <c r="E136" i="1"/>
  <c r="D136" i="1"/>
  <c r="E119" i="1"/>
  <c r="D119" i="1"/>
  <c r="I104" i="1"/>
  <c r="E104" i="1"/>
  <c r="J99" i="1"/>
  <c r="I99" i="1"/>
  <c r="D99" i="1"/>
  <c r="J94" i="1"/>
  <c r="I94" i="1"/>
  <c r="E94" i="1"/>
  <c r="J89" i="1"/>
  <c r="E89" i="1"/>
  <c r="J84" i="1"/>
  <c r="I84" i="1"/>
  <c r="G84" i="1"/>
  <c r="G50" i="1"/>
  <c r="J46" i="1"/>
  <c r="I46" i="1"/>
  <c r="H46" i="1"/>
  <c r="G46" i="1"/>
  <c r="E46" i="1"/>
  <c r="D46" i="1"/>
  <c r="I33" i="1"/>
  <c r="G33" i="1"/>
  <c r="E33" i="1"/>
  <c r="D33" i="1"/>
  <c r="L408" i="1" l="1"/>
  <c r="M408" i="1"/>
  <c r="U408" i="1"/>
  <c r="B407" i="1"/>
  <c r="Q363" i="1"/>
  <c r="Q358" i="1"/>
  <c r="Q333" i="1"/>
  <c r="Q328" i="1"/>
  <c r="M246" i="1"/>
  <c r="Q230" i="1"/>
  <c r="B146" i="1" l="1"/>
  <c r="M141" i="1"/>
  <c r="X141" i="1"/>
  <c r="B141" i="1"/>
  <c r="Q141" i="1"/>
  <c r="X136" i="1"/>
  <c r="Q136" i="1"/>
  <c r="X50" i="1"/>
  <c r="B50" i="1"/>
  <c r="Q50" i="1"/>
  <c r="M46" i="1"/>
  <c r="U46" i="1"/>
  <c r="K46" i="1"/>
  <c r="X46" i="1"/>
  <c r="B46" i="1"/>
  <c r="Q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Francesca Noardo</author>
  </authors>
  <commentList>
    <comment ref="A42" authorId="0" shapeId="0" xr:uid="{C18B7892-F8CC-2E40-A722-F043F5331995}">
      <text>
        <r>
          <rPr>
            <b/>
            <sz val="10"/>
            <color rgb="FF000000"/>
            <rFont val="Tahoma"/>
            <family val="2"/>
          </rPr>
          <t>Francesca Noardo:</t>
        </r>
        <r>
          <rPr>
            <sz val="10"/>
            <color rgb="FF000000"/>
            <rFont val="Tahoma"/>
            <family val="2"/>
          </rPr>
          <t xml:space="preserve">
</t>
        </r>
        <r>
          <rPr>
            <sz val="10"/>
            <color rgb="FF000000"/>
            <rFont val="Tahoma"/>
            <family val="2"/>
          </rPr>
          <t>How shall we report /consider these?</t>
        </r>
      </text>
    </comment>
  </commentList>
</comments>
</file>

<file path=xl/sharedStrings.xml><?xml version="1.0" encoding="utf-8"?>
<sst xmlns="http://schemas.openxmlformats.org/spreadsheetml/2006/main" count="6151" uniqueCount="1278">
  <si>
    <t>#</t>
  </si>
  <si>
    <t>2svg9k8absnql2qmn2svg95zfigjatvw</t>
  </si>
  <si>
    <t>e69ot3ke8i7ave69odjkorenlmdol2dd</t>
  </si>
  <si>
    <t>0drzun63pmw5d150drzunv7o7ug1s69s</t>
  </si>
  <si>
    <t>1ja984g8879fqyhizr1lt4j6qnn2z4d5</t>
  </si>
  <si>
    <t>7066wkjh8zwg9vdjz7066w8n8ag6ppe1</t>
  </si>
  <si>
    <t>72c00488f36750c8f7a67f29ddc6467a</t>
  </si>
  <si>
    <t>13f05e2eabaa0968355fd79dfef2e1d9</t>
  </si>
  <si>
    <t>56251bb43a37f3aff59bbf0d05567594</t>
  </si>
  <si>
    <t>a2f0ca0d84796c7a90a82b1ed505323c</t>
  </si>
  <si>
    <t>fb8e8c6884a303a350de72a5ba6078f2</t>
  </si>
  <si>
    <t>4687977024ad94239b68b4e1954a157f</t>
  </si>
  <si>
    <t>c0f25233c95b600757b242cd0dfa06bf</t>
  </si>
  <si>
    <t>c0650fefbae1320ba0c586ec8faa3bc2</t>
  </si>
  <si>
    <t>2c06d96733c4cf998691ff2b7b3b01a2</t>
  </si>
  <si>
    <t>42bb5eb26107ad46e2deb380391f8511</t>
  </si>
  <si>
    <t>bf7d8165e1c78825390ed51ffacb0dca</t>
  </si>
  <si>
    <t>2bc355f739f32eaad39e1e7211a324fc</t>
  </si>
  <si>
    <t>26a2a0dbd1f4c71504c24dd854078b3a</t>
  </si>
  <si>
    <t>c31bce4ab24b81470a6c002c27c5f3ad</t>
  </si>
  <si>
    <t>75b78afa4251454e3cf9bb675cbe9262</t>
  </si>
  <si>
    <t>Your name and surname</t>
  </si>
  <si>
    <t>Diana Moraru</t>
  </si>
  <si>
    <t>Anne-Lise Poplavsky</t>
  </si>
  <si>
    <t>Rolland Elisa</t>
  </si>
  <si>
    <t>Leire Leoz</t>
  </si>
  <si>
    <t>Cristina Leoni</t>
  </si>
  <si>
    <t>Kate Noss (Ordnance Survey)</t>
  </si>
  <si>
    <t>Antonio Ruiz - Maria Pla</t>
  </si>
  <si>
    <t>Helen Eriksson</t>
  </si>
  <si>
    <t>Giorgio Agugiaro</t>
  </si>
  <si>
    <t>Stelios Vitalis</t>
  </si>
  <si>
    <t>Francesca Noardo</t>
  </si>
  <si>
    <t>Liyao Zhang, Mutian Deng</t>
  </si>
  <si>
    <t>Yifang Zhao</t>
  </si>
  <si>
    <t>Jinglan Li</t>
  </si>
  <si>
    <t>Konrad Jarocki, Mark Huisjes</t>
  </si>
  <si>
    <t>Karin Staring, Gabriella Wiersma, Jordi van Liempt</t>
  </si>
  <si>
    <t>What is your e-mail address?</t>
  </si>
  <si>
    <t>diana.moraru@os.uk</t>
  </si>
  <si>
    <t>anne-lise.poplavsky@1spatial.com</t>
  </si>
  <si>
    <t>elisa.rolland@cstb.fr</t>
  </si>
  <si>
    <t>lleoz@tracasa.es</t>
  </si>
  <si>
    <t>cristina.leoni@uniroma1.it</t>
  </si>
  <si>
    <t>kate.noss@os.uk</t>
  </si>
  <si>
    <t>maria.pla@icgc.cat</t>
  </si>
  <si>
    <t>Helen.eriksson@nateko.lu.se</t>
  </si>
  <si>
    <t>helen.eriksson@nateko.lu.se</t>
  </si>
  <si>
    <t>g.agugiaro@tudelft.nl</t>
  </si>
  <si>
    <t>s.vitalis@tudelft.nl</t>
  </si>
  <si>
    <t>f.noardo@tudelft.nl</t>
  </si>
  <si>
    <t>L.Zhang-13@student.tudelft.nl</t>
  </si>
  <si>
    <t>Y.Zhao-18@student.tudelft.nl</t>
  </si>
  <si>
    <t>lijinglan950118@163.com</t>
  </si>
  <si>
    <t>konradjarocki@gmail.com</t>
  </si>
  <si>
    <t>m.g.wiersma@student.tudelft.nl</t>
  </si>
  <si>
    <t>What is your level of expertise with respect to the software you are about to test?</t>
  </si>
  <si>
    <t>3 - Expert user (you know very well the technical details and tricks)</t>
  </si>
  <si>
    <t>4 - Developer of the tested software.</t>
  </si>
  <si>
    <t>2 - Current user</t>
  </si>
  <si>
    <t>1 - Very beginner user (it is nearly the first time you use the software)</t>
  </si>
  <si>
    <t/>
  </si>
  <si>
    <t>Software Name</t>
  </si>
  <si>
    <t>1.Safe Software FME 2019.0.1</t>
  </si>
  <si>
    <t>1Spatial Elyx 3D</t>
  </si>
  <si>
    <t>eveBIM</t>
  </si>
  <si>
    <t>ArcGIS 10.5</t>
  </si>
  <si>
    <t>ESRI ArcGis</t>
  </si>
  <si>
    <t>QGIS3.2 / ArcGIS Pro</t>
  </si>
  <si>
    <t>3DCityDB-Importer-Exporter &amp; 3DCityDB-Web-Map-Client</t>
  </si>
  <si>
    <t>FMEDataInspector-FME  Desktop 2018.1</t>
  </si>
  <si>
    <t>tridicon CityDiscoverer Light</t>
  </si>
  <si>
    <t>FZKViewer</t>
  </si>
  <si>
    <t>FZK Viever x64 v. 5.1</t>
  </si>
  <si>
    <t>FME 2019 (Feature Manipulation Engine) by Safe Software</t>
  </si>
  <si>
    <t>a) 3DCityDB</t>
  </si>
  <si>
    <t>QGIS</t>
  </si>
  <si>
    <t>FZK Viewer</t>
  </si>
  <si>
    <t>ArcGIS</t>
  </si>
  <si>
    <t>Software house / vendor / developer</t>
  </si>
  <si>
    <t>SAFE SOFTWARE</t>
  </si>
  <si>
    <t>1Spatial</t>
  </si>
  <si>
    <t>CSTB https://logiciels.cstb.fr/contact/?dmd=telechargement&amp;log=eveBIM%20derni%C3%A8re%20version&amp;th=bim-et-maquette-numerique</t>
  </si>
  <si>
    <t>ESRI</t>
  </si>
  <si>
    <t>citygml4j-master: https://www.3dcitydb.org/3dcitydb/citygml4j/  Citygml_tools: https://www.cityjson.org/help/users/conversion/  cityjson-qgis-plugin-master: https://www.cityjson.org/about/</t>
  </si>
  <si>
    <t>TU München, virtualcitySYSTEMS, M.O.S.S. Computer Grafik System</t>
  </si>
  <si>
    <t>Safe Software</t>
  </si>
  <si>
    <t>Hexagon AB, C:\Downloads\tridicon_citydiscovererlight-15.10.exe</t>
  </si>
  <si>
    <t>Karlsruhe Institute for Technology, C:\Downloads\FZKViewer-5.1_Build-978.zip</t>
  </si>
  <si>
    <t>KIT</t>
  </si>
  <si>
    <t>a) virtualCITYSYSTEMS (+TUM, + MOSS)</t>
  </si>
  <si>
    <t>https://www.qgis.org/en/site/</t>
  </si>
  <si>
    <t>Karlsruhe Institute of Technology (KIT) - Institute for Automation and Applied Informatics (IAI) (https://www.iai.kit.edu/english/1302.php)</t>
  </si>
  <si>
    <t>QGIS Organization</t>
  </si>
  <si>
    <t>QGIS Development Team</t>
  </si>
  <si>
    <t>Proprietary or open source software?</t>
  </si>
  <si>
    <t>proprietary</t>
  </si>
  <si>
    <t>open source</t>
  </si>
  <si>
    <t>Version</t>
  </si>
  <si>
    <t>v2019.0.1.0 (32bit);</t>
  </si>
  <si>
    <t>2.1</t>
  </si>
  <si>
    <t>2.10.0</t>
  </si>
  <si>
    <t>10.5</t>
  </si>
  <si>
    <t>Pro 2.4</t>
  </si>
  <si>
    <t>Note: QGIS3.4 (open) / ArcGIS Pro (proprietary). All plug-ins are Open</t>
  </si>
  <si>
    <t>4.0</t>
  </si>
  <si>
    <t>2018.1</t>
  </si>
  <si>
    <t>15.10</t>
  </si>
  <si>
    <t>5.1</t>
  </si>
  <si>
    <t>2019</t>
  </si>
  <si>
    <t>3.3.x and 4.2</t>
  </si>
  <si>
    <t>3.6.3</t>
  </si>
  <si>
    <t>5.1 Build 978</t>
  </si>
  <si>
    <t>10.2</t>
  </si>
  <si>
    <t>3.6</t>
  </si>
  <si>
    <t>3.4</t>
  </si>
  <si>
    <t>Kind of software</t>
  </si>
  <si>
    <t>GIS</t>
  </si>
  <si>
    <t>Extract/Transform/Load</t>
  </si>
  <si>
    <t>3D viewer</t>
  </si>
  <si>
    <t>Other</t>
  </si>
  <si>
    <t>Database</t>
  </si>
  <si>
    <t>Model and year</t>
  </si>
  <si>
    <t>Lenovo ThinkPad T480 - 2019</t>
  </si>
  <si>
    <t>DELL XPS</t>
  </si>
  <si>
    <t>DELL Precision 5510 - 2018</t>
  </si>
  <si>
    <t>Intel ® Core ™ i5-6500 CPU @ 3.20GHz 3.20GHz</t>
  </si>
  <si>
    <t>Assembled (Motherboard TUF Z390-PRO GAMING)</t>
  </si>
  <si>
    <t>System SKU	LENOVO_MT_20LJ_BU_Think_FM_ThinkPad X380 Yoga</t>
  </si>
  <si>
    <t>HP Z4 - 2018</t>
  </si>
  <si>
    <t>HP ZBook 15 G3, 2018</t>
  </si>
  <si>
    <t>DELL Latitude 7490</t>
  </si>
  <si>
    <t>Dell Latitude 7490, 2018</t>
  </si>
  <si>
    <t>MacBook Pro 15" (Late 2016)</t>
  </si>
  <si>
    <t>DELL XPS 15 9570 - 2019</t>
  </si>
  <si>
    <t>HP ZBook Studio G5 x360, 2018</t>
  </si>
  <si>
    <t>HP ZBOOK STUDIO G5, 2018</t>
  </si>
  <si>
    <t>LENOVO-PC E550,2015.07</t>
  </si>
  <si>
    <t>Lenovo Y700, 2015</t>
  </si>
  <si>
    <t>HP ZBook 15 G2</t>
  </si>
  <si>
    <t>Operating system and version</t>
  </si>
  <si>
    <t>Windows 10 Enterprise v10.0.17134</t>
  </si>
  <si>
    <t>Windows 10 Pro</t>
  </si>
  <si>
    <t>Windows 7 professionel</t>
  </si>
  <si>
    <t>Windows 7 Professional</t>
  </si>
  <si>
    <t>Windows 10 Pro version 1809</t>
  </si>
  <si>
    <t>Windows 10 Corporate</t>
  </si>
  <si>
    <t>Windows 10 Enterprise, version 1803</t>
  </si>
  <si>
    <t>Windows 10 Enterprise, 64-bit</t>
  </si>
  <si>
    <t>Windows 10</t>
  </si>
  <si>
    <t>MacOS Mojave</t>
  </si>
  <si>
    <t>Windows 10 Pro (version 1809) 64-bit operating system, x64-based processor</t>
  </si>
  <si>
    <t>Windows10</t>
  </si>
  <si>
    <t>windows 8.1</t>
  </si>
  <si>
    <t>Windows 10 Home 64-bit</t>
  </si>
  <si>
    <t>Windows 64-bits</t>
  </si>
  <si>
    <t>CPU</t>
  </si>
  <si>
    <t>Intel® Core(TM) i7 -8550U CPU @ 1.80 GHz  1.90 GHz</t>
  </si>
  <si>
    <t>Intel Core I7 2.6 GHz</t>
  </si>
  <si>
    <t>Intel(R) Xeon(R) CPU E3-1505M v5</t>
  </si>
  <si>
    <t>CPU @ 3.20GHz</t>
  </si>
  <si>
    <t>Intel (R) Core (TH) i7-9700K CPU @3.60GHz 3.60GHz</t>
  </si>
  <si>
    <t>Processor	Intel(R) Core(TM) i7-8550U CPU @ 1.80GHz, 1992 Mhz, 4 Core(s), 8 Logical Processor(s)</t>
  </si>
  <si>
    <t>Intel® Xeon® W-2104 CPU @3.20GHz 3.19 GHz</t>
  </si>
  <si>
    <t>Intel ® Core™ i7-6820HQ CPU</t>
  </si>
  <si>
    <t>Intel Core i7-8650U</t>
  </si>
  <si>
    <t>Intel Core i7 2,6 GHz</t>
  </si>
  <si>
    <t>Intel(R) Core(TM) i7-8750H CPU @ 2.20 GHz 2.21 GHz</t>
  </si>
  <si>
    <t>Intel Core i7-8750H</t>
  </si>
  <si>
    <t>i7-8750H</t>
  </si>
  <si>
    <t>Intel(R) Core(TM)i7-5500U</t>
  </si>
  <si>
    <t>i7- 6700HG</t>
  </si>
  <si>
    <t>Intel Core i7-4800MQ 34</t>
  </si>
  <si>
    <t>GPU</t>
  </si>
  <si>
    <t>NVIDIA GeForce MX150</t>
  </si>
  <si>
    <t>NVIDIA GeForce GTX 960M</t>
  </si>
  <si>
    <t>NVIDIA M1000M</t>
  </si>
  <si>
    <t>Intel(R) HD Graphics 530</t>
  </si>
  <si>
    <t>Nvidia Geforce GTX 1660Ti</t>
  </si>
  <si>
    <t>Name	Intel(R) UHD Graphics 620</t>
  </si>
  <si>
    <t>Nvidia Quadro P400</t>
  </si>
  <si>
    <t>NVIDIA Quatro M1000M</t>
  </si>
  <si>
    <t>Intel UHD Graphics 620</t>
  </si>
  <si>
    <t>Radeon Pro 460 4 GB / Intel HD Graphics 530</t>
  </si>
  <si>
    <t>\-</t>
  </si>
  <si>
    <t>Nvidia Quadro P1000</t>
  </si>
  <si>
    <t>Intel UHD Graphics 630</t>
  </si>
  <si>
    <t>Intel(R) HD Graphics 5500/AMD Radeon R7 M265 Series</t>
  </si>
  <si>
    <t>GeForce 960 4GB</t>
  </si>
  <si>
    <t>:NVIDIA Quadro K2100M</t>
  </si>
  <si>
    <t>Memory (RAM)</t>
  </si>
  <si>
    <t>32 GB</t>
  </si>
  <si>
    <t>16G</t>
  </si>
  <si>
    <t>16 Go</t>
  </si>
  <si>
    <t>16 GB</t>
  </si>
  <si>
    <t>64 GB</t>
  </si>
  <si>
    <t>16</t>
  </si>
  <si>
    <t>32</t>
  </si>
  <si>
    <t>16 GB LPDDR3</t>
  </si>
  <si>
    <t>32,0 GB (31,7 GB usable)</t>
  </si>
  <si>
    <t>16GB</t>
  </si>
  <si>
    <t>8.0GB</t>
  </si>
  <si>
    <t>8 GB</t>
  </si>
  <si>
    <t>Hard drive capacity</t>
  </si>
  <si>
    <t>952 GB</t>
  </si>
  <si>
    <t>384</t>
  </si>
  <si>
    <t>953</t>
  </si>
  <si>
    <t>476 GB</t>
  </si>
  <si>
    <t>465 GB + 3630 GB</t>
  </si>
  <si>
    <t>237</t>
  </si>
  <si>
    <t>235 GB + 931 GB</t>
  </si>
  <si>
    <t>474</t>
  </si>
  <si>
    <t>256</t>
  </si>
  <si>
    <t>500 GB SSD (of which 400 GB are allocated to MacOS)</t>
  </si>
  <si>
    <t>937 GB</t>
  </si>
  <si>
    <t>512GB</t>
  </si>
  <si>
    <t>476.81</t>
  </si>
  <si>
    <t>500GB</t>
  </si>
  <si>
    <t>500</t>
  </si>
  <si>
    <t>221 GB</t>
  </si>
  <si>
    <t>Hard drive free space</t>
  </si>
  <si>
    <t>654 GB</t>
  </si>
  <si>
    <t>7</t>
  </si>
  <si>
    <t>276</t>
  </si>
  <si>
    <t>298 Gb</t>
  </si>
  <si>
    <t>353 GB + 77.9 GB</t>
  </si>
  <si>
    <t>153</t>
  </si>
  <si>
    <t>75,7GB + 462 GB</t>
  </si>
  <si>
    <t>217</t>
  </si>
  <si>
    <t>100</t>
  </si>
  <si>
    <t>17,68GB</t>
  </si>
  <si>
    <t>848 GB</t>
  </si>
  <si>
    <t>210GB</t>
  </si>
  <si>
    <t>270.5</t>
  </si>
  <si>
    <t>325GB</t>
  </si>
  <si>
    <t>31,6 GB</t>
  </si>
  <si>
    <t>1.1) Does the software support CityGML ADEs?</t>
  </si>
  <si>
    <t>Yes</t>
  </si>
  <si>
    <t>No</t>
  </si>
  <si>
    <t>I don't know</t>
  </si>
  <si>
    <t>1.1.1) Are they directly managed without any change in the settings / specific tools / plugins?</t>
  </si>
  <si>
    <t>No, some specific settings / tools / plugins are necessary</t>
  </si>
  <si>
    <t>1.1.1.1) Please give a description about how is it necessary to install the needed tool or plugin, or change the software settings, or any other intervention which is necessary to enable the functionality.</t>
  </si>
  <si>
    <t>Data interopelability tools (parameters)</t>
  </si>
  <si>
    <t>A specific Java library is required for each ADE to manage the reading and writing of ADE XML elements</t>
  </si>
  <si>
    <t>For the Energy ADE I used it works without any changes, otherwise I think the schema file for the ADE need to be added</t>
  </si>
  <si>
    <t>You need to copy the xsd file in a specific folder of the program. Not really difficult, but you need to know it.</t>
  </si>
  <si>
    <t>The 3DCityDB 3.x does NOT support ADEs natively. The newer 3DCityDB 4.x support automatic generation of the database schema for ADEs, provided that the xsd file of the ADE is given. However, there is still no automatic plugin for importing and exporting ADE data into/from the database, once the tables are generated. This can be achieved using other software, e.g. FME</t>
  </si>
  <si>
    <t>It is necessary to add the schemas extending the CityGML model in the software directories (see attached image). Some 'official' ADEs are already present (Noise ADE and Robotics ADE), while other new ones can be added.</t>
  </si>
  <si>
    <t>1.1.1.2) Attach screenshots</t>
  </si>
  <si>
    <t>it can be viewed and inspected</t>
  </si>
  <si>
    <t>it can be queried</t>
  </si>
  <si>
    <t>is it possible to use the ADE information for analysis in the software</t>
  </si>
  <si>
    <t>1.2) Add short comments to the previous questions (optional)</t>
  </si>
  <si>
    <t>For inspection and viewing you can use FME Data Inspector;whereas for Querying and Analysing the data you can use FME Workbench(this can be done by having a CityGML ADE schema defined which you can use and import into FME Workbench and corresponding transformers you plan to use).</t>
  </si>
  <si>
    <t>Energy ADE 0.8.0 and utilityNetwork 0.9.0 are managed in eveBIM 2.10.0. We have integrated also our own ADE.  The process for integrating an ADE is mainly automatic. It remains however a small manual part that requires the development of specific code</t>
  </si>
  <si>
    <t>no response</t>
  </si>
  <si>
    <t>The software is actually a FREEWARE, so not opensource, no commercial. Hence it's capabilities are partially limited to visualisation and simple data exploration. However, I do not know the how the full version works.</t>
  </si>
  <si>
    <t>The software is supposed to parse generic GML, therefore ADEs should be supported through their XSD files. Unfortunately, it still doesn't work so I cannot verify.</t>
  </si>
  <si>
    <t>We didn't see any ADEs used in RotterdamLOD12.gml. Instead, we downloaded one with energy ADE from http://www.citygmlwiki.org/index.php?title=KIT_Sample_files_Energy_ADE</t>
  </si>
  <si>
    <t>CityJSON does have support for gml ADEs. However, we could not find out through documentation how this is handled by the cityjsontools converter or the cityjsonloader plugin. Nonetheless, QGIS3 does not offer direct support.</t>
  </si>
  <si>
    <t>2.1) Does the software support this CityGML data in native format?</t>
  </si>
  <si>
    <t>Yes, but I used one specific tool/plugin/procedure/different implementation format than GML (explain why and how does it work in the next questions)</t>
  </si>
  <si>
    <t>2.1.1) Which one of the following is true?</t>
  </si>
  <si>
    <t>Some specific translation through specific tool/plugin is necessary, or other kind of formats are used.</t>
  </si>
  <si>
    <t>The CityGML file is read through one of its different implementation possibilities described by OGC (e.g. 3DcityDB)</t>
  </si>
  <si>
    <t>The program crashes when I try to import RotterdamLOD12.gml</t>
  </si>
  <si>
    <t>2.1.1.1) Which implementation is used? If a database management system is employed, which one is it?Please justify your choices.</t>
  </si>
  <si>
    <t>PostGIS</t>
  </si>
  <si>
    <t>2.1.1.2) What processing and/or tools/plugins are necessary to import the CityGML file?Please justify your choices.</t>
  </si>
  <si>
    <t>Data Interoperabity tools</t>
  </si>
  <si>
    <t>Quick import from the toolbox</t>
  </si>
  <si>
    <t>The Data Interoperability extension should be installed.</t>
  </si>
  <si>
    <t>CityGML files need to be transformed to geodatabases first in order to be imported into ArcGIS. The ETL tool we use is Data Interoperability extension.</t>
  </si>
  <si>
    <t>Conversion to CityJSON with citygml-tools 1.1.0</t>
  </si>
  <si>
    <t>We used cityjsontools to convert between GML and JSON. Then, the plugin ‘cityjsonloader’ was installed on qgis. With this, the converted cityjson could be imported</t>
  </si>
  <si>
    <t>2.1.1.3) Attach screenshots</t>
  </si>
  <si>
    <t>2.2) short comments to the previous question (optional)</t>
  </si>
  <si>
    <t>eveBIM can open IFCéx3, IFC4, CityGML and shapifiles format</t>
  </si>
  <si>
    <t>I found some warnings after the quick import tool which are shown in the report.</t>
  </si>
  <si>
    <t>The point file can be given a 3D element using the QGIS plugin Qgis2threejs, but this just renders the points as "bubbles", though in the layer properties this can be changed to a more appropriate shape, such as a box. The CRS is shown as EPSG:4326 (WGS84) but the project suggests it should be EPSG:25830 (ETRS89 / UTM zone 30N).Looking online it appears that a variety of other tools are available to convert the data into a format QGIS will read directly; these include citygml4j-master and cityjson-qgis-plugin-master. citygml4j requires Java version 8 or above. The project uses Gradle as build system to build the program model from source by running commands (https://github.com/citygml4j/ade-xjc/blob/master/README.md).  The CityJSON loader for QGIS 3 is easy to install but useless without the required data format.  Finding the relevant plug-ins and how to use them could be a blocker for many customers, particularly those with strict software security policies.  Running the data through FME to create a json file is time consuming for some of the datasets. The resultant data still throws an error in QGIS and will not load. Running the data through FME to create a Geojson file: Does allow a simple drag and drop with some 3D modelling:</t>
  </si>
  <si>
    <t>After import, Maintenance (vacuum full freeze verbose analyze) took 34 s.</t>
  </si>
  <si>
    <t>Could not perform any tests as the probram crashes immediately</t>
  </si>
  <si>
    <t>Originally, QGIS loads GML files by drag-n-drop.</t>
  </si>
  <si>
    <t>We need to install ArcGIS’s “Data Interoperability” extension to import the CityGML file, this extension can read CityGML files directly without any conversion.</t>
  </si>
  <si>
    <t>Some warnings appeared during validation. Most of them are reporting the missing pictures for rendering texture. Besides, we think it would be better to have the transformation automatic and load the created gdb files directly.</t>
  </si>
  <si>
    <t>One file was too big to process (amsterdam). The analysis is made for 2 remaining ones.</t>
  </si>
  <si>
    <t>How long does it take, approximately, to:Import (and visualise, if the software allows it) the model</t>
  </si>
  <si>
    <t>less then a minute</t>
  </si>
  <si>
    <t>it's almost immediate</t>
  </si>
  <si>
    <t>1-5 minutes</t>
  </si>
  <si>
    <t>5-20 minutes</t>
  </si>
  <si>
    <t>The geometry is not loaded properly (loaded as points)</t>
  </si>
  <si>
    <t>How long does it take, approximately, to:Zoom into the model to see more detail</t>
  </si>
  <si>
    <t>the software does not allow this</t>
  </si>
  <si>
    <t>How long does it take, approximately, to:Pan the model</t>
  </si>
  <si>
    <t>How long does it take, approximately, to:Rotate the model</t>
  </si>
  <si>
    <t>How long does it take, approximately, to:Query an object</t>
  </si>
  <si>
    <t>it crashes without completing the operation</t>
  </si>
  <si>
    <t>20 minutes-1 hour</t>
  </si>
  <si>
    <t>How long does it take, approximately, to:Inspect the objects linked to the queried one through a relationship</t>
  </si>
  <si>
    <t>Was any error reported when importing the file?</t>
  </si>
  <si>
    <t>No, there wasn't.</t>
  </si>
  <si>
    <t>Long time to load the file ~12 minutes. If we load without texture it's much faster</t>
  </si>
  <si>
    <t>1. NOT changing coordinate system of reader identified by keyword `R_1' from `_Netherlands-RDNew-2008_0' to `EPSG:28992' -- mapping file setting of `_Netherlands-RDNew-2008_0' overrides coordinate system `EPSG:28992' read from file; 2. The feature class 'Address_point' will be created to store multipoint features rather than point features, since the first feature destined for this feature class is a multipoint.</t>
  </si>
  <si>
    <t>“Error unsupported geometry type”.  See supporting document for full info. on process used and outputs</t>
  </si>
  <si>
    <t>Yes, the program crashes and no further tests are possible to perform for RotterdamLOD12.gml</t>
  </si>
  <si>
    <t>Yes, Error 1724, "Non-planar face" for more than 100 geometries</t>
  </si>
  <si>
    <t>No, the file is valid</t>
  </si>
  <si>
    <t>No, the file is valid (you can set validation on or off)</t>
  </si>
  <si>
    <t>N/A</t>
  </si>
  <si>
    <t>The geometries are shown as points</t>
  </si>
  <si>
    <t>4.1) How are the different LoDs read/managed in the software?</t>
  </si>
  <si>
    <t>They can only be imported and visualised all together, with overlaps in their view / management / analysis</t>
  </si>
  <si>
    <t>They are all read and managed in the software and a consistent multi-LoD view and management is possible by visualising / managing / analysing the objects in the different connected LoDs.</t>
  </si>
  <si>
    <t>The software gives problems importing a multi-LoD CityGML file and crashes</t>
  </si>
  <si>
    <t>One LoD can be selected and only the objects having the chosen LoD can be imported in the software to be visualised / managed / analysed</t>
  </si>
  <si>
    <t>They are all imported and visualised altogether. But it is rather simple to split the different LoDs and to visualise them separately</t>
  </si>
  <si>
    <t>The software cannot recognize different LoD Levels, information is lost. Exporting feature to the same format (json) shows the problem, the information is not included there anymore</t>
  </si>
  <si>
    <t>4.2) Please, give more details and examples</t>
  </si>
  <si>
    <t>FME seems to aggregate the LOD geometry together, however this could possibly be mitigated by having different files for each LOD level.</t>
  </si>
  <si>
    <t>Each LOD is considered as a geometry attribute and could be manage individually (visualisation, queries, ...)</t>
  </si>
  <si>
    <t>eveBIM display a LOD depending on the range of visibility (for example LOD 4 used when camera is between  0 to 100 m from the center of the scene, LOD 3 between 100 to 1000, ....). These ranges of visibility can be configured for all the files (by defaut) and can be override for each file. So we don't manage the LOD object by object but we can display a particular LOD for all the scene</t>
  </si>
  <si>
    <t>All the LoDs are imported at the same level.</t>
  </si>
  <si>
    <t>See below</t>
  </si>
  <si>
    <t>The models from the database must be exported to glTF. It is in the glTF Export when LoD can be selected (Export_glTF.png).  
Some coding in javascript is required to render the models with Cesium. We are rendering models without terrain.
Exporting requires a bounding box in the same reference system as in database (Export_BB_projected.png) or in WGS84 (Export_BB_geo.png). A view in Cesium is attached (Cesium_View.png).</t>
  </si>
  <si>
    <t>Multiple geometries (lod1Solid and lod2Solid) are considered as a unique FME aggregate geometry. This can be seen in the FME FeatureView window (Aggregated_LoD1_Lod2.png).</t>
  </si>
  <si>
    <t>All different LoDs available in the GML file are imported and you can choose which LoD to visualise</t>
  </si>
  <si>
    <t>You simply have to use the "deaggregator" and then you will be able to visualise different LoDs pertaining to the same CityObject</t>
  </si>
  <si>
    <t>Please, remember: 3DCityDB only imports/exports data into/from the database. No queries of objects or visualisation are actually possible directly, but this is not the purpose of the software</t>
  </si>
  <si>
    <t>All points of all LoDs loaded in one layer.</t>
  </si>
  <si>
    <t>Through the menu 'Representation' you can chose if visualising LoD1, LoD2 (in this case those are present, but it will likely allow to choose among all the LoDs which are included in the model) or all together. One of them is considered as the 'Standard' representation, in this case it is the lod 2.</t>
  </si>
  <si>
    <t>The features of objects from different LoDs are put together, thus we cannot distinguish which LoD it is by the software.</t>
  </si>
  <si>
    <t>The ETL tool transformed CityGML file into several layers among which all LoDs existed. For example, LoD1 refers to layer 'Building_surface' and LoD2 refers to layer 'RoofSurface_surface', 'WallSurface_surface' and so on. Although we can't import objects according to LoD, we can decide which layers to be imported. In other words, if we know which layers belong to which LoD beforehand, it is possible to load one specific LoD.</t>
  </si>
  <si>
    <t>The information reffering to LoD ( for example,  parameter desribing to which level the feature is assigned, 'lod' = '3', is not available after exporting the imported file</t>
  </si>
  <si>
    <t>For RotterdamLod12 all the information concerning geometries is stored directly under , in the attribute  and . However, as QGIS does not support CityGML, this cannot be viewed when importing it directly. So when importing the converted cityJSON, both lod’s can only be seen together. In tthe BuildingsLOD3 dataset, the geometry information is directly found under , with each surface under a  attribute. Then, each surface is represented by a  . This is different from the Rotterdam dataset, were all surfaces are stored twice under an lod1 or lod2 Solid.</t>
  </si>
  <si>
    <t>4.3) Attach screenshots</t>
  </si>
  <si>
    <t>4.4) short comments to the previous question (optional)</t>
  </si>
  <si>
    <t>Features with different semantics are put into different groups, but the LoDs are considered when making groups.</t>
  </si>
  <si>
    <t>It would be great if the software could visualize different LoDs.</t>
  </si>
  <si>
    <t>Can the textures be visualised correctly?</t>
  </si>
  <si>
    <t>No, the software does not support the texture visualisation</t>
  </si>
  <si>
    <t>No, they are visualised, but they appear completely inconsistent</t>
  </si>
  <si>
    <t>Attach screenshots</t>
  </si>
  <si>
    <t>short comments to the previous question (optional)</t>
  </si>
  <si>
    <t>You could apply other thematic than texture, for exemple color depending on attribut or computed attribute (volume, area, ...)</t>
  </si>
  <si>
    <t>The test was done with first version of the data, that doesn't include textures</t>
  </si>
  <si>
    <t>The citygml file indicates there are textures but they were not provided.</t>
  </si>
  <si>
    <t>Start Date (UTC)</t>
  </si>
  <si>
    <t>2019-11-13 21:29:42</t>
  </si>
  <si>
    <t>2019-10-31 11:20:27</t>
  </si>
  <si>
    <t>2019-10-30 10:26:42</t>
  </si>
  <si>
    <t>2019-10-14 15:42:49</t>
  </si>
  <si>
    <t>2019-10-14 07:56:15</t>
  </si>
  <si>
    <t>2019-07-22 09:52:57</t>
  </si>
  <si>
    <t>2019-07-19 06:38:18</t>
  </si>
  <si>
    <t>2019-07-11 11:00:58</t>
  </si>
  <si>
    <t>2019-07-10 10:56:26</t>
  </si>
  <si>
    <t>2019-07-10 07:53:44</t>
  </si>
  <si>
    <t>2019-06-27 14:51:55</t>
  </si>
  <si>
    <t>2019-06-27 14:43:16</t>
  </si>
  <si>
    <t>2019-06-27 14:09:39</t>
  </si>
  <si>
    <t>2019-06-19 14:19:02</t>
  </si>
  <si>
    <t>2019-05-28 07:36:48</t>
  </si>
  <si>
    <t>2019-03-27 01:53:30</t>
  </si>
  <si>
    <t>2019-03-26 00:49:27</t>
  </si>
  <si>
    <t>2019-03-26 10:48:15</t>
  </si>
  <si>
    <t>2019-03-26 17:37:21</t>
  </si>
  <si>
    <t>2019-03-26 12:39:14</t>
  </si>
  <si>
    <t>Submit Date (UTC)</t>
  </si>
  <si>
    <t>2019-11-14 21:36:39</t>
  </si>
  <si>
    <t>2019-10-31 12:14:37</t>
  </si>
  <si>
    <t>2019-10-30 16:17:57</t>
  </si>
  <si>
    <t>2019-10-14 16:28:12</t>
  </si>
  <si>
    <t>2019-10-14 08:11:21</t>
  </si>
  <si>
    <t>2019-07-22 10:16:09</t>
  </si>
  <si>
    <t>2019-07-19 07:22:59</t>
  </si>
  <si>
    <t>2019-07-11 11:52:01</t>
  </si>
  <si>
    <t>2019-07-10 11:06:34</t>
  </si>
  <si>
    <t>2019-07-10 08:35:27</t>
  </si>
  <si>
    <t>2019-06-27 15:12:05</t>
  </si>
  <si>
    <t>2019-06-27 14:49:52</t>
  </si>
  <si>
    <t>2019-06-27 14:42:49</t>
  </si>
  <si>
    <t>2019-06-19 14:37:56</t>
  </si>
  <si>
    <t>2019-05-28 11:27:59</t>
  </si>
  <si>
    <t>2019-03-27 02:11:00</t>
  </si>
  <si>
    <t>2019-03-26 22:05:30</t>
  </si>
  <si>
    <t>2019-03-26 21:45:17</t>
  </si>
  <si>
    <t>2019-03-26 18:00:54</t>
  </si>
  <si>
    <t>2019-03-26 12:57:01</t>
  </si>
  <si>
    <t>Network ID</t>
  </si>
  <si>
    <t>7d7203ceb0</t>
  </si>
  <si>
    <t>be7e0017a0</t>
  </si>
  <si>
    <t>afcefff6ba</t>
  </si>
  <si>
    <t>adeb19ecef</t>
  </si>
  <si>
    <t>f47c72dc88</t>
  </si>
  <si>
    <t>1a84d22c34</t>
  </si>
  <si>
    <t>813bd64ad5</t>
  </si>
  <si>
    <t>b13e9cf727</t>
  </si>
  <si>
    <t>e0065faa4a</t>
  </si>
  <si>
    <t>fb3f7c7ab8</t>
  </si>
  <si>
    <t>573b348a68</t>
  </si>
  <si>
    <t>f3f2aaa710</t>
  </si>
  <si>
    <t>2e35197d74</t>
  </si>
  <si>
    <t>46d6011202</t>
  </si>
  <si>
    <t>eb4ijsf58pmoz5gx9beb4ijsfikhhmbu</t>
  </si>
  <si>
    <t>ynh1cu6z2j512d5yueynh1cu1yg0r6pq</t>
  </si>
  <si>
    <t>na8zizhl95h0au158na80yow7k47g3ec</t>
  </si>
  <si>
    <t>uaycczr7ehrtw5y7227ml0uayccz46sm</t>
  </si>
  <si>
    <t>y7m0p3p63yrdyv0lgy7m0p3kskypkzq5</t>
  </si>
  <si>
    <t>ab021d9050141440b84e031d02e29a51</t>
  </si>
  <si>
    <t>0f31dcd9dd3fec60949e9bda3a584a56</t>
  </si>
  <si>
    <t>baee7ab2cfa1ddb0c6741842e4432390</t>
  </si>
  <si>
    <t>ddf948811d339b275fb202db20134911</t>
  </si>
  <si>
    <t>ff79ff9347efa69b7b8233540aad4d0c</t>
  </si>
  <si>
    <t>2bd64d86f64b3e45eaf8a3994f5eefcd</t>
  </si>
  <si>
    <t>4a3651facf8ddf7bf5a88fe78a401a77</t>
  </si>
  <si>
    <t>d40b5ad8bb1b7326d08cab7f1b735793</t>
  </si>
  <si>
    <t>a44c3bb690b6569e26f5a516d0558fe6</t>
  </si>
  <si>
    <t>1c4c42e063c52331f408caf1c624c51f</t>
  </si>
  <si>
    <t>Were you able to import the model and begin the test?</t>
  </si>
  <si>
    <t>1</t>
  </si>
  <si>
    <t>0</t>
  </si>
  <si>
    <t>5.1) Are you able to determine, by inspecting the data, the world (projected) coordinate reference system of the data as described in the data description?</t>
  </si>
  <si>
    <t>5.2) Add short comments to the previous questions (optional)</t>
  </si>
  <si>
    <t>You can see the CRS bottom right of the application. You can also see the CRS by clicking on a CityGML object</t>
  </si>
  <si>
    <t>The software describes the bounding box in the original EPSG:28992 format but also as Long/Lat and UTM.</t>
  </si>
  <si>
    <t>Through the menu 'Query' --&gt; 'Statistic' --&gt; 'SRS Statistik'</t>
  </si>
  <si>
    <t>The coordinate reference system is still RD_New after importing.</t>
  </si>
  <si>
    <t>Right-click the layer, select 'Properties'-&gt;'Source', you can see it in the 'Data Source' dialog</t>
  </si>
  <si>
    <t>Information about CRS is stored without any problems</t>
  </si>
  <si>
    <t>CRS needs to be defined manually</t>
  </si>
  <si>
    <t>6.1) Are the world (projected) coordinates taken into account when locating the model in the software's coordinate reference system?</t>
  </si>
  <si>
    <t>6.1.1) Where is the origin of the model coordinate reference system as imported in the software?</t>
  </si>
  <si>
    <t>6.1.2) Attach screenshots</t>
  </si>
  <si>
    <t>6.1.3) What is the coordinate reference system and projection and what the unit of measure is used for the representation?</t>
  </si>
  <si>
    <t>6.1.4) Attach screenshots</t>
  </si>
  <si>
    <t>6.2) short comments to the previous question (optional)</t>
  </si>
  <si>
    <t>eveBIM is muti files and allows the load of files with different CRS</t>
  </si>
  <si>
    <t>After the import, data are located on the software's map.</t>
  </si>
  <si>
    <t>n ArcGlobe, the warning arises when importing data. But we can transform the model’s CRS when importing data or transform the globe’s CRS after importing data to make these two CRS as same.</t>
  </si>
  <si>
    <t>ArcMap is ideal for checking coordinates but bad at visualizing 3D objects. ArcScene is the opposite.</t>
  </si>
  <si>
    <t>Information is handled without problem</t>
  </si>
  <si>
    <t>7.1) Are the "real-world" elevation values (heights)  considered when locating the model in the software (z)?</t>
  </si>
  <si>
    <t>The software does not have the necessary tools for checking it</t>
  </si>
  <si>
    <t>7.1.1) What is the elevation value of the origin of the model coordinate reference system as imported in the software?</t>
  </si>
  <si>
    <t>7.1.2) Attach screenshots</t>
  </si>
  <si>
    <t>7.1.3) What is the height reference system?</t>
  </si>
  <si>
    <t>7.1.4) Attach screenshots</t>
  </si>
  <si>
    <t>7.2) short comments to the previous question (optional)</t>
  </si>
  <si>
    <t>eveBIM is muti files and allows the load of files with different CRS and elevation</t>
  </si>
  <si>
    <t>Heights cannot be queried in the scene view but they can be seen in the feature information window (Heights.png).</t>
  </si>
  <si>
    <t>Elevation information can be found by right-clicking the layer, and then selecting 'Properties'-&gt;'Base Height'.</t>
  </si>
  <si>
    <t>The origin value as well as the height is stored correctly</t>
  </si>
  <si>
    <t>8.1) Is the model oriented correctly with respect to the true North?</t>
  </si>
  <si>
    <t>8.1.1) How is the model oriented, with respect to the reference direction?</t>
  </si>
  <si>
    <t>8.1.2) Attach screenshots</t>
  </si>
  <si>
    <t>8.2) short comments to the previous question (optional)</t>
  </si>
  <si>
    <t>Several files can be loaded with eveBIM (with different CRS, elevation and orientation). So it has to manage correctly the orientation.</t>
  </si>
  <si>
    <t>It has been check with Bing imagery.</t>
  </si>
  <si>
    <t>From my point of view, the orientation of the model keeps the same when the coordinates keep the same, i.e. not shifted</t>
  </si>
  <si>
    <t>In 2D yes. 3D viewer in QGIS does not let to check that</t>
  </si>
  <si>
    <t>9.1) When you import the data, Is it necessary to set the correct CRS manually?</t>
  </si>
  <si>
    <t>9.1.1) What are the tools needed to set the correct CRS, or where is it possible to set it in the software?</t>
  </si>
  <si>
    <t>In the software (Data Interoperability parameters)</t>
  </si>
  <si>
    <t>Geoprocessing, quick import tool asked me to put the right CRS.</t>
  </si>
  <si>
    <t>When creating the database, you have to set the correct CRS</t>
  </si>
  <si>
    <t>It is possible to set it in the software</t>
  </si>
  <si>
    <t>Just enter it in  the prompt that shows up.</t>
  </si>
  <si>
    <t>9.1.2) Attach screenshots</t>
  </si>
  <si>
    <t>9.2) short comments to the previous question (optional)</t>
  </si>
  <si>
    <t>The CRS is given in the envelop. In the application, the first found is the reference. If there are other CRS, then eveBIM reproject the data in the first found</t>
  </si>
  <si>
    <t>Correct CRS is imported with the dataset.</t>
  </si>
  <si>
    <t>You can set the CRS manually, but it is not necessary.</t>
  </si>
  <si>
    <t>Coordinate system is not an issue in GIS</t>
  </si>
  <si>
    <t>10.1) Is the eventual translation consistent with the CityGML definitions?</t>
  </si>
  <si>
    <t>Even if I can see the features, my report said that i have this note: "Geodatabase Writer: The field 'OBJECTID' in table 'ClosureSurface_surface' will not be updated since it is not editable".</t>
  </si>
  <si>
    <t>10.1.1) What changes / inconsistencies / errors / other issues were noted?</t>
  </si>
  <si>
    <t>The geometry type of 'Building' changes from 'Solid' to 'MultiPatch'.</t>
  </si>
  <si>
    <t>CityGML → Firstly, QGIS does not support cityGML properly. So when importing the gml file directly, all information regarding the geometry of the buildings is lost This means QGIS reads all attributes listed directly under the cityobjectmember, but not the geometry itself. So: no walls, doors or other building parts can be found. However, attributes seem to be present with the proper nomenclature. And there is one attribute ‘name’ that could not be found in the xml - and is always NULL in QGIS. 
CityJSON → Geometry can be visualized, but is not accessible through the attribute table. Attribute names are not the same as for the directly imported CityGML: it becomes attribute.’name’. Besides, ‘gml_id’ becomes ‘uid’ and an extra attribute ‘type’ is present, that distinguishes between Building and BuildingPart objects. Therefore, there are 654 features listed instead of 252.</t>
  </si>
  <si>
    <t>10.1.2) Attach screenshots</t>
  </si>
  <si>
    <t>10.2) short comments to the previous question (optional)</t>
  </si>
  <si>
    <t>All feature types are imported consistently, however Appearence seems to be automatically imported without having it as a separate layer to inspect.</t>
  </si>
  <si>
    <t>No translation done</t>
  </si>
  <si>
    <t>When for example comparing a gml:id for a WallSurface in the GML file, it has still the same gml:id in FKZViewer</t>
  </si>
  <si>
    <t>The same CityGML entities are retained, no translation is applied.</t>
  </si>
  <si>
    <t>We can see the features are showed in groups which are divided according to the semantics.</t>
  </si>
  <si>
    <t>In fact, the type of objects can be recognized from its layer name. For example, buildings are all stored and displayed in layer 'Building_surface'. Thus, it is consistent with the CityGML definitions seemingly. But the underlying geometry type is different.</t>
  </si>
  <si>
    <t>It is possible to distinguish buildings and buildingspart as a type of feature</t>
  </si>
  <si>
    <t>11.1) Are the hierarchical relationships consistent with the CityGML hierarchy?</t>
  </si>
  <si>
    <t>11.1.1) What changes / inconsistencies / errors / other issues were noted?</t>
  </si>
  <si>
    <t>In RotterdamLOD12.gml, 'address' is included within 'Building'. However, after being translated, 'Address' and 'Building_surface' are two parallel layers.</t>
  </si>
  <si>
    <t>Generally it is not since LoD idea is not supported</t>
  </si>
  <si>
    <t>CityGML → It is difficult to answer this as many hierarchical relationships take place within the geometry objects (and these are not properly present in QGIS). However, the program has made an attempt at it: by including  attributes in the attribute table. However, this has not been done successfully: again, the geometries are not read, and most attributes have NULL value as not every  has an .
CityJSON → In the original GML file BuildingPart objects are found within each Building object - together with the geometry of the building -, but QGIS reads BuildingPart geometries as separate features. In the attribute table they are assigned the same attributes (yearOfConstruction, function, roofType) as their parent Building objects, which are then left NULL. This assumes that they are equivalent types, which is not the case.</t>
  </si>
  <si>
    <t>11.1.2) Attach screenshots</t>
  </si>
  <si>
    <t>11.2) short comments to the previous question (optional)</t>
  </si>
  <si>
    <t>Yes they are maintained, however they are not visualised as straightforward and you would rather identify parent and child relationships via Table View window and Feature Information window or by querying the data.</t>
  </si>
  <si>
    <t>We have the differnts kind of object type (CityModel  Buildings WallSurface  RoofSurface GroundSurface BuildingPart, ClosureSurface, ....)</t>
  </si>
  <si>
    <t>Finally it could be displayed in 3D on ArcScene</t>
  </si>
  <si>
    <t>the class-subclass relationships are maintainted</t>
  </si>
  <si>
    <t>The CityGML structure is converted into a schema with many relational tables.</t>
  </si>
  <si>
    <t>The hierarchy is kept but it is difficult to navigate through the gml hierarchy. The gml_id and gml_parent_id are available and in Table View it is possible to search for a features with certain gml_id.or gml_parent_id</t>
  </si>
  <si>
    <t>When comparing the hierarchy in FKZViewer with the one in the GML file, it looks correct.</t>
  </si>
  <si>
    <t>The hierarchical relationships are stored in the attribute tables.</t>
  </si>
  <si>
    <t>I provide the screenshot same as previously - because the reason is the same.</t>
  </si>
  <si>
    <t>12.1) Are the attributes present in the CityGML entities retained and consistent?</t>
  </si>
  <si>
    <t>Some of the CityGML entities had not imported;</t>
  </si>
  <si>
    <t>12.1.1) What changes / inconsistencies / errors / other issues were noted?</t>
  </si>
  <si>
    <t>The attributes are retained, but they are stored in different tables, thus they are not consistent, but we can get features of one entity by checking their parent_id,</t>
  </si>
  <si>
    <t>It is trying to make it consistent, but the classes vary between different objects - beucase of that, buildingparts information is just a list of NULLs, so it is hard to treat this information as solid. The information about dimensions, cubature and so on is stored correctly</t>
  </si>
  <si>
    <t>CityGML → The attributes that were maintained can be read and interpreted by users, but it may be more difficult to perform queries in cases were one object has several instances within a subclass (such is the case for attributes within the BuildingPart and Address classes). In these cases, a list is given in the format (X: a, b, c), with X being the number of instances found within the attribute class. Besides, the attribute names for all things within BuildingPart are extensive, and not easy to be written out.
CityJSON → As BuildingPart is seen as a separate object from Building with the same attributes, all information related to it is lost except its ID. However, this is not enough to establish a connection with Building objects.</t>
  </si>
  <si>
    <t>12.1.2) Attach screenshots</t>
  </si>
  <si>
    <t>12.2) short comments to the previous question (optional)</t>
  </si>
  <si>
    <t>I've test with the info found in geoBIM data. We have the same info except for Element 5: eveBIM don't display that it's a lod2MultiSurface</t>
  </si>
  <si>
    <t>For example for the building_geom attribute's table are missed some information as citygml_feature_role, gml_description, gml_name and so on.</t>
  </si>
  <si>
    <t>Different CityGML feature types are shown as different tables in FME Table View: Address, WallSurface, Building, CityModel, BuildingPart, BuildingInstallation, RoofSurface.</t>
  </si>
  <si>
    <t>The operations with respect to the attributes are quite like that in QGIS. Attributes are stored in the attribute table.</t>
  </si>
  <si>
    <t>It is possible to distinguish which object should be a parent and which should be a child. It is hard to provide exact solution, but it is possible to distinguish with naked eye that parent id is shorter and less complicated.</t>
  </si>
  <si>
    <t>13.1) Are the relationships between the objects retained?</t>
  </si>
  <si>
    <t>13.1.1) What changes / inconsistencies / errors / other issues were noted?</t>
  </si>
  <si>
    <t>'WallSurface', 'RoofSurface', and 'ClosureSurface' and so on which are integrated in 'Building' have been separated.</t>
  </si>
  <si>
    <t>Lack of possibility to read geometry under proper LoD is making that impossible</t>
  </si>
  <si>
    <t>13.1.2) Attach screenshots</t>
  </si>
  <si>
    <t>13.2) short comments to the previous question (optional)</t>
  </si>
  <si>
    <t>CityGML feature types are shown as different Table View windows(one for each feature): Address, WallSurface, Building, CityModel, BuildingPart, BuildingInstallation, RoofSurface.</t>
  </si>
  <si>
    <t>There is no distinction between Building and BuildingParts. Both are stored in the same table and it seems this is not a bad thing.</t>
  </si>
  <si>
    <t>Difficult to find out what kind of relationships other than hierarchical ones that are provided in the GML file</t>
  </si>
  <si>
    <t>Same screen, same problem</t>
  </si>
  <si>
    <t>There are links between instances or objects through the use of gml IDs. For example, a surface member appointed under  will have a reference ID. This ID is used to identify the polygons under , that together represent a Building/BuildingPart. A polygon, on its turn, will be composed of at least one , which will have the same ID plus ‘_E_X_Y’ at the end. The E signalizes it’s an exterior ring (I for interior), X identifies which LinearRing it is and Y stands for the total number of rings in the polygon. However, as no geometries are read when importing the CityGML, this relationship is lost. And as these ring IDs are used to handle the appearance of a building properly, everything under  will also be affected.</t>
  </si>
  <si>
    <t>email</t>
  </si>
  <si>
    <t>swversion</t>
  </si>
  <si>
    <t>sw</t>
  </si>
  <si>
    <t>3DCityDB-Importer-Exporter</t>
  </si>
  <si>
    <t>FMEDataInspector-FME Desktop 2018.1</t>
  </si>
  <si>
    <t>2019-11-14 21:37:14</t>
  </si>
  <si>
    <t>2019-10-31 12:15:03</t>
  </si>
  <si>
    <t>2019-10-30 16:18:28</t>
  </si>
  <si>
    <t>2019-10-15 07:20:41</t>
  </si>
  <si>
    <t>2019-10-14 08:12:05</t>
  </si>
  <si>
    <t>2019-07-19 07:23:30</t>
  </si>
  <si>
    <t>2019-07-11 11:57:37</t>
  </si>
  <si>
    <t>2019-07-10 11:28:40</t>
  </si>
  <si>
    <t>2019-07-10 08:36:19</t>
  </si>
  <si>
    <t>2019-06-20 13:42:51</t>
  </si>
  <si>
    <t>2019-05-28 11:30:33</t>
  </si>
  <si>
    <t>2019-03-27 02:11:25</t>
  </si>
  <si>
    <t>2019-03-26 22:06:14</t>
  </si>
  <si>
    <t>2019-03-26 18:01:17</t>
  </si>
  <si>
    <t>2019-03-26 13:02:28</t>
  </si>
  <si>
    <t>2019-11-14 22:01:14</t>
  </si>
  <si>
    <t>2019-10-31 12:20:01</t>
  </si>
  <si>
    <t>2019-10-30 16:57:16</t>
  </si>
  <si>
    <t>2019-10-15 07:59:54</t>
  </si>
  <si>
    <t>2019-10-14 08:49:27</t>
  </si>
  <si>
    <t>2019-07-19 07:33:37</t>
  </si>
  <si>
    <t>2019-07-11 12:10:39</t>
  </si>
  <si>
    <t>2019-07-10 11:29:25</t>
  </si>
  <si>
    <t>2019-07-10 08:49:15</t>
  </si>
  <si>
    <t>2019-06-20 13:43:15</t>
  </si>
  <si>
    <t>2019-05-28 12:06:10</t>
  </si>
  <si>
    <t>2019-03-27 02:25:30</t>
  </si>
  <si>
    <t>2019-03-27 00:03:42</t>
  </si>
  <si>
    <t>2019-03-26 18:16:47</t>
  </si>
  <si>
    <t>2019-03-26 13:09:36</t>
  </si>
  <si>
    <t>183de1e385</t>
  </si>
  <si>
    <t>ca405aeae5</t>
  </si>
  <si>
    <t>xby5bgq5w99lm5w5xbydmyk1kkxqd4fd</t>
  </si>
  <si>
    <t>vta9qff0ly9x0cdma8wvta9qfw9d8fdy</t>
  </si>
  <si>
    <t>4bvvr5rmchwumm4baa6sp1nzh80lzaa6</t>
  </si>
  <si>
    <t>4xi1s687ziphfo0yq94xiger6dd19ze0</t>
  </si>
  <si>
    <t>rwzej8ns8mlu3mcu8yivyfrwze8ohsar</t>
  </si>
  <si>
    <t>jkw95yeddwpm499jlh64tfrjjkw95yis</t>
  </si>
  <si>
    <t>3f7e54dcd5512c088d547a0d59360a70</t>
  </si>
  <si>
    <t>251dbde1d9c727b558081a89a1d3f313</t>
  </si>
  <si>
    <t>645a8c28a8a053ad0084b95e3726a92b</t>
  </si>
  <si>
    <t>0f59e36d814ea6d58236b233b997baf5</t>
  </si>
  <si>
    <t>cd28d82027d9f32e57c053641a1b9aeb</t>
  </si>
  <si>
    <t>f77c7afb5c22051c255eb7c83671cb53</t>
  </si>
  <si>
    <t>73d8a0b60d6601e7bf8ba3aeaab57241</t>
  </si>
  <si>
    <t>6d64fc4945c6703adc32aba2beb9f376</t>
  </si>
  <si>
    <t>ae192d96b3cf5240bbf0c69afa5fee5f</t>
  </si>
  <si>
    <t>14.1) Is geometry read correctly?</t>
  </si>
  <si>
    <t>The software does not have the necessary tools to determine this information</t>
  </si>
  <si>
    <t>Geometry is reinterpreted by the software (no geometry, points, multipatch)</t>
  </si>
  <si>
    <t>14.1.1) What changes / inconsistencies / errors / other issues were noted?</t>
  </si>
  <si>
    <t>All the features are divided into surfaces.</t>
  </si>
  <si>
    <t>'Solid' ('Building') has been translated to 'MultiPatch'</t>
  </si>
  <si>
    <t>14.1.2) Attach screenshots</t>
  </si>
  <si>
    <t>14.2) short comments to the previous question (optional)</t>
  </si>
  <si>
    <t>no response.</t>
  </si>
  <si>
    <t>We made a mistake in the previous part regarding whether buildings are buildings, water bodies are water bodies. We thought it was talking about geometry type because we didn't go through the whole questions in the form.</t>
  </si>
  <si>
    <t>It is possible to visualize the model correctly.</t>
  </si>
  <si>
    <t>Regarding question 14.1: for the CityGML file there are points (representing the addresses), but for the JSON file there are no tools</t>
  </si>
  <si>
    <t>Are you able to visualise textures</t>
  </si>
  <si>
    <t>Yes and</t>
  </si>
  <si>
    <t>15.1) Did normals change?</t>
  </si>
  <si>
    <t>15.1.1) What changes / inconsistencies / errors / other issues were noted?</t>
  </si>
  <si>
    <t>15.1.2) Attach screenshots</t>
  </si>
  <si>
    <t>15.2) short comments to the previous question (optional)</t>
  </si>
  <si>
    <t>When you look for example at a specific building from different angles, the textures and their colour can change -e.g from one direction looks as it should(as the facade in real life), whereas from a different angle the same facade has grey patches on its texture.</t>
  </si>
  <si>
    <t>In eveBIM, we can simulate the date and hour of the day. Then we can see the difference of color on the faces. I forgot to say that when I test IFC</t>
  </si>
  <si>
    <t>Some colours are not shown as are in the real world.</t>
  </si>
  <si>
    <t>In this example we have not been able to navigate inside a building to view surfaces from the other side.</t>
  </si>
  <si>
    <t>We compare the visualization results in FZKViwer with that in ArcGIS, we think the normal stay the same.</t>
  </si>
  <si>
    <t>White for North and Black for South.</t>
  </si>
  <si>
    <t>The model looks to be consistent when it comes to normals, however it is just based on the observation (no weird things noticed)</t>
  </si>
  <si>
    <t>Regarding question 15.1: the normals are changed for the CityGML file. And for CityJSON: there was something experimental which made it possible to add normals. However, nothing changed in the attribute table and the normals were not visualized.</t>
  </si>
  <si>
    <t>16.1) Is it possible to view the model in 3D?</t>
  </si>
  <si>
    <t>16.2) short comments to the previous question (optional)</t>
  </si>
  <si>
    <t>I moved from ArcMap to ArcScene</t>
  </si>
  <si>
    <t>I can see the 3D model thanks by ArcGis Scene configuration.</t>
  </si>
  <si>
    <t>The model has to be exported to glTF of kml format.</t>
  </si>
  <si>
    <t>In ArcGlobe we can view the model in 3D.</t>
  </si>
  <si>
    <t>In ArcScene</t>
  </si>
  <si>
    <t>It is quite a new feature in QGIS and it is limited to just a view</t>
  </si>
  <si>
    <t>It is possible with the tool: New 3D Map View</t>
  </si>
  <si>
    <t>17.1) Is it possible to view the model in 2D?</t>
  </si>
  <si>
    <t>17.2) short comments to the previous question (optional)</t>
  </si>
  <si>
    <t>The visualisation tools are easy to use and you can switch between 2D and 3D very quickly.</t>
  </si>
  <si>
    <t>Orthographic view</t>
  </si>
  <si>
    <t>With ArcMap</t>
  </si>
  <si>
    <t>I can see 2D model thank by ArcGis Map configuration.</t>
  </si>
  <si>
    <t>In ArcMap we can view it in 2D.</t>
  </si>
  <si>
    <t>In ArcMap.</t>
  </si>
  <si>
    <t>It is possible to visualize it without any problem in 2D</t>
  </si>
  <si>
    <t>It is for CityGML only possible to view the buildings as points, which represent the addresses.</t>
  </si>
  <si>
    <t>18.1) Is it possible to edit the model?</t>
  </si>
  <si>
    <t>18.1.1) What editing is possible (attributes, geometry, georeferencing, please add details)?</t>
  </si>
  <si>
    <t>All of these options are possible via using transformers within FME Workbench(rather than FME Inspector which is only used to inspect/visualise data and its attribution/geometry etc.</t>
  </si>
  <si>
    <t>We can modify attributes (also codelist attributes). We can also add new attributes (add only the attributes defined in CityGML norm or in the ADE). You can modify several attributes in a same time</t>
  </si>
  <si>
    <t>It is possible to modify attributes, move, merge, split, explode the geometries.</t>
  </si>
  <si>
    <t>In the edit mode, we can edit the attributes and geometry.
And the CRS can be changed with “Data Management Tools” - “Projections and Transformations” – “Feature” – “Project”.</t>
  </si>
  <si>
    <t>Attributes can be edited (update, delete...) in attribute table. Geometry can be edited by a built-in tool called '3D Editor'. We haven't found any tools to edit georeferencing.</t>
  </si>
  <si>
    <t>Geometry:
It was possible to manually edit the geometries. The result can be seen in figure 1.  The building on the left is the original CityJSON (invalid geometry) and the building on the right is the CityJSON after editing. It became a valid geometry, which can be seen in figure 2. 
There are also a few tools tried to validate the geometry automatically. 
v.clean → generated warnings (figure 3) and it has a very long computation time/or maybe it will be impossible to run.  It is therefore considered not useful. 
removing duplicate points → generating output worked, but the geometries of the output were still invalid
repair geometries → validates a lot of the geometries, but some geometries wil be missing. This can be seen in figure 4. This may be due to the absence of spatial index files or it can be a bug in QGIS 3, source: https://issues.qgis.org/issues/14711.
Georeferencing:
The spatial reference system can be edited as well by right-clicking the data layer and then choosing “Set CRS”. In 2D, the orientation can not be changed, but in 3D this is possible by dragging the mouse.
Attributes:
Attributes can be edited, and new attributes added by right-clicking the data layer and choosing ‘Attribute Table’. it is also possible to perform selections based on certain values within the attributes. However, the JSON file does differentiate between features of type ‘Building’ and ‘BuildingPart’ - this last has all attributes set to NULL, so this should be remembered when making selections.</t>
  </si>
  <si>
    <t>18.1.2) Attach screenshots</t>
  </si>
  <si>
    <t>18.2) short comments to the previous question (optional)</t>
  </si>
  <si>
    <t>FME Worbench is quite a powerful tool for editing CityGML, whether it's for editing attributes or geometry, relating or importing information from other datasets etc. I believe time and perfomance are very good, however they do depend on the size and complexity of the CityGML input data.</t>
  </si>
  <si>
    <t>Import in DBMS is available in the software and then data could be edited</t>
  </si>
  <si>
    <t>editing attributes doesn't take time</t>
  </si>
  <si>
    <t>Time tooken by different edits was not much, a couple of seconds</t>
  </si>
  <si>
    <t>Saving edits in '3D Editor' will change the model/database permanently!</t>
  </si>
  <si>
    <t>It is not possible to edit the model - the toggle edit button is gray. The found explanation states that i can be reffered to mixed geometries and driver limitations.</t>
  </si>
  <si>
    <t>19.1) Is it possible to query the model and the attributes?</t>
  </si>
  <si>
    <t>It is possible to do it but not in 100%</t>
  </si>
  <si>
    <t>19.1.1) What kinds of query are possible?</t>
  </si>
  <si>
    <t>It is possible to query the data in both FME Inspector and FME Workbench. However, please note FME Inspector only offers limited and simple ways of querying the data such as looking into tables and searching for specific values. On the other hand, FME Workbench allows for more options such as querying the data in relation to other datasets, or querying to identify a selection of records using location information/data or by using complex SQL queries etc.(this is done by specific transformers in FME Workbench).</t>
  </si>
  <si>
    <t>Conditions on attribute value, computed attributes (area, volume, ...) and topology relation (Within, Intersect, ...)</t>
  </si>
  <si>
    <t>Measure, clipping plane, filter or export properties with some rules (example filter all the buildings with creationDate superior to ...)</t>
  </si>
  <si>
    <t>Selection by attributes, identify</t>
  </si>
  <si>
    <t>Create a new definition query, Create a new definition query in SQL, Add definition queries from files.</t>
  </si>
  <si>
    <t>It is possible to search for a string or substring values in a table column or all of them (attributes of the CityGML feature). It is possible to zoom to it and see its attributes. Complex queries are not accepted.</t>
  </si>
  <si>
    <t>Yes, viewing elements of an object and by a number of pre-defined queries, e.g. File statistics, Geometry statistics, Entity information and CityGML Building information</t>
  </si>
  <si>
    <t>\- Direct query of an element (from the 3D view, from the properties and relations tables, from the hierarchical view);
Through the menu 'Query':
- Browse of Entity information tables of: Type (e.g. 'CityGML WallSurface'), Name (e.g. 'bldg:WallSurface'), Description (empty for this file), Geometry type (e.g. 'MultiSurface \| Face');
- Browse of CityGML Buildings information, which opens a table collecting the objects 'Buildings' with their properties (as defined in CityGML data model) ;
- Statistics: file statistics (with included entities, and relations), geometry statistics, (with n. of points, polygons, triangles, faces and bounding box), SRS, geometry types (n. of faces, GmlSolid, Multipoint, Multisurfaces, Vertex).
Through the right button of the mouse, you can compare two elements (their properties are shown in parallel windows and coloured in red if different;
Moreover, you can select the element; view the element; zoom to the element, isolate the element and read the element properties.
Some properties of the objects can also be visualised when moving the mouse cursor on them.</t>
  </si>
  <si>
    <t>attributes query</t>
  </si>
  <si>
    <t>SQL query to select features by attributes.</t>
  </si>
  <si>
    <t>It is possible to query the elements that appear in all of the object types. As screenshot the query for all the buildings built before 1960.</t>
  </si>
  <si>
    <t>Example 1. (selecting one building) 
In figure 1, one building is selected in the attribute table. In figure 2, it becomes visible that indeed only one building is selected and when saving this feature as a shapefile, only this building is saved, which can be seen in figure 3. 
Example 2. (selecting all buildings) 
In Figure 1 of example 2, it can be seen that all building were selected in the attribute table, but in figure 2, it can be seen that not all buildings were selected. A strange thing is that by selecting certain geometries with query language more or less buildings will be selected. The output is therefore different from the expected output, which makes it not logical and very difficult to use. 
Example 3. (selecting all features) 
It may be that this happens, because the other buildings only exists of building parts. Therefore, all features were selected in example 3. In figure 1 &amp; 2, it can be seen that all features well selected. However, in figure 3 a new layer was created, but not all geometries were kept. This makes the output again not logical and very difficult to use.</t>
  </si>
  <si>
    <t>19.1.2) Attach screenshots</t>
  </si>
  <si>
    <t>19.2) short comments to the previous question (optional)</t>
  </si>
  <si>
    <t>Table View of a building (Query_Table_View.png) and Feature Information of the same building (Query_Feature_Information.png).</t>
  </si>
  <si>
    <t>The query can be easily finished by the identify tool.</t>
  </si>
  <si>
    <t>20.1) Is it possible to analyse the objects and the model?</t>
  </si>
  <si>
    <t>Yes, both analysis about the model and the model performaces are possible (type 1 and 2)</t>
  </si>
  <si>
    <t>Yes, analysis about the modelled object performaces (energy, noise, shadow...) are possible (type 2)</t>
  </si>
  <si>
    <t>I tried but the only entities that the software (ArcScene) let me modify are the "noGeometry" and "points" ones and the analysis does not work propperly</t>
  </si>
  <si>
    <t>In some way - a lot of geometries are invalid</t>
  </si>
  <si>
    <t>20.1.1) What analysis are possible? Do you know if the results are reliable? How much time is needed to perform them?</t>
  </si>
  <si>
    <t>Depending on the transformers you use , you can analyse both the model and its related attributes if you use corresponding data and information for your analysis use case(e.g. for energy, you need to use related data and information within the model, for example relating to physical characteristics of the buildings etc.)</t>
  </si>
  <si>
    <t>Intervisibility, surface calculations, volumes calculations, buffers</t>
  </si>
  <si>
    <t>It failed</t>
  </si>
  <si>
    <t>Different analysis are possible from data analysis tools: summarize data, enrich data, overlay data, analyze patterns, determine proximity and manage data. I tried to put shadows of buildings, to modify geometries and so on. The time needed from the changes were not much, a couple of minutes. (1-2 minutes).</t>
  </si>
  <si>
    <t>XML Schema validation and distance can be measured. Do not know if it is reliable.</t>
  </si>
  <si>
    <t>Type 1
XML Schema validation
Type 2
You can apply a symbology based on Entity, Types, Face Normals, Property Values, specific CityGML attributes (like yearOfConstruction, function, measuredHeight, roofType, localityName of Address, localityName and ThoroughfareName of Address, relativeToTerrain/Water), energy demand (based on Heating or Heating/m2).</t>
  </si>
  <si>
    <t>For attributes, ArcGIS offers 'Statistics' in 'ArcToolBox'-&gt;'Analysis Tools' to calculate summary statistics for fields in a table.
For geometries, it has 'Overlay' in the same place which can perform intersect, spatial join, and union operations.</t>
  </si>
  <si>
    <t>The results are not reliable - most of the geometries are invalid and we can simply ignore that and move on. It is not making them valid anyway. I attach the screenshot with invalid features marked with dots. The number of them is reffering the problem</t>
  </si>
  <si>
    <t>Original CityGML →  its was possible to create buffers and select certain points
CityJSON → 3D geometries can only be viewed in the 3D viewer
2D geometries: It is normally only possible to analyse valid geometries, but it may also be possible to turn this off. However, the output can or will be unexpected, which is earlier described under the following sections: editing possibilities and query possibilities</t>
  </si>
  <si>
    <t>20.1.2) Attach screenshots</t>
  </si>
  <si>
    <t>20.1.3) Time required to perform the analysis about the model itself (type 1)</t>
  </si>
  <si>
    <t>No analysis of type 1 are possible</t>
  </si>
  <si>
    <t>20.1.4) Time required to perform the analysis about the model itself (type 2)</t>
  </si>
  <si>
    <t>No analysis of type 2 are possible</t>
  </si>
  <si>
    <t>depends on the complexity of the analysis, however given the area is small I would guess it takes around 20min up to max 1h.</t>
  </si>
  <si>
    <t>20.2) short comments to the previous question (optional)</t>
  </si>
  <si>
    <t>It is possible to select all features without geometry and some analysis is possible following pointers by hand but it is too painful.</t>
  </si>
  <si>
    <t>But the python script is available so maybe the analysis can be made through python.</t>
  </si>
  <si>
    <t>There are very likely other analyzing tools exist. Because we are new to ArcGIS and not familiar with it. There are many tools in the toolbox.</t>
  </si>
  <si>
    <t>It is performing fast, the results are not reliable and speed is probably caused by avoiding broken geometry</t>
  </si>
  <si>
    <t>You arrived at the end of the phase 1: "Import and manage the file in the software".Now choose:</t>
  </si>
  <si>
    <t>The software has also export-to-CityGML abilities</t>
  </si>
  <si>
    <t>The software has also export abilities</t>
  </si>
  <si>
    <t>The software cannot export, therefore skip the phase 2</t>
  </si>
  <si>
    <t>21.1) Are any pre-processing or setting changes needed in the software to enable a consistent export?</t>
  </si>
  <si>
    <t>21.1.1) Can you add a short description of the steps involved in the pre-processing?</t>
  </si>
  <si>
    <t>I can only export a feature, I guess that maybe certain pre-processing could facilitate more funcionalities</t>
  </si>
  <si>
    <t>If you import GML directly and export it right after - the information about Buildingparts is lost. With JSON in the middle, this information is stored (not on the proper way, but it exist). Thats because it is stored as same level object and it is not lost inside of the parent</t>
  </si>
  <si>
    <t>21.1.2) Attach screenshots and files</t>
  </si>
  <si>
    <t>21.2) short comments to the previous question (optional)</t>
  </si>
  <si>
    <t>CityGML Export could be done on any data loaded in Elyx 3D so CityGML ,shp, db data, ...</t>
  </si>
  <si>
    <t>CityGML can be saved. It's not an export.</t>
  </si>
  <si>
    <t>The file is too big. I try to send it by email</t>
  </si>
  <si>
    <t>Thanks by quick export tool I can export my layers in different expansion files.</t>
  </si>
  <si>
    <t>the software can export but not back to GML (it can export to IFC, Google Earth, Collada, STL, gbXML)</t>
  </si>
  <si>
    <t>The export is very similar with the import. It also offers a button named 'parameters' which enables settings. But it is not necessary. The default settings are consistent.</t>
  </si>
  <si>
    <t>I provided the screenshot with visible BuildingPart as normal object</t>
  </si>
  <si>
    <t>22) How long does it take for the data to be exported to CityGML?</t>
  </si>
  <si>
    <t>Short comments regarding the export functionality (optional)</t>
  </si>
  <si>
    <t>FME is one of the great flexible software that can even allow you to export using a schema saved locally.</t>
  </si>
  <si>
    <t>Possibility to choose data (selection, current view), attributes (mapping input to standard or generic attribute) and CityGML version (1.0 ou 2.0)</t>
  </si>
  <si>
    <t>There is no possibility to export to CityGML. The export options are IFC, Google Earth, Collada, STL and gbXML</t>
  </si>
  <si>
    <t>2019-11-15 08:46:41</t>
  </si>
  <si>
    <t>2019-10-31 12:21:30</t>
  </si>
  <si>
    <t>2019-10-30 16:58:00</t>
  </si>
  <si>
    <t>2019-10-15 08:05:33</t>
  </si>
  <si>
    <t>2019-10-14 08:52:37</t>
  </si>
  <si>
    <t>2019-09-09 11:45:31</t>
  </si>
  <si>
    <t>2019-07-19 07:34:20</t>
  </si>
  <si>
    <t>2019-07-11 12:11:39</t>
  </si>
  <si>
    <t>2019-07-10 11:31:06</t>
  </si>
  <si>
    <t>2019-07-10 08:49:37</t>
  </si>
  <si>
    <t>2019-05-28 12:11:37</t>
  </si>
  <si>
    <t>2019-03-27 02:25:38</t>
  </si>
  <si>
    <t>2019-03-27 00:03:51</t>
  </si>
  <si>
    <t>2019-03-26 18:16:56</t>
  </si>
  <si>
    <t>2019-03-26 13:09:43</t>
  </si>
  <si>
    <t>2019-11-15 19:56:51</t>
  </si>
  <si>
    <t>2019-10-31 14:48:47</t>
  </si>
  <si>
    <t>2019-10-30 17:58:23</t>
  </si>
  <si>
    <t>2019-10-15 09:16:34</t>
  </si>
  <si>
    <t>2019-10-14 10:03:02</t>
  </si>
  <si>
    <t>2019-09-09 11:45:37</t>
  </si>
  <si>
    <t>2019-07-19 07:40:07</t>
  </si>
  <si>
    <t>2019-07-11 12:41:36</t>
  </si>
  <si>
    <t>2019-07-10 11:31:17</t>
  </si>
  <si>
    <t>2019-07-10 09:25:25</t>
  </si>
  <si>
    <t>2019-05-28 13:51:23</t>
  </si>
  <si>
    <t>2019-03-27 02:44:26</t>
  </si>
  <si>
    <t>2019-03-27 01:08:43</t>
  </si>
  <si>
    <t>2019-03-26 18:47:37</t>
  </si>
  <si>
    <t>2019-03-26 13:28:58</t>
  </si>
  <si>
    <t>538a10814d</t>
  </si>
  <si>
    <t>gyglapxk7xuru5m25yzgygp0t4reuw77</t>
  </si>
  <si>
    <t>vukux8vs9gv4spvukux8ultjmhvrfvv8</t>
  </si>
  <si>
    <t>q1k2rm6nx92y1g7rbq1k2rrv1d7dpkui</t>
  </si>
  <si>
    <t>4sepf84ep9pcu5roqhet4sepf8qx5x1t</t>
  </si>
  <si>
    <t>th4sv3kw8refpxv1vuth4svhi3rgbmbb</t>
  </si>
  <si>
    <t>182oo9bd8n1ptqvj0dd182oo9zyrsw6l</t>
  </si>
  <si>
    <t>r1c0hig12t1a4ofeh5d5r1c0htmzendo</t>
  </si>
  <si>
    <t>3c21085ebec350fb2e9fcc6c452ac0a7</t>
  </si>
  <si>
    <t>b306d761c883e22667208b86e0b8be24</t>
  </si>
  <si>
    <t>8163b60ce80e2b8299ac58bdea18f7ae</t>
  </si>
  <si>
    <t>28490b207fb1f14359e7557431c63940</t>
  </si>
  <si>
    <t>d61eb756ccf646eefa6fc6300d81b23a</t>
  </si>
  <si>
    <t>f35bd7a0c7c98f373f86bbbad1191990</t>
  </si>
  <si>
    <t>97d18a31379f367df0ced77d96a63759</t>
  </si>
  <si>
    <t>8aec9ca4e56a43712c7d28eb01356b2a</t>
  </si>
  <si>
    <t>the software was not able to import the dataset, even if withour crushing</t>
  </si>
  <si>
    <t>...</t>
  </si>
  <si>
    <t>Not possible to include images or word/pdf file</t>
  </si>
  <si>
    <t>The site doesn't allow me to upload the file</t>
  </si>
  <si>
    <t>The import is done with 3DCityDB-Importer-Exporter and the visualization, zoom, pan and rotate are done with 3DCityDB-Web-Map-Client (T3_BuildingsLoD3_3DCityDB_4.0_CityGMLv1_ICGC_import_view.jpg). The validation previous to the import reports the contents is invalid: T3_BuildingsLOD3_3DCityDB_4.0_CityGMLv1_ICGC_import_validation.log.</t>
  </si>
  <si>
    <t>Inspecting the objects linked to another one is not easy. You have to find the gml_id of the object and search on the Table View for the objects with this gml_id or gml_parent_id</t>
  </si>
  <si>
    <t>Does the software support this CityGML data in native format?</t>
  </si>
  <si>
    <t>Yes but I used one specific tool/plugin/procedure/different implementation format than GML (explain why and how does it work in the next questions)</t>
  </si>
  <si>
    <t>Which one of the following is true?</t>
  </si>
  <si>
    <t>Which implementation is used? If a database management system is employed, which one is it?</t>
  </si>
  <si>
    <t>What processing and/or tools/plugins are necessary to import the CityGML file?</t>
  </si>
  <si>
    <t>Data Interoperability extension</t>
  </si>
  <si>
    <t>Quick import tool</t>
  </si>
  <si>
    <t>Short comments to the previous question (optional)</t>
  </si>
  <si>
    <t>24.1) Does the model maintain its correct dimensions and proportions?</t>
  </si>
  <si>
    <t>24.1.1) How do the dimensions change / how is the model distorted?</t>
  </si>
  <si>
    <t>24.1.2) Attach screenshots</t>
  </si>
  <si>
    <t>24.2) short comments to the previous question (optional)</t>
  </si>
  <si>
    <t>same as the image</t>
  </si>
  <si>
    <t>The model is imported in a real scale.</t>
  </si>
  <si>
    <t>The dimensions and model are maintained.</t>
  </si>
  <si>
    <t>The measured distances are the same as on the picture abouve</t>
  </si>
  <si>
    <t>25.1) Is the eventual translation consistent with the CityGML definitions?</t>
  </si>
  <si>
    <t>I can't see colours of the buildings and any features (walls, doors, rooves).</t>
  </si>
  <si>
    <t>25.1.1) What changes / inconsistencies / errors / other issues were noted?</t>
  </si>
  <si>
    <t>CityGML → As with the Rotterdam dataset, when loading it directly in QGIS, the attributes having a single value in between (as yearOfConstruction, storeysAboveGround and roofType) are shown properly in the attribute table. Everything else is absent, including the geometry information. And as there are no addresses available, QGIS represents the dataset as a table. 
CityJSON → Geometry can be visualized, but is not accessible through the attribute table. Attribute names are not the same as for the directly imported CityGML: it becomes attribute.’name’. Besides, ‘gml_id’ becomes ‘uid’ and an extra attribute ‘type’ is present, that distinguishes between Building and BuildingInstallation objects. Therefore, there are 20 features listed instead of 16.</t>
  </si>
  <si>
    <t>25.1.2) Attach screenshots</t>
  </si>
  <si>
    <t>25.2) short comments to the previous question (optional)</t>
  </si>
  <si>
    <t>Geometry is reinterpreted by the software (no geometry, point, line, polygon, multipatch)</t>
  </si>
  <si>
    <t>the semantic information about the buildings are consistent.</t>
  </si>
  <si>
    <t>The buildings are still buildings when it comes to type</t>
  </si>
  <si>
    <t>26.1) Are the hierarchical relationships consistent with the CityGML hierarchy?</t>
  </si>
  <si>
    <t>It seems to be, mantains "gml parent id" on attibute table</t>
  </si>
  <si>
    <t>26.1.1) What changes / inconsistencies / errors / other issues were noted?</t>
  </si>
  <si>
    <t>All the components of a building are separated. The same components are put into one specific layer.</t>
  </si>
  <si>
    <t>It is not storing any information about hierarchy</t>
  </si>
  <si>
    <t>CityGML → It is not possible to assess hierarchical relationships, as the attributes for geometries are not present. All other attributes listed in QGIS fall under the same hierarchical level. 
CityJSON → Although in the original GML file BuildingInstallation objects are found within each Building object - together with the geometry of the building -, QGIS reads BuildingInstallation geometries as separate features. In the attribute table they are assigned the same attributes (yearOfConstruction, function, roofType) as their parent Building objects, which are then left NULL. This assumes that they are equivalent types, which is not the case.</t>
  </si>
  <si>
    <t>26.1.2) Attach screenshots</t>
  </si>
  <si>
    <t>26.2) short comments to the previous question (optional)</t>
  </si>
  <si>
    <t>the class-subclass relationships are maintainted.</t>
  </si>
  <si>
    <t>hierarchical relationships and grouping are represented in the same way in the entity tree</t>
  </si>
  <si>
    <t>I showed on the screenshot that the information about LoD is not stored in atributed - it shifted to geometry, where it is useless</t>
  </si>
  <si>
    <t>27.1) Are the attributes present in the CityGML entities retained and consistent?</t>
  </si>
  <si>
    <t>Yes but geometry is reinterpreted by the software (no geometry, point, line, polygon, multipatch)</t>
  </si>
  <si>
    <t>It is but mostly because there is only one type of object there</t>
  </si>
  <si>
    <t>27.1.1) What changes / inconsistencies / errors / other issues were noted?</t>
  </si>
  <si>
    <t>The attributes are retained, but they are stored in different tables, thus they are not consistent, but we can get features of one entity by checking their parent_id.</t>
  </si>
  <si>
    <t>27.1.2) Attach screenshots</t>
  </si>
  <si>
    <t>27.2) short comments to the previous question (optional)</t>
  </si>
  <si>
    <t>Same as the info written in  geoBIM data</t>
  </si>
  <si>
    <t>The model imported on ArcGis PRO doesn't show any colours differently from the picture of this typeform.</t>
  </si>
  <si>
    <t>All of the object have same attributes, so no NULL values this time</t>
  </si>
  <si>
    <t>CityGML → The attributes that are present have the correct name as specified in the CItyGML file, and the values are appropriate for querying.          CityJSON → the attribute names are preceded by the word ‘attribute’ - maybe as to define the hierarchical relationship? However, this seems to be more impractical.</t>
  </si>
  <si>
    <t>28.1) Are the relationships between the objects retained?</t>
  </si>
  <si>
    <t>"gml parent id" in attribute table</t>
  </si>
  <si>
    <t>28.1.1) What changes / inconsistencies / errors / other issues were noted?</t>
  </si>
  <si>
    <t>we have only the spatial relationship</t>
  </si>
  <si>
    <t>There are no information about relationship, all of the childs of the buildings are stored into geometry, not as separate objects. Only the whole building can be chosen, without seperation on the parts</t>
  </si>
  <si>
    <t>28.1.2) Attach screenshots</t>
  </si>
  <si>
    <t>28.2) short comments to the previous question (optional)</t>
  </si>
  <si>
    <t>The relationships are stored in the attribute table. For example, all the components of a building (i.e. roof, groundsurface, and so on) have a field 'gml_parent_id' indicating the gml id of its superclass (i.e. building).</t>
  </si>
  <si>
    <t>2019-11-15 19:57:34</t>
  </si>
  <si>
    <t>2019-10-31 14:49:38</t>
  </si>
  <si>
    <t>2019-10-30 17:58:32</t>
  </si>
  <si>
    <t>2019-10-15 09:31:18</t>
  </si>
  <si>
    <t>2019-10-14 10:25:21</t>
  </si>
  <si>
    <t>2019-09-09 11:50:02</t>
  </si>
  <si>
    <t>2019-09-09 10:31:09</t>
  </si>
  <si>
    <t>2019-07-18 11:35:33</t>
  </si>
  <si>
    <t>2019-07-10 11:32:09</t>
  </si>
  <si>
    <t>2019-07-10 09:26:17</t>
  </si>
  <si>
    <t>2019-05-28 13:53:44</t>
  </si>
  <si>
    <t>2019-03-27 02:44:34</t>
  </si>
  <si>
    <t>2019-03-27 01:08:47</t>
  </si>
  <si>
    <t>2019-03-26 18:47:45</t>
  </si>
  <si>
    <t>2019-03-26 13:29:07</t>
  </si>
  <si>
    <t>2019-11-15 20:36:33</t>
  </si>
  <si>
    <t>2019-10-31 15:05:47</t>
  </si>
  <si>
    <t>2019-10-30 18:10:03</t>
  </si>
  <si>
    <t>2019-10-15 09:55:00</t>
  </si>
  <si>
    <t>2019-10-14 10:57:57</t>
  </si>
  <si>
    <t>2019-09-09 11:50:08</t>
  </si>
  <si>
    <t>2019-09-09 11:09:29</t>
  </si>
  <si>
    <t>2019-07-18 11:47:35</t>
  </si>
  <si>
    <t>2019-07-10 11:37:39</t>
  </si>
  <si>
    <t>2019-07-10 09:32:13</t>
  </si>
  <si>
    <t>2019-05-28 13:58:31</t>
  </si>
  <si>
    <t>2019-03-27 02:56:45</t>
  </si>
  <si>
    <t>2019-03-27 01:32:39</t>
  </si>
  <si>
    <t>2019-03-26 18:57:41</t>
  </si>
  <si>
    <t>2019-03-26 13:32:52</t>
  </si>
  <si>
    <t>6d4a57f4d0</t>
  </si>
  <si>
    <t>29.1) Is geometry read correctly?</t>
  </si>
  <si>
    <t>29.1.1) What changes / inconsistencies / errors / other issues were noted?</t>
  </si>
  <si>
    <t>29.1.2) Attach screenshots</t>
  </si>
  <si>
    <t>29.2) short comments to the previous question (optional)</t>
  </si>
  <si>
    <t>30.1) Did the normals change?</t>
  </si>
  <si>
    <t>30.1.1) What changes / inconsistencies / errors / other issues were noted?</t>
  </si>
  <si>
    <t>30.1.2) Attach screenshots</t>
  </si>
  <si>
    <t>30.2) short comments to the previous question (optional)</t>
  </si>
  <si>
    <t>31.1) Is it possible to view the model in 3D?</t>
  </si>
  <si>
    <t>31.2) short comments to the previous question (optional)</t>
  </si>
  <si>
    <t>32.1) Is it possible to view the model in 2D?</t>
  </si>
  <si>
    <t>32.2) short comments to the previous question (optional)</t>
  </si>
  <si>
    <t>33.1) Is it possible to edit the model?</t>
  </si>
  <si>
    <t>33.1.1) What editing is possible (attributes, geometry, georeferencing, please add details)?</t>
  </si>
  <si>
    <t>33.1.2) Attach screenshots</t>
  </si>
  <si>
    <t>33.2) short comments to the previous question (optional)</t>
  </si>
  <si>
    <t>34.1) Is it possible to query the model and the attributes?</t>
  </si>
  <si>
    <t>34.1.1) What kinds of query are possible?</t>
  </si>
  <si>
    <t>34.1.2) Attach screenshots</t>
  </si>
  <si>
    <t>34.2) short comments to the previous question (optional)</t>
  </si>
  <si>
    <t>35.1) Is it possible to analyse the objects and the model?</t>
  </si>
  <si>
    <t>35.1.1) What analysis are possible? Do you know if the results are reliable?</t>
  </si>
  <si>
    <t>35.1.2) Attach screenshots</t>
  </si>
  <si>
    <t>35.1.3) Needed time to perform the analysis about the model itself (type 1)</t>
  </si>
  <si>
    <t>35.1.4) Needed time to perform the analysis about the model performance (type 2)</t>
  </si>
  <si>
    <t>35.2) short comments to the previous question (optional)</t>
  </si>
  <si>
    <t>36.1) Are any pre-processing or setting changes needed in the software to enable a consistent export?36</t>
  </si>
  <si>
    <t>36.1.1) Can you add a short description of the steps involved in the pre-processing?</t>
  </si>
  <si>
    <t>36.1.2) Attach screenshots and files</t>
  </si>
  <si>
    <t>36.2) short comments to the previous question (optional)</t>
  </si>
  <si>
    <t>37) How long does it take for the data to be exported to CityGML?</t>
  </si>
  <si>
    <t>m7qka3kxllgzew9zf0sm7qka3upychm3</t>
  </si>
  <si>
    <t>from the inside out, the colours are different, which I assume is expected.</t>
  </si>
  <si>
    <t>The answer is the same I gave while testing the Rotterdam.gml model</t>
  </si>
  <si>
    <t>2019-11-15 20:36:44</t>
  </si>
  <si>
    <t>2019-11-15 20:44:26</t>
  </si>
  <si>
    <t>zp83n58tgoivvkfibgdck1wzp8yx3ccg</t>
  </si>
  <si>
    <t>Import in DBMS functionality is available in the software and then attribute data could be edited</t>
  </si>
  <si>
    <t>2019-10-31 15:05:59</t>
  </si>
  <si>
    <t>2019-10-31 15:09:50</t>
  </si>
  <si>
    <t>zzj8c08hhloqrrg5zzjdg8vkotf0uhju</t>
  </si>
  <si>
    <t>Same as the info in geobim site</t>
  </si>
  <si>
    <t>In eveBIM, we can change the date and hour or the day and set the sunshine in eveBIM.</t>
  </si>
  <si>
    <t>2019-10-30 18:10:12</t>
  </si>
  <si>
    <t>2019-10-30 18:17:40</t>
  </si>
  <si>
    <t>3bu1oso234d3d3b41a1kbmyr6s3yd41a</t>
  </si>
  <si>
    <t>ArcScene</t>
  </si>
  <si>
    <t>ArcMap</t>
  </si>
  <si>
    <t>I can only export a layer</t>
  </si>
  <si>
    <t>2019-10-15 09:55:14</t>
  </si>
  <si>
    <t>2019-10-15 10:36:54</t>
  </si>
  <si>
    <t>yfcl7bktzytickjasdnpyfcl7boq75u9</t>
  </si>
  <si>
    <t>Normals are not coloured.</t>
  </si>
  <si>
    <t>Normals are not coloured as the typeform pictures.</t>
  </si>
  <si>
    <t>I can see 3D model thanks by ArcGIS Scene configuration.</t>
  </si>
  <si>
    <t>I can see 2D model thanks by ArcGIS map configuration.</t>
  </si>
  <si>
    <t>2019-10-14 10:58:10</t>
  </si>
  <si>
    <t>2019-10-14 11:06:13</t>
  </si>
  <si>
    <t>95os5b2ewvpzgf95os5wgnrouoeg12rd</t>
  </si>
  <si>
    <t>2019-09-09 11:50:19</t>
  </si>
  <si>
    <t>2019-09-09 11:50:24</t>
  </si>
  <si>
    <t>yqlvfuxvwascczlov0z5pyqlvfuqfj46</t>
  </si>
  <si>
    <t>The model has to be exported to glTF of kml format</t>
  </si>
  <si>
    <t>_____</t>
  </si>
  <si>
    <t>2019-09-09 11:10:08</t>
  </si>
  <si>
    <t>2019-09-09 11:20:49</t>
  </si>
  <si>
    <t>1986bc053f4c4fafede964b80e071735</t>
  </si>
  <si>
    <t>It is too painful to analyse the models because there is no tool to help following the pointers. It can be done manually: you have to find the value of the gml_id in one table and search for objects with this value in gml_id or gml_parent_id in another table.</t>
  </si>
  <si>
    <t>2019-07-18 11:48:36</t>
  </si>
  <si>
    <t>2019-07-18 11:58:28</t>
  </si>
  <si>
    <t>95a80fa07a60ecbe9b0afc98bbb11a1c</t>
  </si>
  <si>
    <t>At least it looks correct.</t>
  </si>
  <si>
    <t>It does not have export abilities</t>
  </si>
  <si>
    <t>2019-07-10 11:38:10</t>
  </si>
  <si>
    <t>2019-07-10 11:44:34</t>
  </si>
  <si>
    <t>5e9fc4aa9a6c1d407617c8cbd882f47a</t>
  </si>
  <si>
    <t>It is possible to remove elements</t>
  </si>
  <si>
    <t>2019-07-10 09:32:52</t>
  </si>
  <si>
    <t>2019-07-10 09:44:19</t>
  </si>
  <si>
    <t>d13c76dbf66db8eceef9d8e9fc94b186</t>
  </si>
  <si>
    <t>It is possible to remove one entity;
to move an entity position and scale it (through right click on the entity in the hierarchy --&gt; transform element). It is possible to choose if applying the same transformation also to its children</t>
  </si>
  <si>
    <t>The answers are the same than for the Rotterdam model test.</t>
  </si>
  <si>
    <t>The answers are the same than for the Rotterdam Model test</t>
  </si>
  <si>
    <t>2019-05-28 13:58:47</t>
  </si>
  <si>
    <t>2019-05-28 14:03:40</t>
  </si>
  <si>
    <t>6ea48b75605b145bcd0d06b1d80c3a84</t>
  </si>
  <si>
    <t>They are all read as surfaces.</t>
  </si>
  <si>
    <t>In ArcGlobe</t>
  </si>
  <si>
    <t>In ArcMap</t>
  </si>
  <si>
    <t>In the edit mode, we can edit the attribute table.
And the CRS can be changed with “Data Management Tools” - “Projections and Transformations” – “Feature” – “Project”.
The geometry cannot be edited.</t>
  </si>
  <si>
    <t>By the identify tool.</t>
  </si>
  <si>
    <t>2019-03-27 02:56:53</t>
  </si>
  <si>
    <t>2019-03-27 03:26:41</t>
  </si>
  <si>
    <t>67d2a0baf60f940ecc1a3cb25cb721ae</t>
  </si>
  <si>
    <t>Surfaces are surfaces indeed. But the underlying geometry type is changed from 'MultiSurface' to 'MultiPatch'.</t>
  </si>
  <si>
    <t>For attributes, we can update, query, relate.
For geometries, we can both edit placement and vertex. The former can move, rotate and scale the whole object while the latter move, delete and create vertices of an object.</t>
  </si>
  <si>
    <t>SQL query.</t>
  </si>
  <si>
    <t>For attributes, statistics (MIN, MAX, MEAN, AVG, STD, SUM...) can be calculated for fields in a table.
For geometries, extract (select, clip...) and overlay (intersect, union, spatial join...) can be performed.</t>
  </si>
  <si>
    <t>2019-03-27 01:32:44</t>
  </si>
  <si>
    <t>2019-03-27 01:56:38</t>
  </si>
  <si>
    <t>5f77105bdb9ec5d67a9967111f8b7d61</t>
  </si>
  <si>
    <t>The model looks consistent when it comes to the visualization.</t>
  </si>
  <si>
    <t>The visualization looks correct</t>
  </si>
  <si>
    <t>There is simple viewer implemented in QGIS</t>
  </si>
  <si>
    <t>Same issue as with the Rotterdam - probably problem with GDAL capacities and drivers</t>
  </si>
  <si>
    <t>It is possible to query the attributes</t>
  </si>
  <si>
    <t>On the screenshot buildings with hipped roof were chosen</t>
  </si>
  <si>
    <t>To some extend yes. Anyway, the geometry is also not valid in that case. We managed to buffer the objects, but the results are far away from being considered as reliable. The buffer was performed in 2d.</t>
  </si>
  <si>
    <t>Same as with rotterdam data, the data was transformed to JSON at first, when to QGIS and to GML again. The final final lost the geometries and it was not possible to visualize it in 3d anymore</t>
  </si>
  <si>
    <t>2019-03-26 18:57:46</t>
  </si>
  <si>
    <t>2019-03-26 19:04:56</t>
  </si>
  <si>
    <t>c2b155cc6d6495b7da8342b8f3088483</t>
  </si>
  <si>
    <t>CityGML → not possible 
CityJSON → only possible to view 3D
2D geometries are invalid</t>
  </si>
  <si>
    <t>For CityGML, there is no geometry to check this. For CityJSON, there was something experimental which made it possible to add normals. However, nothing changed in the attribute table and the normals were not visualized.</t>
  </si>
  <si>
    <t>It is only possible for CityJSON 2D
Geometry:
manual editing → the same as for Rotterdam. It is possible! 
v.clean → generated warnings and it has a very long computation time/or maybe it will be impossible to run.  It is therefore considered not useful. 
removing duplicate points → generating output worked, but the geometries of the output were still invalid 
repair geometries → validates a lot of the geometries, but some geometries will be missing, which can be seen in figure 1. This may be due to the absence of spatial index files or it can be a bug in QGIS 3, source: https://issues.qgis.org/issues/14711.
Georeferencing:
The spatial reference system can be edited as well by right-clicking the data layer and then choosing “Set CRS”. In 2D, the orientation can not be changed, but in 3D this is possible by dragging the mouse.
Attributes:
Attributes can be edited, and new attributes added by right-clicking the data layer and choosing ‘Attribute Table’. it is also possible to perform selections based on certain values within the attributes. However, the JSON file does differentiate between features of type ‘Building’ and ‘BuildingInstallation’ - this last has all attributes set to NULL, so this should be remembered when making selections.</t>
  </si>
  <si>
    <t>Example 1. (selecting one building) 
Not the whole geometry of the building is selected. This can be seen in figure 2 &amp; 3. 
Example 2. (selecting all buildings)
When selecting all buildings, most parts of the geometry will be selected, which can be seen in figure 2. However, when creating a new layer, large parts of the buildings will be missing. This can be seen in figure 3. 
Example 3. (selecting all features) 
Even when selecting all features, still some parts of the geometry will be missing when creating a new layer. This can be seen in figure 3.</t>
  </si>
  <si>
    <t>Original CityGML →  its was possible to create buffers and select certain points; but no other geometry is available
CityJSON → 3D geometries can only be viewed in the 3D viewer
2D geometries: It is normally only possible to analyse valid geometries, but it may also be possible to turn this off. However, the output can or will be unexpected, which is earlier described under the following sections: editing possibilities and query possibilities.</t>
  </si>
  <si>
    <t>2019-03-26 13:32:56</t>
  </si>
  <si>
    <t>2019-03-26 13:43:13</t>
  </si>
  <si>
    <t>tgzvbtlr594mq8mxa7qu93tgzvbt9kur</t>
  </si>
  <si>
    <t>ddkwzealuk8mtoa5dddkwzl2p6vc0jzv</t>
  </si>
  <si>
    <t>f29k9rgzbiv3dedf291gh2glht579ons</t>
  </si>
  <si>
    <t>7l4orn9tz4tc6v7l4xo5gbziajqrna6l</t>
  </si>
  <si>
    <t>fcw1t5njabc3bd7ap9fcw1tlmo7v699l</t>
  </si>
  <si>
    <t>c8mgefo9g5sag1bc8mglw7t5ao4rlm8t</t>
  </si>
  <si>
    <t>is17czrnp17wetietw3is17czrhqrlnb</t>
  </si>
  <si>
    <t>8e7da2a4fbf798dc1b5861c2d865aef2</t>
  </si>
  <si>
    <t>259e586c50c8d4c1baadb56ba7639d22</t>
  </si>
  <si>
    <t>88fa2145738a85a5e1cc26b15e6ad197</t>
  </si>
  <si>
    <t>c63cd7907bffa63b1114616ffc403929</t>
  </si>
  <si>
    <t>4b14eecdbe7ed7c347dea6fab1c39348</t>
  </si>
  <si>
    <t>3d55506a1dfbdbdd354d75ecec4db71f</t>
  </si>
  <si>
    <t>f5ec4bc65ec4187e24e24311942019fa</t>
  </si>
  <si>
    <t>d5a6f88054b745306db89c5498cb8e9f</t>
  </si>
  <si>
    <t>more than one hour</t>
  </si>
  <si>
    <t>Insufficient memory on my computer Microsoft asks to close the application</t>
  </si>
  <si>
    <t>model not loaded</t>
  </si>
  <si>
    <t>Querying is fast, but does not work properly</t>
  </si>
  <si>
    <t>Is any error reported when importing the model</t>
  </si>
  <si>
    <t>Not all objects seem to be loading properly and neither textures with their corresponding colours.</t>
  </si>
  <si>
    <t>Insufficient memory on my computer Microsoft asks to close the application. However if the file is on 3DCityDB, eveBIM can be connected to it.</t>
  </si>
  <si>
    <t>Indexes should be deactivated before importing the model. Import takes 41m 14s. 
The export for visualization crashes if it includes vegetation. All the other layers can be exported. Export takes 1h 9m 23s.</t>
  </si>
  <si>
    <t>There was a crash with the default options because the software couldn’t find .\CityGML_2.0\CityGML.xsd 
I had to place the CityGML schema v2.0 in a subdirectory named CityGML_2.0 in the same directory holding Amsterdam.gml file.
Another possibility to avoid the crash is changing the default CityGML Parameters setting “Reader Driven by CityGML Schema” to No.</t>
  </si>
  <si>
    <t>Model not loaded, but we could open this file in eveBIM if the file is integrated in 3DCityDB</t>
  </si>
  <si>
    <t>In eveBIM, we have a plugin '3DCityDB Connector', so we could load it via this connector but I don't try</t>
  </si>
  <si>
    <t>The data are loaded in a relational data format (due to QGIS's internal data structure)</t>
  </si>
  <si>
    <t>39.1) Are you able to determine, by inspecting the data, the world (projected) coordinate reference system of the data as described in the data description?</t>
  </si>
  <si>
    <t>No, the software does not have the necessary tools for checking it.</t>
  </si>
  <si>
    <t>It was not possible to import the object</t>
  </si>
  <si>
    <t>39.2) Add short comments to the previous questions (optional)</t>
  </si>
  <si>
    <t>The PostGIS database has to be created beforehand with the correct coordinates system.</t>
  </si>
  <si>
    <t>All the operations were allowed (inspecting georeferencing and navigation), but it requires a lot of resources and the software blocks and stop answering very often, preventing its use for anything, even if it does not crushes immediately.</t>
  </si>
  <si>
    <t>by checking the properties of the datasets</t>
  </si>
  <si>
    <t>40.1) Are the world (projected) coordinates taken into account when locating the model in the software's coordinate reference system?</t>
  </si>
  <si>
    <t>40.1.1) Where is the origin of the model coordinate reference system as imported in the software?</t>
  </si>
  <si>
    <t>40.1.2) Attach screenshots</t>
  </si>
  <si>
    <t>40.1.3) What is the coordinate reference system and projection and what the unit of measure is used for the representation?</t>
  </si>
  <si>
    <t>40.1.4) Attach screenshots</t>
  </si>
  <si>
    <t>40.2) short comments to the previous question (optional)</t>
  </si>
  <si>
    <t>The data is stored in its own coordinate system and the software knows how to convert to wgs84 which is standard for visualization on www.</t>
  </si>
  <si>
    <t>The projected coordinates of the mouse are not displayed. Usually they are.</t>
  </si>
  <si>
    <t>the projected coordonate system is RD_New</t>
  </si>
  <si>
    <t>41.1) Are the "real-world" elevation values (heights)  considered when locating the model in the software (z)?</t>
  </si>
  <si>
    <t>41.1.1) What is the elevation value of the origin of the model coordinate reference system as imported in the software?</t>
  </si>
  <si>
    <t>41.1.2) Attach screenshots</t>
  </si>
  <si>
    <t>41.1.3) What is the height reference system?</t>
  </si>
  <si>
    <t>41.1.4) Attach screenshots</t>
  </si>
  <si>
    <t>41.2) short comments to the previous question (optional)</t>
  </si>
  <si>
    <t>When the model is exported for visualization the elevation can be changed. If absolute elevation is used, a DTM must be provided coherent with these elevations. It is also possible to ignore the elevations of the buildings and use elevations relative to the terrain.</t>
  </si>
  <si>
    <t>42.1) Is the model oriented correctly with respect to the true North?</t>
  </si>
  <si>
    <t>42.1.1) How is the model oriented, with respect to the reference direction?</t>
  </si>
  <si>
    <t>42.1.2) Attach screenshots</t>
  </si>
  <si>
    <t>42.2) short comments to the previous question (optional)</t>
  </si>
  <si>
    <t>43.1) Does the model maintain its correct dimensions and proportions?</t>
  </si>
  <si>
    <t>Visually it is, but it is not possible to check it, due to the huge computation requirements</t>
  </si>
  <si>
    <t>43.1.1) How do the dimensions change / how is the model distorted?</t>
  </si>
  <si>
    <t>43.1.2) Attach screenshots</t>
  </si>
  <si>
    <t>43.2) short comments to the previous question (optional)</t>
  </si>
  <si>
    <t>44.1) When you import the data, Is it necessary to set the correct CRS manually?</t>
  </si>
  <si>
    <t>44.1.1) What are the tools needed to set the correct CRS, or where is it possible to set it in the software?</t>
  </si>
  <si>
    <t>The PostGIS database, schema and tables have to be created beforehand. There is a bat file to do this and it asks for the coordinates system.</t>
  </si>
  <si>
    <t>44.1.2) Attach screenshots</t>
  </si>
  <si>
    <t>44.2) short comments to the previous question (optional)</t>
  </si>
  <si>
    <t>45.1) Is the eventual translation consistent with the CityGML definitions?</t>
  </si>
  <si>
    <t>It should, but the high computational requirements make it very difficult to check many elements</t>
  </si>
  <si>
    <t>45.1.1) What changes / inconsistencies / errors / other issues were noted?</t>
  </si>
  <si>
    <t>However I believe some objects might be missing or not represented properly.</t>
  </si>
  <si>
    <t>data is reperesented as surface.</t>
  </si>
  <si>
    <t>45.1.2) Attach screenshots</t>
  </si>
  <si>
    <t>45.2) short comments to the previous question (optional)</t>
  </si>
  <si>
    <t>Different object types are loaded to different layers.</t>
  </si>
  <si>
    <t>46.1) Are the hierarchical relationships consistent with the CityGML hierarchy?</t>
  </si>
  <si>
    <t>46.1.1) What changes / inconsistencies / errors / other issues were noted?</t>
  </si>
  <si>
    <t>Some objects are not possibly missing and not shown. However, for buildings for example, some of the attribution(e.g. parent id, citygml_id) and relationships seem to be kept. Not sure if this is also due to computer performance.</t>
  </si>
  <si>
    <t>46.1.2) Attach screenshots</t>
  </si>
  <si>
    <t>46.2) short comments to the previous question (optional)</t>
  </si>
  <si>
    <t>There is no distinction between Buildings and BuildingParts.</t>
  </si>
  <si>
    <t>Are there any hierarchies in this GML file? I have not found any except that all objects (Bridge, Building etc.) are part of a CityModel</t>
  </si>
  <si>
    <t>The test dataset only contains LoD1, so it is difficult to say something about the hierarchy.</t>
  </si>
  <si>
    <t>47.1) Are the attributes present in the CityGML entities retained and consistent?</t>
  </si>
  <si>
    <t>47.1.1) What changes / inconsistencies / errors / other issues were noted?</t>
  </si>
  <si>
    <t>47.1.2) Attach screenshots</t>
  </si>
  <si>
    <t>47.2) short comments to the previous question (optional)</t>
  </si>
  <si>
    <t>48.1) Are the relationships between the objects retained?</t>
  </si>
  <si>
    <t>48.1.1) What changes / inconsistencies / errors / other issues were noted?</t>
  </si>
  <si>
    <t>Everything related to this questionnaire refers to QGIS's 3D view. The 2D viewer is slower.</t>
  </si>
  <si>
    <t>48.1.2) Attach screenshots</t>
  </si>
  <si>
    <t>48.2) short comments to the previous question (optional)</t>
  </si>
  <si>
    <t>Also because it's LoD1, it's difficult to find relationships between objects.</t>
  </si>
  <si>
    <t>Not possible to try out the dataset - explained in the report</t>
  </si>
  <si>
    <t>2019-11-15 20:44:36</t>
  </si>
  <si>
    <t>2019-10-31 15:17:34</t>
  </si>
  <si>
    <t>2019-10-30 18:59:08</t>
  </si>
  <si>
    <t>2019-10-15 10:37:42</t>
  </si>
  <si>
    <t>2019-10-14 11:12:28</t>
  </si>
  <si>
    <t>2019-09-09 11:51:02</t>
  </si>
  <si>
    <t>2019-09-09 11:21:50</t>
  </si>
  <si>
    <t>2019-07-18 12:04:17</t>
  </si>
  <si>
    <t>2019-07-10 11:49:45</t>
  </si>
  <si>
    <t>2019-07-10 09:44:53</t>
  </si>
  <si>
    <t>2019-05-29 07:49:13</t>
  </si>
  <si>
    <t>2019-03-27 03:26:46</t>
  </si>
  <si>
    <t>2019-03-27 01:57:46</t>
  </si>
  <si>
    <t>2019-03-26 19:19:18</t>
  </si>
  <si>
    <t>2019-03-26 19:05:03</t>
  </si>
  <si>
    <t>2019-11-15 22:23:28</t>
  </si>
  <si>
    <t>2019-10-31 15:18:05</t>
  </si>
  <si>
    <t>2019-10-30 19:10:02</t>
  </si>
  <si>
    <t>2019-10-15 10:50:17</t>
  </si>
  <si>
    <t>2019-10-14 14:09:43</t>
  </si>
  <si>
    <t>2019-09-09 12:07:48</t>
  </si>
  <si>
    <t>2019-09-09 11:47:39</t>
  </si>
  <si>
    <t>2019-07-18 12:19:47</t>
  </si>
  <si>
    <t>2019-07-10 11:50:04</t>
  </si>
  <si>
    <t>2019-07-10 09:52:54</t>
  </si>
  <si>
    <t>2019-05-29 10:30:05</t>
  </si>
  <si>
    <t>2019-03-27 04:17:00</t>
  </si>
  <si>
    <t>2019-03-27 04:14:09</t>
  </si>
  <si>
    <t>2019-03-26 19:30:11</t>
  </si>
  <si>
    <t>2019-03-26 19:07:06</t>
  </si>
  <si>
    <t>43096fb560</t>
  </si>
  <si>
    <t>3t4j0bqnmzyqc7nc6x3t4t1f143vti69</t>
  </si>
  <si>
    <t>cxbb5tr9s169fzdeiscxbbp7kx377735</t>
  </si>
  <si>
    <t>kosckz0oxohg78ikbvpkosckzkvq54lv</t>
  </si>
  <si>
    <t>jsfj4pp52d7p0o0o2cvjsfj4pvrtpj0y</t>
  </si>
  <si>
    <t>3t2pgpger46ah9ai3t2pgp4j4jzmp9hj</t>
  </si>
  <si>
    <t>xpc5fi4lhlgtowi6xpc5f8tmiekf8mrl</t>
  </si>
  <si>
    <t>q8z10upsm5p3ftukj2t05caq8z10ups4</t>
  </si>
  <si>
    <t>233cea4b276a222cae594d18cb8b48a5</t>
  </si>
  <si>
    <t>bc4180a95055c51689a0d683439ebb32</t>
  </si>
  <si>
    <t>c032f805eed695f75ce35508ec5f59d6</t>
  </si>
  <si>
    <t>c9711acb009a9b5a38bdbc7f7cbffe5c</t>
  </si>
  <si>
    <t>d1f06707963dabc4d25dc16eeb3859db</t>
  </si>
  <si>
    <t>c1f42cd0285698e1b672da42d73b8e6d</t>
  </si>
  <si>
    <t>549faf2423b41ff47190685c595675bd</t>
  </si>
  <si>
    <t>d97f8f115b9aeab993f444d21affcd16</t>
  </si>
  <si>
    <t>49.1) Is geometry read correctly?</t>
  </si>
  <si>
    <t>49.1.1) What changes / inconsistencies / errors / other issues were noted?</t>
  </si>
  <si>
    <t>When you zoom in the model does not load completely.</t>
  </si>
  <si>
    <t>Vegetation cannot be loaded because it has multisolid geometry.</t>
  </si>
  <si>
    <t>geometries are all in surface</t>
  </si>
  <si>
    <t>49.1.2) Attach screenshots</t>
  </si>
  <si>
    <t>49.2) short comments to the previous question (optional)</t>
  </si>
  <si>
    <t>I am not sure if the data is not loading properly due to hardware limitations or whether I should wait longer for it to load when I zoom in.I did give it a few minutes(around15min) and it still remains the same as in the screenshot above.</t>
  </si>
  <si>
    <t>Looks ok, but difficult to tell in such huge file</t>
  </si>
  <si>
    <t>50.1) Did the normals change?</t>
  </si>
  <si>
    <t>50.1.1) What changes / inconsistencies / errors / other issues were noted?</t>
  </si>
  <si>
    <t>The software has issues with loading the data properly.</t>
  </si>
  <si>
    <t>50.1.2) Attach screenshots</t>
  </si>
  <si>
    <t>50.2) short comments to the previous question (optional)</t>
  </si>
  <si>
    <t>51.1) Is it possible to view the model in 3D?</t>
  </si>
  <si>
    <t>51.2) short comments to the previous question (optional)</t>
  </si>
  <si>
    <t>However there are inconsitencies and issues with the loaded data(possibly missing objects or not loading properly, issues with loading textures)</t>
  </si>
  <si>
    <t>The model has to be exported to glTF of kml format but vegetation layer has to be avoided because it contains multi_solid and this not supported by 3DCityDB.</t>
  </si>
  <si>
    <t>in ArcGlobe</t>
  </si>
  <si>
    <t>52.1) Is it possible to view the model in 2D?</t>
  </si>
  <si>
    <t>52.2) short comments to the previous question (optional)</t>
  </si>
  <si>
    <t>It takes a couple of minutes to switch between 3D and 2D.</t>
  </si>
  <si>
    <t>The 2D viewer is significantly slower than the 3D viewer. All answers regarding performance were given for the 3D viewer.</t>
  </si>
  <si>
    <t>in ArcMap</t>
  </si>
  <si>
    <t>53.1) Is it possible to edit the model?</t>
  </si>
  <si>
    <t>The answer is the same I gave while testing the Rotterdam.gml or Buildings.gml files</t>
  </si>
  <si>
    <t>53.1.1) What editing is possible (attributes, geometry, georeferencing, please add details)?</t>
  </si>
  <si>
    <t>in the edit mode, geometry and attribute can be edited. 
Also, CRS can be changed by  “Data Management Tools” - “Projections and Transformations” – “Feature” – “Project”..</t>
  </si>
  <si>
    <t>53.1.2) Attach screenshots</t>
  </si>
  <si>
    <t>53.2) short comments to the previous question (optional)</t>
  </si>
  <si>
    <t>QGIS has grayed out the "Edit mode" option.</t>
  </si>
  <si>
    <t>54.1) Is it possible to query the model and the attributes?</t>
  </si>
  <si>
    <t>54.1.1) What kinds of query are possible?</t>
  </si>
  <si>
    <t>It is only possible to query for buildings having It is possible to search for a string or substring values in a table column or all of them (attributes of the CityGML feature). It is possible to zoom to it and see its attributes. Complex queries are not accepted.</t>
  </si>
  <si>
    <t>attribute can be queried.</t>
  </si>
  <si>
    <t>54.1.2) Attach screenshots</t>
  </si>
  <si>
    <t>54.2) short comments to the previous question (optional)</t>
  </si>
  <si>
    <t>It is not operative. The program is all the time optimizing the memory usage.</t>
  </si>
  <si>
    <t>using the identify tool</t>
  </si>
  <si>
    <t>55.1) Is it possible to analyse the objects and the model?</t>
  </si>
  <si>
    <t>55.1.1) What analysis are possible? Do you know if the results are reliable?</t>
  </si>
  <si>
    <t>QGIS provides a toolbox for doing analysis. Most of it will probably work only for 2D coordinates, but there are options to use GRASS which has several 3D processing algorithms implemented.</t>
  </si>
  <si>
    <t>55.1.2) Attach screenshots</t>
  </si>
  <si>
    <t>55.1.3) Needed time to perform the analysis about the model itself (type 1)</t>
  </si>
  <si>
    <t>55.1.4) Needed time to perform the analysis about the model performance (type 2)</t>
  </si>
  <si>
    <t>55.2) short comments to the previous question (optional)</t>
  </si>
  <si>
    <t>The analysis conducted was the extraction of points from polygons.</t>
  </si>
  <si>
    <t>56.1) Are any pre-processing or setting changes needed in the software to enable a consistent export?</t>
  </si>
  <si>
    <t>56.1.1) Can you add a short description of the steps involved in the pre-processing?</t>
  </si>
  <si>
    <t>56.1.2) Attach screenshots and files</t>
  </si>
  <si>
    <t>56.2) short comments to the previous question (optional)</t>
  </si>
  <si>
    <t>I have to unselect vegetation for exportation. Otherwise, the program crashes.</t>
  </si>
  <si>
    <t>57) How long does it take for the data to be exported to CityGML?</t>
  </si>
  <si>
    <t>QGIS can export in other formats, but not in CityGML.</t>
  </si>
  <si>
    <t>import</t>
  </si>
  <si>
    <t>export</t>
  </si>
  <si>
    <t>view</t>
  </si>
  <si>
    <t>query</t>
  </si>
  <si>
    <t>edit</t>
  </si>
  <si>
    <t>analysis</t>
  </si>
  <si>
    <t>Import in RDBMS</t>
  </si>
  <si>
    <t>58) Would you like to share any other comments or observations?</t>
  </si>
  <si>
    <t>Size of the data is critical for the performance of the software. For example, Amsterdam dataset, being a larger dataset was harder and slower to inspect, edit or analyse. Chunking the data into smaller size might be a solution to tackle this issue in FME.</t>
  </si>
  <si>
    <t>Data Interoperability was not able to import the gml, I tried to importing it directly with ArcCatalog but it crashes</t>
  </si>
  <si>
    <t>I was sure that my computer was able to open Amsterdam CityGML set data because it's very performed. After 3/4 hours it crashed without import the data.</t>
  </si>
  <si>
    <t>Loading is inconsistent. 2D view is slow, but querying works. 3D view takes a while to initialize, but after that it's fast (but querying doesn't work). Inspecting attributes is a bit slow. Analysis can be conducted but is mostly limited to 2D (although GRASS algorithms might be used but that's not working with QGIS 3.6).</t>
  </si>
  <si>
    <t>lod0FootPrint, lod0RoofEdge for Building and lod1MultiSurface for Bridge have not been accepted and these geometries were lost.</t>
  </si>
  <si>
    <t>ArcScene can not deal with massive data, every step takes ages to finish.</t>
  </si>
  <si>
    <t>Not possible to try out the dataset for Amsterdam - explained in the report</t>
  </si>
  <si>
    <t>59) Attach other screenshots or files that you consider useful</t>
  </si>
  <si>
    <t>60) In addition, you can attach this filled form in word format.</t>
  </si>
  <si>
    <t>I hereby declare that all the provided information and the answers given are true, correct and as detailed as I could provide.Moreover, I give my consent to use these results for the benchmark activities and analysis, as described in the website (https://3d.bk.tudelft.nl/projects/geobim-benchmark/) and connected research.</t>
  </si>
  <si>
    <t>I give my consent to publish these results (anonymously) within the benchmark outcomes, as open data</t>
  </si>
  <si>
    <t>In the case reference materials and repositories describing the used not off-the-shelf software and tools were cited,I give permissions, as author to link them in the GeoBIM benchmark websiteORThey are open source materials than can be linked in the GeoBIM benchmark website.If you used an off-the-shelf tool, easily findable and available to everyone, select "I don't accept".</t>
  </si>
  <si>
    <t>I declare that, in the delivered results, no personal information is present that will allow me to be identified (except for personal data and contact datails)</t>
  </si>
  <si>
    <t>I agree that my name, affiliation, nationality and photo/logo can be added to the benchmark website, in the section listing participants involved in the scientific initiative. My personal details will not be linked to the test results I have provided.</t>
  </si>
  <si>
    <t>I agree to my e-mail address being added to the mailing list of this project in order to follow project progress and connected activities information.</t>
  </si>
  <si>
    <t>2019-11-15 22:23:37</t>
  </si>
  <si>
    <t>2019-10-31 15:18:15</t>
  </si>
  <si>
    <t>2019-10-30 19:10:11</t>
  </si>
  <si>
    <t>2019-10-15 10:50:26</t>
  </si>
  <si>
    <t>2019-10-14 14:10:55</t>
  </si>
  <si>
    <t>2019-09-09 11:48:06</t>
  </si>
  <si>
    <t>2019-09-09 12:07:56</t>
  </si>
  <si>
    <t>2019-07-18 12:20:18</t>
  </si>
  <si>
    <t>2019-07-10 11:50:46</t>
  </si>
  <si>
    <t>2019-07-10 09:55:20</t>
  </si>
  <si>
    <t>2019-05-29 10:30:16</t>
  </si>
  <si>
    <t>2019-03-27 04:17:05</t>
  </si>
  <si>
    <t>2019-03-27 04:14:13</t>
  </si>
  <si>
    <t>2019-03-26 19:30:15</t>
  </si>
  <si>
    <t>2019-03-26 19:07:15</t>
  </si>
  <si>
    <t>2019-11-15 23:12:47</t>
  </si>
  <si>
    <t>2019-10-31 15:36:59</t>
  </si>
  <si>
    <t>2019-10-30 19:11:16</t>
  </si>
  <si>
    <t>2019-10-15 11:02:06</t>
  </si>
  <si>
    <t>2019-10-14 16:02:52</t>
  </si>
  <si>
    <t>2019-09-09 12:34:44</t>
  </si>
  <si>
    <t>2019-09-09 12:27:50</t>
  </si>
  <si>
    <t>2019-07-18 13:03:28</t>
  </si>
  <si>
    <t>2019-07-10 11:57:51</t>
  </si>
  <si>
    <t>2019-07-10 10:08:04</t>
  </si>
  <si>
    <t>2019-05-29 10:35:00</t>
  </si>
  <si>
    <t>2019-03-27 04:32:56</t>
  </si>
  <si>
    <t>2019-03-27 04:24:35</t>
  </si>
  <si>
    <t>2019-03-26 20:45:47</t>
  </si>
  <si>
    <t>2019-03-26 19:26:28</t>
  </si>
  <si>
    <t xml:space="preserve">Philipp Willkomm – Dr. Nina Krüger </t>
  </si>
  <si>
    <r>
      <t xml:space="preserve">pwillkomm@moss.de </t>
    </r>
    <r>
      <rPr>
        <sz val="10"/>
        <color theme="1"/>
        <rFont val="Arial"/>
        <family val="2"/>
      </rPr>
      <t xml:space="preserve">- </t>
    </r>
    <r>
      <rPr>
        <sz val="10"/>
        <color rgb="FF0000FF"/>
        <rFont val="Arial"/>
        <family val="2"/>
      </rPr>
      <t xml:space="preserve">nkrueger@moss.de </t>
    </r>
  </si>
  <si>
    <t xml:space="preserve">novaFACTORY </t>
  </si>
  <si>
    <t xml:space="preserve">WEGA-3D </t>
  </si>
  <si>
    <t xml:space="preserve">M.O.S.S. Computer Grafik Systeme GmbH </t>
  </si>
  <si>
    <t xml:space="preserve">8.1.1.1 </t>
  </si>
  <si>
    <t>GIS - 3D viewer / ETL / 3D Data Management</t>
  </si>
  <si>
    <t>novaFACTORY is an advanced Spatial Data Management solution for efficient Geo-data cataloguing, exploitation and dissemination. With novaFACTORY we are leading the way in the full integration of enterprise-wide geospatial data sources which the whole organization can have access to and work from, covering all aspects of:
 Data Import
 Integration
 Date Storage
 Management
 Data Dissemination.</t>
  </si>
  <si>
    <t>WEGA-3D, is the extended Web-GIS platform WEGA with the integrated use of 3D Geo-data and free plugin in the browser and mobile workstation. This allows locating and visualizing city and landscape models, including the associated factual data, to be available quickly and everywhere for user groups with any size in the Intranet or Internet.</t>
  </si>
  <si>
    <t xml:space="preserve">FUJITSU- 2011 </t>
  </si>
  <si>
    <t xml:space="preserve">Windows 7 Professional (6.1) </t>
  </si>
  <si>
    <t xml:space="preserve">Intel® Core(TM) i7-2600 CPU @ 3.40GHz </t>
  </si>
  <si>
    <t xml:space="preserve">NVIDIA Quadro 600 </t>
  </si>
  <si>
    <t xml:space="preserve">16 GB </t>
  </si>
  <si>
    <t xml:space="preserve">666 GB </t>
  </si>
  <si>
    <t xml:space="preserve">85,6 GB </t>
  </si>
  <si>
    <t>yes</t>
  </si>
  <si>
    <t>SS_MOSS_T3_4-3</t>
  </si>
  <si>
    <t xml:space="preserve">For the purpose of visualization based on the coordinate system, the WEGA-3D is called. In the case of importing, the model will be located with respect to the coordinate system defined in the novaFACTORY in advance. </t>
  </si>
  <si>
    <t>SS_MOSS_T3_6-1-2</t>
  </si>
  <si>
    <t xml:space="preserve">The software requires defining the coordinate system in advance. Then, the data can be imported in the right coordinate system. </t>
  </si>
  <si>
    <t>SS_MOSS_T3_9-1-2</t>
  </si>
  <si>
    <t xml:space="preserve">As it is presented in the Fig.5 the imported model represents 3D buildings in WEGA-3D. Additionally, the appearances in this CityGML data will be attached to the model and can be exported and visualized in a 3D PDF format (Fig.6). </t>
  </si>
  <si>
    <t>SS_MOSS_T3_10-2a</t>
  </si>
  <si>
    <t>SS_MOSS_T3_10-2b</t>
  </si>
  <si>
    <t>SS_MOSS_T3_15-2</t>
  </si>
  <si>
    <t xml:space="preserve">It is possible in the WEGA-3D component to have a 2D and 3D at the same time with the side by side window (Fig.8). </t>
  </si>
  <si>
    <t>SS_MOSS_T3_16</t>
  </si>
  <si>
    <r>
      <t>Through the plug-in software tridicon</t>
    </r>
    <r>
      <rPr>
        <sz val="6"/>
        <color theme="1"/>
        <rFont val="Arial"/>
        <family val="2"/>
      </rPr>
      <t xml:space="preserve">© </t>
    </r>
    <r>
      <rPr>
        <sz val="10"/>
        <color theme="1"/>
        <rFont val="Arial"/>
        <family val="2"/>
      </rPr>
      <t xml:space="preserve">Editor as an implemented Module in the novaFACTORY it is possible to edit the buildings and their properties. Additionally by using SketchUp- PlugIn in novaFACTORY as a editing tool, the attributes of buildings can be edited. </t>
    </r>
  </si>
  <si>
    <r>
      <t>In the WEGA-3D the main aim is to visualize/analyze the model in 3D next to a 2D window. However, it is possible to edit the details, attributes using a third party plugin software in the novaFACTORY such as tridicon</t>
    </r>
    <r>
      <rPr>
        <sz val="6"/>
        <color theme="1"/>
        <rFont val="Arial"/>
        <family val="2"/>
      </rPr>
      <t xml:space="preserve">® </t>
    </r>
    <r>
      <rPr>
        <sz val="10"/>
        <color theme="1"/>
        <rFont val="Arial"/>
        <family val="2"/>
      </rPr>
      <t xml:space="preserve">Editor Module to do the editing on the building objects. </t>
    </r>
  </si>
  <si>
    <t xml:space="preserve">It is possible to make a query which is focused on any attributes of the objects such as height attributes, area size and etc. </t>
  </si>
  <si>
    <t>SS_MOSS_T3_19-1-2</t>
  </si>
  <si>
    <t xml:space="preserve">Analysis such as height profile, visual axes, object shadows or classification/selection of 3D buildings based on a threshold. </t>
  </si>
  <si>
    <t>SS_MOSS_T3_20-1-2</t>
  </si>
  <si>
    <t>less than a minute</t>
  </si>
  <si>
    <t xml:space="preserve">The export phase consists of the following main steps: LoDs details, type of export format, CityGML schema, coordinate reference system and metadata. </t>
  </si>
  <si>
    <t>SS_MOSS_T3_21-1-2a</t>
  </si>
  <si>
    <t>SS_MOSS_T3_21-1-2b</t>
  </si>
  <si>
    <t>SS_MOSS_T3_21-1-2c</t>
  </si>
  <si>
    <t>SS_MOSS_T3_21-1-2d</t>
  </si>
  <si>
    <t>SS_MOSS_T3_29-2</t>
  </si>
  <si>
    <t>What editing is possible (attributes, geometry, georeferencing, please add details)?
Through the plug-in software tridicon® Editor as an implemented Module in the novaFACTORY it is possible to edit the buildings and their properties.
Additionally by using SketchUp- PlugIn in novaFACTORY as a editing tool, the attributes of buildings can be edited.</t>
  </si>
  <si>
    <t>SS_MOSS_T3_33-1-2</t>
  </si>
  <si>
    <t>It's almost immediate</t>
  </si>
  <si>
    <t>SS_MOSS_T3_36-1-2b</t>
  </si>
  <si>
    <t>SS_MOSS_T3_36-1-2a</t>
  </si>
  <si>
    <t>20 minutes - 1 hour</t>
  </si>
  <si>
    <t>Essentially the software can not directly inspect the coordinate system. The coordinate frame has to be defined in advance in order to import and land data with correct coordinates. By using the header file it is possible to determine the coordinate system. Then, the relevant coordinate system can be defined in advance to begun the import process.</t>
  </si>
  <si>
    <t xml:space="preserve">The software requires defining the coordinate system in advance, then the data can be imported and located in the right coordinate system. </t>
  </si>
  <si>
    <t>SS_MOSS_T3_44-1-2</t>
  </si>
  <si>
    <t>SS_MOSS_T3_50-2</t>
  </si>
  <si>
    <t>SS_MOSS_T3_51-2</t>
  </si>
  <si>
    <t>Through the plug-in software tridicon® Editor as an implemented Module in the novaFACTORY it is possible to edit the buildings and their properties.
Additionally by using SketchUp- PlugIn in novaFACTORY as a editing tool, the attributes of buildings can be edited.</t>
  </si>
  <si>
    <t>SS_MOSS_T3_54-1-2</t>
  </si>
  <si>
    <t>It is possible to do analysis on the 3D model.</t>
  </si>
  <si>
    <t>SS_MOSS_T3_55-1-2b</t>
  </si>
  <si>
    <t>SS_MOSS_T3_55-1-2a</t>
  </si>
  <si>
    <t>SS_MOSS_T3_56-2</t>
  </si>
  <si>
    <t>The software uses a relational database for data storage. Oracle, PostGreSQL and MS SQL Server
are supported by the software. Oracle was used in the benchmark Task 3 experiment.</t>
  </si>
  <si>
    <t>Dean Hintz</t>
  </si>
  <si>
    <t>dean.hintz@safe.com</t>
  </si>
  <si>
    <t>FME 2019.2</t>
  </si>
  <si>
    <t>Spatial ETL</t>
  </si>
  <si>
    <t>No special configuration is necessary to achieve ADE support other than to specify the path or paths to the ADE application schema within the ‘Additional ADE schema files’ reader or writer setting. ADE’s are fully supported on both reader and writing.</t>
  </si>
  <si>
    <t xml:space="preserve">We have provided comprehensive CityGML support for more than a decade, so offer perhaps some of the most extensive support in the industry. We also provide citygml importers and exporters to many software vendors such as AutoDesk, ESRI and others. </t>
  </si>
  <si>
    <t>Yes. Not sure what is meant by ‘native format’. CityGML is OGC GML with the CityGML standard group of application schemas. We support CityGML v0.4, 1.0, 2.0 and have done extensive testing with the draft CityGML v3.0 schemas, although in the latter case we used our generic GML reader / writer which is more flexible since v3.0 is still in development.</t>
  </si>
  <si>
    <t>Filip test</t>
  </si>
  <si>
    <t>stelios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</si>
</sst>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sz val="10"/>
      <color theme="1"/>
      <name val="Arial"/>
      <family val="2"/>
    </font>
    <font>
      <sz val="10"/>
      <color rgb="FF0000FF"/>
      <name val="Arial"/>
      <family val="2"/>
    </font>
    <font>
      <u/>
      <sz val="12"/>
      <color theme="10"/>
      <name val="Calibri"/>
      <family val="2"/>
      <scheme val="minor"/>
    </font>
    <font>
      <sz val="6"/>
      <color theme="1"/>
      <name val="Arial"/>
      <family val="2"/>
    </font>
    <font>
      <sz val="14"/>
      <color rgb="FF3C4257"/>
      <name val="Helvetica Neue"/>
      <family val="2"/>
    </font>
    <font>
      <sz val="11"/>
      <color theme="1"/>
      <name val="Calibri"/>
      <family val="2"/>
      <scheme val="minor"/>
    </font>
    <font>
      <b/>
      <sz val="11"/>
      <color theme="1"/>
      <name val="Calibri"/>
      <family val="2"/>
      <scheme val="minor"/>
    </font>
    <font>
      <b/>
      <sz val="10"/>
      <color theme="1"/>
      <name val="Arial"/>
      <family val="2"/>
    </font>
    <font>
      <sz val="12"/>
      <color theme="9" tint="-0.249977111117893"/>
      <name val="Calibri"/>
      <family val="2"/>
      <scheme val="minor"/>
    </font>
    <font>
      <sz val="11"/>
      <color theme="9" tint="-0.249977111117893"/>
      <name val="Calibri"/>
      <family val="2"/>
      <scheme val="minor"/>
    </font>
    <font>
      <sz val="10"/>
      <color rgb="FF000000"/>
      <name val="Tahoma"/>
      <family val="2"/>
    </font>
    <font>
      <b/>
      <sz val="10"/>
      <color rgb="FF000000"/>
      <name val="Tahoma"/>
      <family val="2"/>
    </font>
  </fonts>
  <fills count="10">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9"/>
        <bgColor indexed="64"/>
      </patternFill>
    </fill>
    <fill>
      <patternFill patternType="solid">
        <fgColor theme="7"/>
        <bgColor indexed="64"/>
      </patternFill>
    </fill>
    <fill>
      <patternFill patternType="solid">
        <fgColor theme="8" tint="0.39997558519241921"/>
        <bgColor indexed="64"/>
      </patternFill>
    </fill>
    <fill>
      <patternFill patternType="solid">
        <fgColor rgb="FFFFFF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theme="7"/>
      </left>
      <right style="medium">
        <color theme="7"/>
      </right>
      <top style="medium">
        <color theme="7"/>
      </top>
      <bottom style="medium">
        <color theme="7"/>
      </bottom>
      <diagonal/>
    </border>
    <border>
      <left/>
      <right/>
      <top style="thin">
        <color indexed="64"/>
      </top>
      <bottom style="thin">
        <color indexed="64"/>
      </bottom>
      <diagonal/>
    </border>
    <border>
      <left style="medium">
        <color rgb="FFFFFF00"/>
      </left>
      <right style="medium">
        <color rgb="FFFFFF00"/>
      </right>
      <top style="medium">
        <color rgb="FFFFFF00"/>
      </top>
      <bottom style="medium">
        <color rgb="FFFFFF00"/>
      </bottom>
      <diagonal/>
    </border>
    <border>
      <left style="medium">
        <color rgb="FFFFFF00"/>
      </left>
      <right style="thin">
        <color indexed="64"/>
      </right>
      <top style="medium">
        <color rgb="FFFFFF00"/>
      </top>
      <bottom style="thin">
        <color indexed="64"/>
      </bottom>
      <diagonal/>
    </border>
    <border>
      <left style="thin">
        <color indexed="64"/>
      </left>
      <right style="medium">
        <color rgb="FFFFFF00"/>
      </right>
      <top style="medium">
        <color rgb="FFFFFF00"/>
      </top>
      <bottom style="thin">
        <color indexed="64"/>
      </bottom>
      <diagonal/>
    </border>
    <border>
      <left style="medium">
        <color rgb="FFFFFF00"/>
      </left>
      <right style="thin">
        <color indexed="64"/>
      </right>
      <top style="thin">
        <color indexed="64"/>
      </top>
      <bottom style="medium">
        <color rgb="FFFFFF00"/>
      </bottom>
      <diagonal/>
    </border>
    <border>
      <left style="thin">
        <color indexed="64"/>
      </left>
      <right style="medium">
        <color rgb="FFFFFF00"/>
      </right>
      <top style="thin">
        <color indexed="64"/>
      </top>
      <bottom style="medium">
        <color rgb="FFFFFF00"/>
      </bottom>
      <diagonal/>
    </border>
  </borders>
  <cellStyleXfs count="2">
    <xf numFmtId="0" fontId="0" fillId="0" borderId="0"/>
    <xf numFmtId="0" fontId="4" fillId="0" borderId="0" applyNumberFormat="0" applyFill="0" applyBorder="0" applyAlignment="0" applyProtection="0"/>
  </cellStyleXfs>
  <cellXfs count="260">
    <xf numFmtId="0" fontId="0" fillId="0" borderId="0" xfId="0"/>
    <xf numFmtId="0" fontId="1" fillId="0" borderId="1" xfId="0" applyFont="1" applyBorder="1" applyAlignment="1">
      <alignment wrapText="1"/>
    </xf>
    <xf numFmtId="0" fontId="0" fillId="0" borderId="1" xfId="0" applyBorder="1"/>
    <xf numFmtId="49" fontId="0" fillId="3" borderId="1" xfId="0" applyNumberFormat="1" applyFill="1" applyBorder="1"/>
    <xf numFmtId="49" fontId="0" fillId="4" borderId="1" xfId="0" applyNumberFormat="1" applyFill="1" applyBorder="1"/>
    <xf numFmtId="0" fontId="1" fillId="0" borderId="1" xfId="0" applyFont="1" applyBorder="1"/>
    <xf numFmtId="49" fontId="1" fillId="3" borderId="1" xfId="0" applyNumberFormat="1" applyFont="1" applyFill="1" applyBorder="1"/>
    <xf numFmtId="49" fontId="1" fillId="4" borderId="1" xfId="0" applyNumberFormat="1" applyFont="1" applyFill="1" applyBorder="1"/>
    <xf numFmtId="0" fontId="0" fillId="3" borderId="1" xfId="0" applyFill="1" applyBorder="1"/>
    <xf numFmtId="0" fontId="0" fillId="4" borderId="1" xfId="0" applyFill="1" applyBorder="1"/>
    <xf numFmtId="0" fontId="0" fillId="0" borderId="1" xfId="0" applyBorder="1" applyAlignment="1">
      <alignment wrapText="1"/>
    </xf>
    <xf numFmtId="0" fontId="1" fillId="2" borderId="1" xfId="0" applyFont="1" applyFill="1" applyBorder="1" applyAlignment="1">
      <alignment wrapText="1"/>
    </xf>
    <xf numFmtId="0" fontId="0" fillId="2" borderId="1" xfId="0" applyFill="1" applyBorder="1"/>
    <xf numFmtId="0" fontId="1" fillId="2" borderId="1" xfId="0" applyFont="1" applyFill="1" applyBorder="1"/>
    <xf numFmtId="0" fontId="1" fillId="3" borderId="1" xfId="0" applyFont="1" applyFill="1" applyBorder="1"/>
    <xf numFmtId="0" fontId="1" fillId="4" borderId="1" xfId="0" applyFont="1" applyFill="1" applyBorder="1"/>
    <xf numFmtId="0" fontId="6" fillId="0" borderId="1" xfId="0" applyFont="1" applyBorder="1"/>
    <xf numFmtId="49" fontId="10" fillId="3" borderId="1" xfId="0" applyNumberFormat="1" applyFont="1" applyFill="1" applyBorder="1"/>
    <xf numFmtId="49" fontId="10" fillId="4" borderId="1" xfId="0" applyNumberFormat="1" applyFont="1" applyFill="1" applyBorder="1"/>
    <xf numFmtId="49" fontId="0" fillId="0" borderId="2" xfId="0" applyNumberFormat="1" applyBorder="1"/>
    <xf numFmtId="49" fontId="1" fillId="0" borderId="2" xfId="0" applyNumberFormat="1" applyFont="1" applyBorder="1"/>
    <xf numFmtId="0" fontId="0" fillId="0" borderId="2" xfId="0" applyBorder="1"/>
    <xf numFmtId="49" fontId="10" fillId="0" borderId="2" xfId="0" applyNumberFormat="1" applyFont="1" applyBorder="1"/>
    <xf numFmtId="49" fontId="0" fillId="2" borderId="2" xfId="0" applyNumberFormat="1" applyFill="1" applyBorder="1"/>
    <xf numFmtId="0" fontId="0" fillId="2" borderId="2" xfId="0" applyFill="1" applyBorder="1"/>
    <xf numFmtId="49" fontId="1" fillId="2" borderId="2" xfId="0" applyNumberFormat="1" applyFont="1" applyFill="1" applyBorder="1"/>
    <xf numFmtId="49" fontId="0" fillId="3" borderId="3" xfId="0" applyNumberFormat="1" applyFill="1" applyBorder="1"/>
    <xf numFmtId="49" fontId="1" fillId="3" borderId="3" xfId="0" applyNumberFormat="1" applyFont="1" applyFill="1" applyBorder="1"/>
    <xf numFmtId="0" fontId="0" fillId="3" borderId="3" xfId="0" applyFill="1" applyBorder="1"/>
    <xf numFmtId="49" fontId="10" fillId="3" borderId="3" xfId="0" applyNumberFormat="1" applyFont="1" applyFill="1" applyBorder="1"/>
    <xf numFmtId="0" fontId="1" fillId="3" borderId="3" xfId="0" applyFont="1" applyFill="1" applyBorder="1"/>
    <xf numFmtId="49" fontId="0" fillId="4" borderId="4" xfId="0" applyNumberFormat="1" applyFill="1" applyBorder="1"/>
    <xf numFmtId="49" fontId="0" fillId="4" borderId="5" xfId="0" applyNumberFormat="1" applyFill="1" applyBorder="1"/>
    <xf numFmtId="49" fontId="0" fillId="4" borderId="6" xfId="0" applyNumberFormat="1" applyFill="1" applyBorder="1"/>
    <xf numFmtId="49" fontId="0" fillId="4" borderId="7" xfId="0" applyNumberFormat="1" applyFill="1" applyBorder="1"/>
    <xf numFmtId="49" fontId="0" fillId="4" borderId="8" xfId="0" applyNumberFormat="1" applyFill="1" applyBorder="1"/>
    <xf numFmtId="49" fontId="1" fillId="4" borderId="7" xfId="0" applyNumberFormat="1" applyFont="1" applyFill="1" applyBorder="1"/>
    <xf numFmtId="49" fontId="1" fillId="4" borderId="8" xfId="0" applyNumberFormat="1" applyFont="1" applyFill="1" applyBorder="1"/>
    <xf numFmtId="0" fontId="0" fillId="4" borderId="7" xfId="0" applyFill="1" applyBorder="1"/>
    <xf numFmtId="0" fontId="0" fillId="4" borderId="8" xfId="0" applyFill="1" applyBorder="1"/>
    <xf numFmtId="49" fontId="0" fillId="3" borderId="2" xfId="0" applyNumberFormat="1" applyFill="1" applyBorder="1"/>
    <xf numFmtId="49" fontId="1" fillId="3" borderId="2" xfId="0" applyNumberFormat="1" applyFont="1" applyFill="1" applyBorder="1"/>
    <xf numFmtId="0" fontId="0" fillId="3" borderId="2" xfId="0" applyFill="1" applyBorder="1"/>
    <xf numFmtId="49" fontId="0" fillId="0" borderId="4" xfId="0" applyNumberFormat="1" applyBorder="1"/>
    <xf numFmtId="49" fontId="0" fillId="0" borderId="6" xfId="0" applyNumberFormat="1" applyBorder="1"/>
    <xf numFmtId="49" fontId="0" fillId="0" borderId="7" xfId="0" applyNumberFormat="1" applyBorder="1"/>
    <xf numFmtId="49" fontId="0" fillId="0" borderId="8" xfId="0" applyNumberFormat="1" applyBorder="1"/>
    <xf numFmtId="49" fontId="1" fillId="0" borderId="8" xfId="0" applyNumberFormat="1" applyFont="1" applyBorder="1"/>
    <xf numFmtId="0" fontId="0" fillId="0" borderId="7" xfId="0" applyBorder="1"/>
    <xf numFmtId="0" fontId="0" fillId="0" borderId="8" xfId="0" applyBorder="1"/>
    <xf numFmtId="0" fontId="0" fillId="2" borderId="7" xfId="0" applyFill="1" applyBorder="1"/>
    <xf numFmtId="49" fontId="0" fillId="2" borderId="8" xfId="0" applyNumberFormat="1" applyFill="1" applyBorder="1"/>
    <xf numFmtId="0" fontId="0" fillId="2" borderId="8" xfId="0" applyFill="1" applyBorder="1"/>
    <xf numFmtId="0" fontId="1" fillId="2" borderId="7" xfId="0" applyFont="1" applyFill="1" applyBorder="1"/>
    <xf numFmtId="49" fontId="1" fillId="2" borderId="8" xfId="0" applyNumberFormat="1" applyFont="1" applyFill="1" applyBorder="1"/>
    <xf numFmtId="0" fontId="1" fillId="0" borderId="7" xfId="0" applyFont="1" applyBorder="1"/>
    <xf numFmtId="49" fontId="10" fillId="3" borderId="2" xfId="0" applyNumberFormat="1" applyFont="1" applyFill="1" applyBorder="1"/>
    <xf numFmtId="49" fontId="0" fillId="0" borderId="3" xfId="0" applyNumberFormat="1" applyBorder="1"/>
    <xf numFmtId="0" fontId="0" fillId="0" borderId="3" xfId="0" applyBorder="1"/>
    <xf numFmtId="49" fontId="10" fillId="0" borderId="3" xfId="0" applyNumberFormat="1" applyFont="1" applyBorder="1"/>
    <xf numFmtId="0" fontId="0" fillId="2" borderId="3" xfId="0" applyFill="1" applyBorder="1"/>
    <xf numFmtId="0" fontId="1" fillId="2" borderId="3" xfId="0" applyFont="1" applyFill="1" applyBorder="1"/>
    <xf numFmtId="0" fontId="1" fillId="0" borderId="3" xfId="0" applyFont="1" applyBorder="1"/>
    <xf numFmtId="0" fontId="0" fillId="4" borderId="6" xfId="0" applyFill="1" applyBorder="1"/>
    <xf numFmtId="0" fontId="7" fillId="4" borderId="8" xfId="0" applyFont="1" applyFill="1" applyBorder="1"/>
    <xf numFmtId="0" fontId="4" fillId="4" borderId="8" xfId="1" applyFill="1" applyBorder="1"/>
    <xf numFmtId="49" fontId="10" fillId="4" borderId="7" xfId="0" applyNumberFormat="1" applyFont="1" applyFill="1" applyBorder="1"/>
    <xf numFmtId="0" fontId="11" fillId="4" borderId="8" xfId="0" applyFont="1" applyFill="1" applyBorder="1"/>
    <xf numFmtId="0" fontId="1" fillId="4" borderId="8" xfId="0" applyFont="1" applyFill="1" applyBorder="1"/>
    <xf numFmtId="0" fontId="2" fillId="0" borderId="3" xfId="0" applyFont="1" applyBorder="1"/>
    <xf numFmtId="0" fontId="3" fillId="0" borderId="3" xfId="0" applyFont="1" applyBorder="1"/>
    <xf numFmtId="0" fontId="0" fillId="0" borderId="3" xfId="0" applyBorder="1" applyAlignment="1">
      <alignment wrapText="1"/>
    </xf>
    <xf numFmtId="0" fontId="4" fillId="0" borderId="3" xfId="1" applyBorder="1"/>
    <xf numFmtId="0" fontId="4" fillId="2" borderId="3" xfId="1" applyFill="1" applyBorder="1"/>
    <xf numFmtId="49" fontId="0" fillId="2" borderId="3" xfId="0" applyNumberFormat="1" applyFill="1" applyBorder="1"/>
    <xf numFmtId="49" fontId="10" fillId="0" borderId="7" xfId="0" applyNumberFormat="1" applyFont="1" applyBorder="1"/>
    <xf numFmtId="0" fontId="2" fillId="0" borderId="2" xfId="0" applyFont="1" applyBorder="1"/>
    <xf numFmtId="0" fontId="3" fillId="0" borderId="2" xfId="0" applyFont="1" applyBorder="1"/>
    <xf numFmtId="0" fontId="4" fillId="2" borderId="2" xfId="1" applyFill="1" applyBorder="1"/>
    <xf numFmtId="0" fontId="1" fillId="2" borderId="2" xfId="0" applyFont="1" applyFill="1" applyBorder="1"/>
    <xf numFmtId="0" fontId="1" fillId="0" borderId="2" xfId="0" applyFont="1" applyBorder="1"/>
    <xf numFmtId="0" fontId="4" fillId="0" borderId="2" xfId="1" applyBorder="1"/>
    <xf numFmtId="49" fontId="0" fillId="0" borderId="9" xfId="0" applyNumberFormat="1" applyBorder="1"/>
    <xf numFmtId="49" fontId="0" fillId="0" borderId="10" xfId="0" applyNumberFormat="1" applyBorder="1"/>
    <xf numFmtId="49" fontId="1" fillId="0" borderId="10" xfId="0" applyNumberFormat="1" applyFont="1" applyBorder="1"/>
    <xf numFmtId="0" fontId="0" fillId="0" borderId="10" xfId="0" applyBorder="1"/>
    <xf numFmtId="49" fontId="10" fillId="0" borderId="10" xfId="0" applyNumberFormat="1" applyFont="1" applyBorder="1"/>
    <xf numFmtId="49" fontId="0" fillId="2" borderId="10" xfId="0" applyNumberFormat="1" applyFill="1" applyBorder="1"/>
    <xf numFmtId="0" fontId="0" fillId="2" borderId="10" xfId="0" applyFill="1" applyBorder="1"/>
    <xf numFmtId="49" fontId="1" fillId="2" borderId="10" xfId="0" applyNumberFormat="1" applyFont="1" applyFill="1" applyBorder="1"/>
    <xf numFmtId="49" fontId="0" fillId="6" borderId="7" xfId="0" applyNumberFormat="1" applyFill="1" applyBorder="1"/>
    <xf numFmtId="49" fontId="0" fillId="6" borderId="1" xfId="0" applyNumberFormat="1" applyFill="1" applyBorder="1"/>
    <xf numFmtId="49" fontId="0" fillId="7" borderId="8" xfId="0" applyNumberFormat="1" applyFill="1" applyBorder="1"/>
    <xf numFmtId="49" fontId="0" fillId="7" borderId="1" xfId="0" applyNumberFormat="1" applyFill="1" applyBorder="1"/>
    <xf numFmtId="49" fontId="0" fillId="8" borderId="1" xfId="0" applyNumberFormat="1" applyFill="1" applyBorder="1"/>
    <xf numFmtId="49" fontId="0" fillId="8" borderId="8" xfId="0" applyNumberFormat="1" applyFill="1" applyBorder="1"/>
    <xf numFmtId="49" fontId="0" fillId="7" borderId="7" xfId="0" applyNumberFormat="1" applyFill="1" applyBorder="1"/>
    <xf numFmtId="0" fontId="1" fillId="0" borderId="1" xfId="0" applyFont="1" applyBorder="1" applyAlignment="1">
      <alignment horizontal="center" vertical="center" wrapText="1"/>
    </xf>
    <xf numFmtId="49" fontId="1" fillId="0" borderId="2" xfId="0" applyNumberFormat="1" applyFont="1" applyBorder="1" applyAlignment="1">
      <alignment horizontal="center" vertical="center" wrapText="1"/>
    </xf>
    <xf numFmtId="49" fontId="1" fillId="4" borderId="7"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49" fontId="1" fillId="4" borderId="8" xfId="0" applyNumberFormat="1" applyFont="1" applyFill="1" applyBorder="1" applyAlignment="1">
      <alignment horizontal="center" vertical="center" wrapText="1"/>
    </xf>
    <xf numFmtId="49" fontId="1" fillId="3" borderId="3"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1" fillId="3" borderId="2" xfId="0" applyNumberFormat="1" applyFont="1" applyFill="1" applyBorder="1" applyAlignment="1">
      <alignment horizontal="center" vertical="center" wrapText="1"/>
    </xf>
    <xf numFmtId="49" fontId="1" fillId="0" borderId="7" xfId="0" applyNumberFormat="1" applyFont="1" applyBorder="1" applyAlignment="1">
      <alignment horizontal="center" vertical="center" wrapText="1"/>
    </xf>
    <xf numFmtId="49" fontId="1" fillId="0" borderId="8" xfId="0" applyNumberFormat="1" applyFont="1" applyBorder="1" applyAlignment="1">
      <alignment horizontal="center" vertical="center" wrapText="1"/>
    </xf>
    <xf numFmtId="0" fontId="8" fillId="4" borderId="8" xfId="0" applyFont="1" applyFill="1" applyBorder="1" applyAlignment="1">
      <alignment horizontal="center" vertical="center" wrapText="1"/>
    </xf>
    <xf numFmtId="0" fontId="9" fillId="0" borderId="3" xfId="0" applyFont="1" applyBorder="1" applyAlignment="1">
      <alignment horizontal="center" vertical="center" wrapText="1"/>
    </xf>
    <xf numFmtId="0" fontId="9" fillId="0" borderId="2" xfId="0" applyFont="1" applyBorder="1" applyAlignment="1">
      <alignment horizontal="center" vertical="center" wrapText="1"/>
    </xf>
    <xf numFmtId="49" fontId="1" fillId="0" borderId="10" xfId="0" applyNumberFormat="1" applyFont="1" applyBorder="1" applyAlignment="1">
      <alignment horizontal="center" vertical="center" wrapText="1"/>
    </xf>
    <xf numFmtId="0" fontId="1" fillId="0" borderId="3" xfId="0" applyFont="1" applyBorder="1" applyAlignment="1">
      <alignment horizontal="center" vertical="center" wrapText="1"/>
    </xf>
    <xf numFmtId="0" fontId="0" fillId="6" borderId="8" xfId="0" applyFill="1" applyBorder="1"/>
    <xf numFmtId="0" fontId="2" fillId="6" borderId="3" xfId="0" applyFont="1" applyFill="1" applyBorder="1"/>
    <xf numFmtId="0" fontId="2" fillId="6" borderId="2" xfId="0" applyFont="1" applyFill="1" applyBorder="1"/>
    <xf numFmtId="49" fontId="0" fillId="6" borderId="10" xfId="0" applyNumberFormat="1" applyFill="1" applyBorder="1"/>
    <xf numFmtId="49" fontId="0" fillId="7" borderId="3" xfId="0" applyNumberFormat="1" applyFill="1" applyBorder="1"/>
    <xf numFmtId="49" fontId="0" fillId="7" borderId="2" xfId="0" applyNumberFormat="1" applyFill="1" applyBorder="1"/>
    <xf numFmtId="49" fontId="0" fillId="0" borderId="11" xfId="0" applyNumberFormat="1" applyBorder="1"/>
    <xf numFmtId="49" fontId="0" fillId="0" borderId="12" xfId="0" applyNumberFormat="1" applyBorder="1"/>
    <xf numFmtId="49" fontId="1" fillId="0" borderId="12" xfId="0" applyNumberFormat="1" applyFont="1" applyBorder="1" applyAlignment="1">
      <alignment horizontal="center" vertical="center" wrapText="1"/>
    </xf>
    <xf numFmtId="0" fontId="0" fillId="0" borderId="12" xfId="0" applyBorder="1"/>
    <xf numFmtId="0" fontId="0" fillId="2" borderId="12" xfId="0" applyFill="1" applyBorder="1"/>
    <xf numFmtId="0" fontId="1" fillId="2" borderId="12" xfId="0" applyFont="1" applyFill="1" applyBorder="1"/>
    <xf numFmtId="49" fontId="1" fillId="0" borderId="12" xfId="0" applyNumberFormat="1" applyFont="1" applyBorder="1"/>
    <xf numFmtId="0" fontId="1" fillId="0" borderId="12" xfId="0" applyFont="1" applyBorder="1"/>
    <xf numFmtId="49" fontId="0" fillId="0" borderId="13" xfId="0" applyNumberFormat="1" applyBorder="1"/>
    <xf numFmtId="49" fontId="0" fillId="0" borderId="14" xfId="0" applyNumberFormat="1" applyBorder="1"/>
    <xf numFmtId="49" fontId="1" fillId="0" borderId="14" xfId="0" applyNumberFormat="1" applyFont="1" applyBorder="1" applyAlignment="1">
      <alignment horizontal="center" vertical="center" wrapText="1"/>
    </xf>
    <xf numFmtId="49" fontId="0" fillId="6" borderId="14" xfId="0" applyNumberFormat="1" applyFill="1" applyBorder="1"/>
    <xf numFmtId="0" fontId="0" fillId="0" borderId="14" xfId="0" applyBorder="1"/>
    <xf numFmtId="49" fontId="10" fillId="0" borderId="14" xfId="0" applyNumberFormat="1" applyFont="1" applyBorder="1"/>
    <xf numFmtId="49" fontId="0" fillId="2" borderId="14" xfId="0" applyNumberFormat="1" applyFill="1" applyBorder="1"/>
    <xf numFmtId="0" fontId="0" fillId="2" borderId="14" xfId="0" applyFill="1" applyBorder="1"/>
    <xf numFmtId="49" fontId="1" fillId="2" borderId="14" xfId="0" applyNumberFormat="1" applyFont="1" applyFill="1" applyBorder="1"/>
    <xf numFmtId="49" fontId="1" fillId="0" borderId="14" xfId="0" applyNumberFormat="1" applyFont="1" applyBorder="1"/>
    <xf numFmtId="49" fontId="0" fillId="5" borderId="10" xfId="0" applyNumberFormat="1" applyFill="1" applyBorder="1"/>
    <xf numFmtId="49" fontId="0" fillId="0" borderId="2" xfId="0" applyNumberFormat="1" applyBorder="1" applyAlignment="1">
      <alignment wrapText="1"/>
    </xf>
    <xf numFmtId="49" fontId="0" fillId="4" borderId="7" xfId="0" applyNumberFormat="1" applyFill="1" applyBorder="1" applyAlignment="1">
      <alignment wrapText="1"/>
    </xf>
    <xf numFmtId="49" fontId="0" fillId="4" borderId="1" xfId="0" applyNumberFormat="1" applyFill="1" applyBorder="1" applyAlignment="1">
      <alignment wrapText="1"/>
    </xf>
    <xf numFmtId="0" fontId="0" fillId="4" borderId="1" xfId="0" applyFill="1" applyBorder="1" applyAlignment="1">
      <alignment wrapText="1"/>
    </xf>
    <xf numFmtId="49" fontId="0" fillId="4" borderId="8" xfId="0" applyNumberFormat="1" applyFill="1" applyBorder="1" applyAlignment="1">
      <alignment wrapText="1"/>
    </xf>
    <xf numFmtId="0" fontId="0" fillId="3" borderId="3" xfId="0" applyFill="1" applyBorder="1" applyAlignment="1">
      <alignment wrapText="1"/>
    </xf>
    <xf numFmtId="49" fontId="0" fillId="3" borderId="1" xfId="0" applyNumberFormat="1" applyFill="1" applyBorder="1" applyAlignment="1">
      <alignment wrapText="1"/>
    </xf>
    <xf numFmtId="49" fontId="0" fillId="3" borderId="2" xfId="0" applyNumberFormat="1" applyFill="1" applyBorder="1" applyAlignment="1">
      <alignment wrapText="1"/>
    </xf>
    <xf numFmtId="49" fontId="0" fillId="0" borderId="12" xfId="0" applyNumberFormat="1" applyBorder="1" applyAlignment="1">
      <alignment wrapText="1"/>
    </xf>
    <xf numFmtId="49" fontId="0" fillId="0" borderId="10" xfId="0" applyNumberFormat="1" applyBorder="1" applyAlignment="1">
      <alignment wrapText="1"/>
    </xf>
    <xf numFmtId="49" fontId="0" fillId="0" borderId="14" xfId="0" applyNumberFormat="1" applyBorder="1" applyAlignment="1">
      <alignment wrapText="1"/>
    </xf>
    <xf numFmtId="49" fontId="0" fillId="3" borderId="3" xfId="0" applyNumberFormat="1" applyFill="1" applyBorder="1" applyAlignment="1">
      <alignment wrapText="1"/>
    </xf>
    <xf numFmtId="0" fontId="0" fillId="3" borderId="1" xfId="0" applyFill="1" applyBorder="1" applyAlignment="1">
      <alignment wrapText="1"/>
    </xf>
    <xf numFmtId="0" fontId="0" fillId="4" borderId="8" xfId="0" applyFill="1" applyBorder="1" applyAlignment="1">
      <alignment wrapText="1"/>
    </xf>
    <xf numFmtId="0" fontId="0" fillId="0" borderId="7" xfId="0" applyBorder="1" applyAlignment="1">
      <alignment wrapText="1"/>
    </xf>
    <xf numFmtId="49" fontId="0" fillId="0" borderId="8" xfId="0" applyNumberFormat="1" applyBorder="1" applyAlignment="1">
      <alignment wrapText="1"/>
    </xf>
    <xf numFmtId="0" fontId="2" fillId="0" borderId="3" xfId="0" applyFont="1" applyBorder="1" applyAlignment="1">
      <alignment wrapText="1"/>
    </xf>
    <xf numFmtId="0" fontId="0" fillId="0" borderId="2" xfId="0" applyBorder="1" applyAlignment="1">
      <alignment wrapText="1"/>
    </xf>
    <xf numFmtId="49" fontId="0" fillId="0" borderId="7" xfId="0" applyNumberFormat="1" applyBorder="1" applyAlignment="1">
      <alignment wrapText="1"/>
    </xf>
    <xf numFmtId="0" fontId="1" fillId="0" borderId="15" xfId="0" applyFont="1" applyBorder="1" applyAlignment="1">
      <alignment wrapText="1"/>
    </xf>
    <xf numFmtId="49" fontId="0" fillId="0" borderId="16" xfId="0" applyNumberFormat="1" applyBorder="1"/>
    <xf numFmtId="49" fontId="0" fillId="4" borderId="17" xfId="0" applyNumberFormat="1" applyFill="1" applyBorder="1"/>
    <xf numFmtId="49" fontId="0" fillId="4" borderId="15" xfId="0" applyNumberFormat="1" applyFill="1" applyBorder="1"/>
    <xf numFmtId="49" fontId="0" fillId="4" borderId="18" xfId="0" applyNumberFormat="1" applyFill="1" applyBorder="1"/>
    <xf numFmtId="49" fontId="0" fillId="3" borderId="19" xfId="0" applyNumberFormat="1" applyFill="1" applyBorder="1"/>
    <xf numFmtId="49" fontId="0" fillId="3" borderId="15" xfId="0" applyNumberFormat="1" applyFill="1" applyBorder="1"/>
    <xf numFmtId="49" fontId="0" fillId="3" borderId="16" xfId="0" applyNumberFormat="1" applyFill="1" applyBorder="1"/>
    <xf numFmtId="49" fontId="0" fillId="0" borderId="20" xfId="0" applyNumberFormat="1" applyBorder="1"/>
    <xf numFmtId="49" fontId="0" fillId="0" borderId="21" xfId="0" applyNumberFormat="1" applyBorder="1"/>
    <xf numFmtId="49" fontId="0" fillId="0" borderId="22" xfId="0" applyNumberFormat="1" applyBorder="1"/>
    <xf numFmtId="0" fontId="0" fillId="4" borderId="18" xfId="0" applyFill="1" applyBorder="1"/>
    <xf numFmtId="49" fontId="0" fillId="0" borderId="17" xfId="0" applyNumberFormat="1" applyBorder="1"/>
    <xf numFmtId="49" fontId="0" fillId="0" borderId="18" xfId="0" applyNumberFormat="1" applyBorder="1"/>
    <xf numFmtId="0" fontId="2" fillId="0" borderId="19" xfId="0" applyFont="1" applyBorder="1"/>
    <xf numFmtId="0" fontId="2" fillId="0" borderId="16" xfId="0" applyFont="1" applyBorder="1"/>
    <xf numFmtId="0" fontId="0" fillId="0" borderId="19" xfId="0" applyBorder="1"/>
    <xf numFmtId="0" fontId="0" fillId="0" borderId="15" xfId="0" applyBorder="1"/>
    <xf numFmtId="0" fontId="1" fillId="0" borderId="23" xfId="0" applyFont="1" applyBorder="1" applyAlignment="1">
      <alignment wrapText="1"/>
    </xf>
    <xf numFmtId="49" fontId="0" fillId="0" borderId="24" xfId="0" applyNumberFormat="1" applyBorder="1"/>
    <xf numFmtId="49" fontId="0" fillId="4" borderId="25" xfId="0" applyNumberFormat="1" applyFill="1" applyBorder="1"/>
    <xf numFmtId="49" fontId="0" fillId="4" borderId="23" xfId="0" applyNumberFormat="1" applyFill="1" applyBorder="1"/>
    <xf numFmtId="49" fontId="0" fillId="4" borderId="26" xfId="0" applyNumberFormat="1" applyFill="1" applyBorder="1"/>
    <xf numFmtId="49" fontId="0" fillId="3" borderId="27" xfId="0" applyNumberFormat="1" applyFill="1" applyBorder="1"/>
    <xf numFmtId="49" fontId="0" fillId="3" borderId="23" xfId="0" applyNumberFormat="1" applyFill="1" applyBorder="1"/>
    <xf numFmtId="49" fontId="0" fillId="3" borderId="24" xfId="0" applyNumberFormat="1" applyFill="1" applyBorder="1"/>
    <xf numFmtId="49" fontId="0" fillId="0" borderId="28" xfId="0" applyNumberFormat="1" applyBorder="1"/>
    <xf numFmtId="49" fontId="0" fillId="0" borderId="29" xfId="0" applyNumberFormat="1" applyBorder="1"/>
    <xf numFmtId="49" fontId="0" fillId="0" borderId="30" xfId="0" applyNumberFormat="1" applyBorder="1"/>
    <xf numFmtId="0" fontId="7" fillId="4" borderId="26" xfId="0" applyFont="1" applyFill="1" applyBorder="1"/>
    <xf numFmtId="49" fontId="0" fillId="0" borderId="25" xfId="0" applyNumberFormat="1" applyBorder="1"/>
    <xf numFmtId="49" fontId="0" fillId="0" borderId="26" xfId="0" applyNumberFormat="1" applyBorder="1"/>
    <xf numFmtId="0" fontId="0" fillId="0" borderId="27" xfId="0" applyBorder="1" applyAlignment="1">
      <alignment wrapText="1"/>
    </xf>
    <xf numFmtId="0" fontId="0" fillId="0" borderId="24" xfId="0" applyBorder="1"/>
    <xf numFmtId="0" fontId="0" fillId="0" borderId="27" xfId="0" applyBorder="1"/>
    <xf numFmtId="0" fontId="0" fillId="0" borderId="23" xfId="0" applyBorder="1"/>
    <xf numFmtId="0" fontId="1" fillId="0" borderId="4" xfId="0" applyFont="1" applyBorder="1" applyAlignment="1">
      <alignment wrapText="1"/>
    </xf>
    <xf numFmtId="49" fontId="0" fillId="5" borderId="31" xfId="0" applyNumberFormat="1" applyFont="1" applyFill="1" applyBorder="1"/>
    <xf numFmtId="49" fontId="0" fillId="6" borderId="4" xfId="0" applyNumberFormat="1" applyFill="1" applyBorder="1"/>
    <xf numFmtId="49" fontId="0" fillId="5" borderId="5" xfId="0" applyNumberFormat="1" applyFill="1" applyBorder="1"/>
    <xf numFmtId="49" fontId="0" fillId="8" borderId="5" xfId="0" applyNumberFormat="1" applyFill="1" applyBorder="1"/>
    <xf numFmtId="49" fontId="0" fillId="6" borderId="5" xfId="0" applyNumberFormat="1" applyFill="1" applyBorder="1"/>
    <xf numFmtId="49" fontId="0" fillId="8" borderId="6" xfId="0" applyNumberFormat="1" applyFill="1" applyBorder="1"/>
    <xf numFmtId="49" fontId="0" fillId="5" borderId="32" xfId="0" applyNumberFormat="1" applyFill="1" applyBorder="1"/>
    <xf numFmtId="49" fontId="0" fillId="5" borderId="31" xfId="0" applyNumberFormat="1" applyFill="1" applyBorder="1"/>
    <xf numFmtId="49" fontId="0" fillId="5" borderId="11" xfId="0" applyNumberFormat="1" applyFill="1" applyBorder="1"/>
    <xf numFmtId="49" fontId="0" fillId="5" borderId="9" xfId="0" applyNumberFormat="1" applyFill="1" applyBorder="1"/>
    <xf numFmtId="49" fontId="0" fillId="6" borderId="13" xfId="0" applyNumberFormat="1" applyFill="1" applyBorder="1"/>
    <xf numFmtId="49" fontId="0" fillId="6" borderId="32" xfId="0" applyNumberFormat="1" applyFill="1" applyBorder="1"/>
    <xf numFmtId="49" fontId="0" fillId="6" borderId="31" xfId="0" applyNumberFormat="1" applyFill="1" applyBorder="1"/>
    <xf numFmtId="0" fontId="0" fillId="6" borderId="6" xfId="0" applyFill="1" applyBorder="1"/>
    <xf numFmtId="49" fontId="0" fillId="6" borderId="6" xfId="0" applyNumberFormat="1" applyFill="1" applyBorder="1"/>
    <xf numFmtId="0" fontId="2" fillId="6" borderId="32" xfId="0" applyFont="1" applyFill="1" applyBorder="1"/>
    <xf numFmtId="0" fontId="2" fillId="6" borderId="31" xfId="0" applyFont="1" applyFill="1" applyBorder="1"/>
    <xf numFmtId="49" fontId="0" fillId="6" borderId="9" xfId="0" applyNumberFormat="1" applyFill="1" applyBorder="1"/>
    <xf numFmtId="0" fontId="0" fillId="0" borderId="32" xfId="0" applyBorder="1"/>
    <xf numFmtId="0" fontId="0" fillId="0" borderId="5" xfId="0" applyBorder="1"/>
    <xf numFmtId="0" fontId="1" fillId="0" borderId="7" xfId="0" applyFont="1" applyBorder="1" applyAlignment="1">
      <alignment wrapText="1"/>
    </xf>
    <xf numFmtId="0" fontId="1" fillId="0" borderId="33" xfId="0" applyFont="1" applyBorder="1" applyAlignment="1">
      <alignment wrapText="1"/>
    </xf>
    <xf numFmtId="49" fontId="0" fillId="0" borderId="34" xfId="0" applyNumberFormat="1" applyBorder="1"/>
    <xf numFmtId="49" fontId="0" fillId="4" borderId="33" xfId="0" applyNumberFormat="1" applyFill="1" applyBorder="1"/>
    <xf numFmtId="49" fontId="0" fillId="4" borderId="35" xfId="0" applyNumberFormat="1" applyFill="1" applyBorder="1"/>
    <xf numFmtId="49" fontId="0" fillId="4" borderId="36" xfId="0" applyNumberFormat="1" applyFill="1" applyBorder="1"/>
    <xf numFmtId="49" fontId="0" fillId="3" borderId="37" xfId="0" applyNumberFormat="1" applyFill="1" applyBorder="1"/>
    <xf numFmtId="49" fontId="0" fillId="3" borderId="35" xfId="0" applyNumberFormat="1" applyFill="1" applyBorder="1"/>
    <xf numFmtId="49" fontId="0" fillId="3" borderId="34" xfId="0" applyNumberFormat="1" applyFill="1" applyBorder="1"/>
    <xf numFmtId="49" fontId="0" fillId="0" borderId="38" xfId="0" applyNumberFormat="1" applyBorder="1"/>
    <xf numFmtId="49" fontId="0" fillId="0" borderId="39" xfId="0" applyNumberFormat="1" applyBorder="1"/>
    <xf numFmtId="49" fontId="0" fillId="0" borderId="40" xfId="0" applyNumberFormat="1" applyBorder="1"/>
    <xf numFmtId="0" fontId="0" fillId="4" borderId="36" xfId="0" applyFill="1" applyBorder="1"/>
    <xf numFmtId="49" fontId="0" fillId="0" borderId="33" xfId="0" applyNumberFormat="1" applyBorder="1"/>
    <xf numFmtId="49" fontId="0" fillId="0" borderId="36" xfId="0" applyNumberFormat="1" applyBorder="1"/>
    <xf numFmtId="0" fontId="0" fillId="0" borderId="37" xfId="0" applyBorder="1"/>
    <xf numFmtId="0" fontId="0" fillId="0" borderId="34" xfId="0" applyBorder="1"/>
    <xf numFmtId="0" fontId="0" fillId="0" borderId="35" xfId="0" applyBorder="1"/>
    <xf numFmtId="49" fontId="0" fillId="7" borderId="7" xfId="0" applyNumberFormat="1" applyFill="1" applyBorder="1" applyAlignment="1">
      <alignment wrapText="1"/>
    </xf>
    <xf numFmtId="49" fontId="0" fillId="7" borderId="3" xfId="0" applyNumberFormat="1" applyFill="1" applyBorder="1" applyAlignment="1">
      <alignment wrapText="1"/>
    </xf>
    <xf numFmtId="49" fontId="0" fillId="7" borderId="1" xfId="0" applyNumberFormat="1" applyFill="1" applyBorder="1" applyAlignment="1">
      <alignment wrapText="1"/>
    </xf>
    <xf numFmtId="49" fontId="0" fillId="7" borderId="2" xfId="0" applyNumberFormat="1" applyFill="1" applyBorder="1" applyAlignment="1">
      <alignment wrapText="1"/>
    </xf>
    <xf numFmtId="0" fontId="7" fillId="7" borderId="8" xfId="0" applyFont="1" applyFill="1" applyBorder="1" applyAlignment="1">
      <alignment vertical="center" wrapText="1"/>
    </xf>
    <xf numFmtId="49" fontId="0" fillId="7" borderId="8" xfId="0" applyNumberFormat="1" applyFill="1" applyBorder="1" applyAlignment="1">
      <alignment wrapText="1"/>
    </xf>
    <xf numFmtId="0" fontId="4" fillId="3" borderId="2" xfId="1" applyFill="1" applyBorder="1"/>
    <xf numFmtId="49" fontId="0" fillId="9" borderId="10" xfId="0" applyNumberFormat="1" applyFill="1" applyBorder="1"/>
    <xf numFmtId="49" fontId="0" fillId="9" borderId="12" xfId="0" applyNumberFormat="1" applyFill="1" applyBorder="1"/>
    <xf numFmtId="0" fontId="1" fillId="9" borderId="1" xfId="0" applyFont="1" applyFill="1" applyBorder="1" applyAlignment="1">
      <alignment wrapText="1"/>
    </xf>
    <xf numFmtId="0" fontId="1" fillId="9" borderId="1" xfId="0" applyFont="1" applyFill="1" applyBorder="1"/>
    <xf numFmtId="0" fontId="0" fillId="2" borderId="42" xfId="0" applyFill="1" applyBorder="1"/>
    <xf numFmtId="0" fontId="0" fillId="3" borderId="24" xfId="0" applyFill="1" applyBorder="1"/>
    <xf numFmtId="49" fontId="0" fillId="3" borderId="41" xfId="0" applyNumberFormat="1" applyFill="1" applyBorder="1" applyAlignment="1">
      <alignment wrapText="1"/>
    </xf>
    <xf numFmtId="49" fontId="0" fillId="3" borderId="43" xfId="0" applyNumberFormat="1" applyFill="1" applyBorder="1" applyAlignment="1">
      <alignment wrapText="1"/>
    </xf>
    <xf numFmtId="49" fontId="0" fillId="4" borderId="1" xfId="0" applyNumberFormat="1" applyFill="1" applyBorder="1" applyAlignment="1">
      <alignment horizontal="center" wrapText="1"/>
    </xf>
    <xf numFmtId="0" fontId="0" fillId="3" borderId="16" xfId="0" applyFill="1" applyBorder="1"/>
    <xf numFmtId="49" fontId="0" fillId="3" borderId="43" xfId="0" applyNumberFormat="1" applyFill="1" applyBorder="1"/>
    <xf numFmtId="49" fontId="0" fillId="4" borderId="12" xfId="0" applyNumberFormat="1" applyFill="1" applyBorder="1"/>
    <xf numFmtId="0" fontId="0" fillId="4" borderId="12" xfId="0" applyFill="1" applyBorder="1"/>
    <xf numFmtId="0" fontId="0" fillId="4" borderId="3" xfId="0" applyFill="1" applyBorder="1"/>
    <xf numFmtId="49" fontId="0" fillId="4" borderId="44" xfId="0" applyNumberFormat="1" applyFill="1" applyBorder="1"/>
    <xf numFmtId="49" fontId="0" fillId="4" borderId="45" xfId="0" applyNumberFormat="1" applyFill="1" applyBorder="1"/>
    <xf numFmtId="0" fontId="0" fillId="4" borderId="46" xfId="0" applyFill="1" applyBorder="1"/>
    <xf numFmtId="0" fontId="0" fillId="4" borderId="47" xfId="0" applyFill="1" applyBorder="1"/>
    <xf numFmtId="49" fontId="0" fillId="0" borderId="42" xfId="0" applyNumberFormat="1" applyBorder="1"/>
    <xf numFmtId="0" fontId="0" fillId="3" borderId="42" xfId="0" applyFill="1" applyBorder="1"/>
    <xf numFmtId="49" fontId="0" fillId="3" borderId="42" xfId="0" applyNumberFormat="1" applyFill="1" applyBorder="1"/>
    <xf numFmtId="0" fontId="0" fillId="3" borderId="15"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10</xdr:row>
      <xdr:rowOff>0</xdr:rowOff>
    </xdr:from>
    <xdr:to>
      <xdr:col>21</xdr:col>
      <xdr:colOff>12700</xdr:colOff>
      <xdr:row>10</xdr:row>
      <xdr:rowOff>12700</xdr:rowOff>
    </xdr:to>
    <xdr:pic>
      <xdr:nvPicPr>
        <xdr:cNvPr id="2" name="Picture 1" descr="page1image24319424">
          <a:extLst>
            <a:ext uri="{FF2B5EF4-FFF2-40B4-BE49-F238E27FC236}">
              <a16:creationId xmlns:a16="http://schemas.microsoft.com/office/drawing/2014/main" id="{3C5CC050-DDA4-F543-AF43-9766AB6A8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941000" y="203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SS_MOSS_T3_19-1-2.png" TargetMode="External"/><Relationship Id="rId13" Type="http://schemas.openxmlformats.org/officeDocument/2006/relationships/hyperlink" Target="SS_MOSS_T3_21-1-2d.png" TargetMode="External"/><Relationship Id="rId18" Type="http://schemas.openxmlformats.org/officeDocument/2006/relationships/hyperlink" Target="SS_MOSS_T3_44-1-2.png" TargetMode="External"/><Relationship Id="rId26" Type="http://schemas.openxmlformats.org/officeDocument/2006/relationships/drawing" Target="../drawings/drawing1.xml"/><Relationship Id="rId3" Type="http://schemas.openxmlformats.org/officeDocument/2006/relationships/hyperlink" Target="SS_MOSS_T3_9-1-2.png" TargetMode="External"/><Relationship Id="rId21" Type="http://schemas.openxmlformats.org/officeDocument/2006/relationships/hyperlink" Target="SS_MOSS_T3_54-1-2.png" TargetMode="External"/><Relationship Id="rId7" Type="http://schemas.openxmlformats.org/officeDocument/2006/relationships/hyperlink" Target="SS_MOSS_T3_16.png" TargetMode="External"/><Relationship Id="rId12" Type="http://schemas.openxmlformats.org/officeDocument/2006/relationships/hyperlink" Target="SS_MOSS_T3_21-1-2c.png" TargetMode="External"/><Relationship Id="rId17" Type="http://schemas.openxmlformats.org/officeDocument/2006/relationships/hyperlink" Target="SS_MOSS_T3_36-1-2b.png" TargetMode="External"/><Relationship Id="rId25" Type="http://schemas.openxmlformats.org/officeDocument/2006/relationships/hyperlink" Target="mailto:dean.hintz@safe.com" TargetMode="External"/><Relationship Id="rId2" Type="http://schemas.openxmlformats.org/officeDocument/2006/relationships/hyperlink" Target="SS_MOSS_T3_6-1-2.png" TargetMode="External"/><Relationship Id="rId16" Type="http://schemas.openxmlformats.org/officeDocument/2006/relationships/hyperlink" Target="SS_MOSS_T3_36-1-2a.png" TargetMode="External"/><Relationship Id="rId20" Type="http://schemas.openxmlformats.org/officeDocument/2006/relationships/hyperlink" Target="SS_MOSS_T3_51-2.png" TargetMode="External"/><Relationship Id="rId1" Type="http://schemas.openxmlformats.org/officeDocument/2006/relationships/hyperlink" Target="SS_MOSS_T3_4-3.png" TargetMode="External"/><Relationship Id="rId6" Type="http://schemas.openxmlformats.org/officeDocument/2006/relationships/hyperlink" Target="SS_MOSS_T3_15-2.png" TargetMode="External"/><Relationship Id="rId11" Type="http://schemas.openxmlformats.org/officeDocument/2006/relationships/hyperlink" Target="SS_MOSS_T3_21-1-2b.png" TargetMode="External"/><Relationship Id="rId24" Type="http://schemas.openxmlformats.org/officeDocument/2006/relationships/hyperlink" Target="SS_MOSS_T3_56-2.png" TargetMode="External"/><Relationship Id="rId5" Type="http://schemas.openxmlformats.org/officeDocument/2006/relationships/hyperlink" Target="SS_MOSS_T3_10-2b.png" TargetMode="External"/><Relationship Id="rId15" Type="http://schemas.openxmlformats.org/officeDocument/2006/relationships/hyperlink" Target="SS_MOSS_T3_33-1-2.png" TargetMode="External"/><Relationship Id="rId23" Type="http://schemas.openxmlformats.org/officeDocument/2006/relationships/hyperlink" Target="SS_MOSS_T3_55-1-2b.png" TargetMode="External"/><Relationship Id="rId28" Type="http://schemas.openxmlformats.org/officeDocument/2006/relationships/comments" Target="../comments1.xml"/><Relationship Id="rId10" Type="http://schemas.openxmlformats.org/officeDocument/2006/relationships/hyperlink" Target="SS_MOSS_T3_21-1-2a.png" TargetMode="External"/><Relationship Id="rId19" Type="http://schemas.openxmlformats.org/officeDocument/2006/relationships/hyperlink" Target="SS_MOSS_T3_50-2.png" TargetMode="External"/><Relationship Id="rId4" Type="http://schemas.openxmlformats.org/officeDocument/2006/relationships/hyperlink" Target="SS_MOSS_T3_10-2a.png" TargetMode="External"/><Relationship Id="rId9" Type="http://schemas.openxmlformats.org/officeDocument/2006/relationships/hyperlink" Target="SS_MOSS_T3_20-1-2.png" TargetMode="External"/><Relationship Id="rId14" Type="http://schemas.openxmlformats.org/officeDocument/2006/relationships/hyperlink" Target="SS_MOSS_T3_29-2.png" TargetMode="External"/><Relationship Id="rId22" Type="http://schemas.openxmlformats.org/officeDocument/2006/relationships/hyperlink" Target="SS_MOSS_T3_55-1-2a.png" TargetMode="External"/><Relationship Id="rId27"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A080F-CA6B-8D40-BDA5-3EED01E2D04C}">
  <dimension ref="A1:AJ420"/>
  <sheetViews>
    <sheetView tabSelected="1" workbookViewId="0">
      <pane xSplit="1" ySplit="8" topLeftCell="D135" activePane="bottomRight" state="frozen"/>
      <selection pane="topRight" activeCell="B1" sqref="B1"/>
      <selection pane="bottomLeft" activeCell="A9" sqref="A9"/>
      <selection pane="bottomRight" activeCell="A138" sqref="A138"/>
    </sheetView>
  </sheetViews>
  <sheetFormatPr baseColWidth="10" defaultRowHeight="16" x14ac:dyDescent="0.2"/>
  <cols>
    <col min="1" max="1" width="21.6640625" style="1" customWidth="1"/>
    <col min="2" max="2" width="22.1640625" style="21" customWidth="1"/>
    <col min="3" max="3" width="22.1640625" style="38" customWidth="1"/>
    <col min="4" max="6" width="22.1640625" style="9" customWidth="1"/>
    <col min="7" max="7" width="22.1640625" style="39" customWidth="1"/>
    <col min="8" max="8" width="22.1640625" style="28" customWidth="1"/>
    <col min="9" max="9" width="22.1640625" style="8" customWidth="1"/>
    <col min="10" max="10" width="22.1640625" style="42" customWidth="1"/>
    <col min="11" max="11" width="22.1640625" style="121" customWidth="1"/>
    <col min="12" max="12" width="22.1640625" style="85" customWidth="1"/>
    <col min="13" max="13" width="22.1640625" style="130" customWidth="1"/>
    <col min="14" max="14" width="22.1640625" style="28" customWidth="1"/>
    <col min="15" max="15" width="22.1640625" style="8" customWidth="1"/>
    <col min="16" max="16" width="22.1640625" style="42" customWidth="1"/>
    <col min="17" max="17" width="22.1640625" style="38" customWidth="1"/>
    <col min="18" max="18" width="22.1640625" style="9" customWidth="1"/>
    <col min="19" max="19" width="22.1640625" style="39" customWidth="1"/>
    <col min="20" max="20" width="22.1640625" style="48" customWidth="1"/>
    <col min="21" max="21" width="22.1640625" style="49" customWidth="1"/>
    <col min="22" max="22" width="22.1640625" style="58" customWidth="1"/>
    <col min="23" max="23" width="22.1640625" style="21" customWidth="1"/>
    <col min="24" max="24" width="22.1640625" style="85" customWidth="1"/>
    <col min="25" max="25" width="10.83203125" style="58"/>
    <col min="26" max="16384" width="10.83203125" style="2"/>
  </cols>
  <sheetData>
    <row r="1" spans="1:27" ht="17" x14ac:dyDescent="0.2">
      <c r="A1" s="1" t="s">
        <v>0</v>
      </c>
      <c r="B1" s="19" t="s">
        <v>2</v>
      </c>
      <c r="C1" s="31" t="s">
        <v>4</v>
      </c>
      <c r="D1" s="32" t="s">
        <v>16</v>
      </c>
      <c r="E1" s="32" t="s">
        <v>17</v>
      </c>
      <c r="F1" s="32" t="s">
        <v>18</v>
      </c>
      <c r="G1" s="33" t="s">
        <v>5</v>
      </c>
      <c r="H1" s="26" t="s">
        <v>14</v>
      </c>
      <c r="I1" s="3" t="s">
        <v>19</v>
      </c>
      <c r="J1" s="40" t="s">
        <v>20</v>
      </c>
      <c r="K1" s="118" t="s">
        <v>6</v>
      </c>
      <c r="L1" s="82" t="s">
        <v>9</v>
      </c>
      <c r="M1" s="126" t="s">
        <v>8</v>
      </c>
      <c r="N1" s="26" t="s">
        <v>10</v>
      </c>
      <c r="O1" s="3" t="s">
        <v>11</v>
      </c>
      <c r="P1" s="40" t="s">
        <v>15</v>
      </c>
      <c r="Q1" s="31" t="s">
        <v>1</v>
      </c>
      <c r="R1" s="32" t="s">
        <v>12</v>
      </c>
      <c r="S1" s="63"/>
      <c r="T1" s="43" t="s">
        <v>13</v>
      </c>
      <c r="U1" s="44" t="s">
        <v>7</v>
      </c>
      <c r="X1" s="82" t="s">
        <v>3</v>
      </c>
    </row>
    <row r="2" spans="1:27" ht="17" x14ac:dyDescent="0.2">
      <c r="A2" s="1" t="s">
        <v>21</v>
      </c>
      <c r="B2" s="19" t="s">
        <v>23</v>
      </c>
      <c r="C2" s="34" t="s">
        <v>25</v>
      </c>
      <c r="D2" s="4" t="s">
        <v>33</v>
      </c>
      <c r="E2" s="4" t="s">
        <v>34</v>
      </c>
      <c r="F2" s="4" t="s">
        <v>35</v>
      </c>
      <c r="G2" s="35" t="s">
        <v>26</v>
      </c>
      <c r="H2" s="26" t="s">
        <v>31</v>
      </c>
      <c r="I2" s="3" t="s">
        <v>36</v>
      </c>
      <c r="J2" s="40" t="s">
        <v>37</v>
      </c>
      <c r="K2" s="119" t="s">
        <v>27</v>
      </c>
      <c r="L2" s="83" t="s">
        <v>29</v>
      </c>
      <c r="M2" s="127" t="s">
        <v>28</v>
      </c>
      <c r="N2" s="26" t="s">
        <v>29</v>
      </c>
      <c r="O2" s="3" t="s">
        <v>30</v>
      </c>
      <c r="P2" s="40" t="s">
        <v>32</v>
      </c>
      <c r="Q2" s="34" t="s">
        <v>22</v>
      </c>
      <c r="R2" s="4" t="s">
        <v>30</v>
      </c>
      <c r="S2" s="64" t="s">
        <v>1269</v>
      </c>
      <c r="T2" s="45" t="s">
        <v>30</v>
      </c>
      <c r="U2" s="46" t="s">
        <v>28</v>
      </c>
      <c r="V2" s="69" t="s">
        <v>1210</v>
      </c>
      <c r="W2" s="76" t="s">
        <v>1210</v>
      </c>
      <c r="X2" s="83" t="s">
        <v>24</v>
      </c>
      <c r="Z2" s="241" t="s">
        <v>1276</v>
      </c>
      <c r="AA2" s="241" t="s">
        <v>1277</v>
      </c>
    </row>
    <row r="3" spans="1:27" ht="34" x14ac:dyDescent="0.2">
      <c r="A3" s="1" t="s">
        <v>38</v>
      </c>
      <c r="B3" s="19" t="s">
        <v>40</v>
      </c>
      <c r="C3" s="34" t="s">
        <v>42</v>
      </c>
      <c r="D3" s="4" t="s">
        <v>51</v>
      </c>
      <c r="E3" s="4" t="s">
        <v>52</v>
      </c>
      <c r="F3" s="4" t="s">
        <v>53</v>
      </c>
      <c r="G3" s="35" t="s">
        <v>43</v>
      </c>
      <c r="H3" s="26" t="s">
        <v>49</v>
      </c>
      <c r="I3" s="3" t="s">
        <v>54</v>
      </c>
      <c r="J3" s="40" t="s">
        <v>55</v>
      </c>
      <c r="K3" s="119" t="s">
        <v>44</v>
      </c>
      <c r="L3" s="83" t="s">
        <v>46</v>
      </c>
      <c r="M3" s="127" t="s">
        <v>45</v>
      </c>
      <c r="N3" s="26" t="s">
        <v>47</v>
      </c>
      <c r="O3" s="3" t="s">
        <v>48</v>
      </c>
      <c r="P3" s="40" t="s">
        <v>50</v>
      </c>
      <c r="Q3" s="34" t="s">
        <v>39</v>
      </c>
      <c r="R3" s="4" t="s">
        <v>48</v>
      </c>
      <c r="S3" s="65" t="s">
        <v>1270</v>
      </c>
      <c r="T3" s="45" t="s">
        <v>48</v>
      </c>
      <c r="U3" s="46" t="s">
        <v>45</v>
      </c>
      <c r="V3" s="70" t="s">
        <v>1211</v>
      </c>
      <c r="W3" s="77" t="s">
        <v>1211</v>
      </c>
      <c r="X3" s="83" t="s">
        <v>41</v>
      </c>
    </row>
    <row r="4" spans="1:27" ht="68" x14ac:dyDescent="0.2">
      <c r="A4" s="1" t="s">
        <v>56</v>
      </c>
      <c r="B4" s="19" t="s">
        <v>57</v>
      </c>
      <c r="C4" s="34" t="s">
        <v>59</v>
      </c>
      <c r="D4" s="4" t="s">
        <v>61</v>
      </c>
      <c r="E4" s="4" t="s">
        <v>61</v>
      </c>
      <c r="F4" s="4" t="s">
        <v>61</v>
      </c>
      <c r="G4" s="35" t="s">
        <v>59</v>
      </c>
      <c r="H4" s="26" t="s">
        <v>57</v>
      </c>
      <c r="I4" s="3" t="s">
        <v>61</v>
      </c>
      <c r="J4" s="40" t="s">
        <v>61</v>
      </c>
      <c r="K4" s="119" t="s">
        <v>60</v>
      </c>
      <c r="L4" s="83" t="s">
        <v>60</v>
      </c>
      <c r="M4" s="127" t="s">
        <v>57</v>
      </c>
      <c r="N4" s="26" t="s">
        <v>60</v>
      </c>
      <c r="O4" s="3" t="s">
        <v>57</v>
      </c>
      <c r="P4" s="40" t="s">
        <v>59</v>
      </c>
      <c r="Q4" s="34" t="s">
        <v>57</v>
      </c>
      <c r="R4" s="4" t="s">
        <v>57</v>
      </c>
      <c r="S4" s="39">
        <v>3</v>
      </c>
      <c r="T4" s="45" t="s">
        <v>57</v>
      </c>
      <c r="U4" s="46" t="s">
        <v>57</v>
      </c>
      <c r="V4" s="58">
        <v>3</v>
      </c>
      <c r="W4" s="21">
        <v>3</v>
      </c>
      <c r="X4" s="83" t="s">
        <v>58</v>
      </c>
    </row>
    <row r="5" spans="1:27" s="97" customFormat="1" ht="102" x14ac:dyDescent="0.2">
      <c r="A5" s="97" t="s">
        <v>62</v>
      </c>
      <c r="B5" s="98" t="s">
        <v>64</v>
      </c>
      <c r="C5" s="99" t="s">
        <v>66</v>
      </c>
      <c r="D5" s="100" t="s">
        <v>78</v>
      </c>
      <c r="E5" s="100" t="s">
        <v>78</v>
      </c>
      <c r="F5" s="100" t="s">
        <v>78</v>
      </c>
      <c r="G5" s="101" t="s">
        <v>67</v>
      </c>
      <c r="H5" s="102" t="s">
        <v>76</v>
      </c>
      <c r="I5" s="103" t="s">
        <v>76</v>
      </c>
      <c r="J5" s="104" t="s">
        <v>76</v>
      </c>
      <c r="K5" s="120" t="s">
        <v>68</v>
      </c>
      <c r="L5" s="110" t="s">
        <v>71</v>
      </c>
      <c r="M5" s="128" t="s">
        <v>70</v>
      </c>
      <c r="N5" s="102" t="s">
        <v>72</v>
      </c>
      <c r="O5" s="103" t="s">
        <v>73</v>
      </c>
      <c r="P5" s="104" t="s">
        <v>77</v>
      </c>
      <c r="Q5" s="99" t="s">
        <v>63</v>
      </c>
      <c r="R5" s="100" t="s">
        <v>74</v>
      </c>
      <c r="S5" s="107" t="s">
        <v>1271</v>
      </c>
      <c r="T5" s="105" t="s">
        <v>75</v>
      </c>
      <c r="U5" s="106" t="s">
        <v>69</v>
      </c>
      <c r="V5" s="108" t="s">
        <v>1212</v>
      </c>
      <c r="W5" s="109" t="s">
        <v>1213</v>
      </c>
      <c r="X5" s="110" t="s">
        <v>65</v>
      </c>
      <c r="Y5" s="111"/>
    </row>
    <row r="6" spans="1:27" ht="34" x14ac:dyDescent="0.2">
      <c r="A6" s="1" t="s">
        <v>79</v>
      </c>
      <c r="B6" s="19" t="s">
        <v>81</v>
      </c>
      <c r="C6" s="34" t="s">
        <v>83</v>
      </c>
      <c r="D6" s="4" t="s">
        <v>83</v>
      </c>
      <c r="E6" s="4" t="s">
        <v>83</v>
      </c>
      <c r="F6" s="4" t="s">
        <v>83</v>
      </c>
      <c r="G6" s="35" t="s">
        <v>83</v>
      </c>
      <c r="H6" s="26" t="s">
        <v>91</v>
      </c>
      <c r="I6" s="3" t="s">
        <v>93</v>
      </c>
      <c r="J6" s="40" t="s">
        <v>94</v>
      </c>
      <c r="K6" s="119" t="s">
        <v>84</v>
      </c>
      <c r="L6" s="83" t="s">
        <v>87</v>
      </c>
      <c r="M6" s="127" t="s">
        <v>86</v>
      </c>
      <c r="N6" s="26" t="s">
        <v>88</v>
      </c>
      <c r="O6" s="3" t="s">
        <v>89</v>
      </c>
      <c r="P6" s="40" t="s">
        <v>92</v>
      </c>
      <c r="Q6" s="34" t="s">
        <v>80</v>
      </c>
      <c r="R6" s="4" t="s">
        <v>86</v>
      </c>
      <c r="S6" s="39" t="s">
        <v>86</v>
      </c>
      <c r="T6" s="45" t="s">
        <v>90</v>
      </c>
      <c r="U6" s="46" t="s">
        <v>85</v>
      </c>
      <c r="V6" s="69" t="s">
        <v>1214</v>
      </c>
      <c r="W6" s="76" t="s">
        <v>1214</v>
      </c>
      <c r="X6" s="83" t="s">
        <v>82</v>
      </c>
    </row>
    <row r="7" spans="1:27" ht="34" x14ac:dyDescent="0.2">
      <c r="A7" s="1" t="s">
        <v>95</v>
      </c>
      <c r="B7" s="19" t="s">
        <v>96</v>
      </c>
      <c r="C7" s="34" t="s">
        <v>96</v>
      </c>
      <c r="D7" s="4" t="s">
        <v>96</v>
      </c>
      <c r="E7" s="4" t="s">
        <v>96</v>
      </c>
      <c r="F7" s="4" t="s">
        <v>96</v>
      </c>
      <c r="G7" s="35" t="s">
        <v>96</v>
      </c>
      <c r="H7" s="26" t="s">
        <v>97</v>
      </c>
      <c r="I7" s="3" t="s">
        <v>97</v>
      </c>
      <c r="J7" s="40" t="s">
        <v>97</v>
      </c>
      <c r="K7" s="119" t="s">
        <v>96</v>
      </c>
      <c r="L7" s="83" t="s">
        <v>97</v>
      </c>
      <c r="M7" s="127" t="s">
        <v>96</v>
      </c>
      <c r="N7" s="26" t="s">
        <v>97</v>
      </c>
      <c r="O7" s="3" t="s">
        <v>96</v>
      </c>
      <c r="P7" s="40" t="s">
        <v>97</v>
      </c>
      <c r="Q7" s="34" t="s">
        <v>96</v>
      </c>
      <c r="R7" s="4" t="s">
        <v>96</v>
      </c>
      <c r="S7" s="39" t="s">
        <v>96</v>
      </c>
      <c r="T7" s="45" t="s">
        <v>97</v>
      </c>
      <c r="U7" s="46" t="s">
        <v>97</v>
      </c>
      <c r="V7" s="69" t="s">
        <v>96</v>
      </c>
      <c r="W7" s="76" t="s">
        <v>96</v>
      </c>
      <c r="X7" s="83" t="s">
        <v>96</v>
      </c>
    </row>
    <row r="8" spans="1:27" ht="17" x14ac:dyDescent="0.2">
      <c r="A8" s="1" t="s">
        <v>98</v>
      </c>
      <c r="B8" s="19" t="s">
        <v>100</v>
      </c>
      <c r="C8" s="34" t="s">
        <v>102</v>
      </c>
      <c r="D8" s="4" t="s">
        <v>113</v>
      </c>
      <c r="E8" s="4" t="s">
        <v>113</v>
      </c>
      <c r="F8" s="4" t="s">
        <v>113</v>
      </c>
      <c r="G8" s="35" t="s">
        <v>103</v>
      </c>
      <c r="H8" s="26" t="s">
        <v>111</v>
      </c>
      <c r="I8" s="3" t="s">
        <v>114</v>
      </c>
      <c r="J8" s="40" t="s">
        <v>115</v>
      </c>
      <c r="K8" s="119" t="s">
        <v>104</v>
      </c>
      <c r="L8" s="83" t="s">
        <v>107</v>
      </c>
      <c r="M8" s="127" t="s">
        <v>106</v>
      </c>
      <c r="N8" s="26" t="s">
        <v>108</v>
      </c>
      <c r="O8" s="3" t="s">
        <v>108</v>
      </c>
      <c r="P8" s="40" t="s">
        <v>112</v>
      </c>
      <c r="Q8" s="34" t="s">
        <v>99</v>
      </c>
      <c r="R8" s="4" t="s">
        <v>109</v>
      </c>
      <c r="T8" s="45" t="s">
        <v>110</v>
      </c>
      <c r="U8" s="46" t="s">
        <v>105</v>
      </c>
      <c r="V8" s="58" t="s">
        <v>1215</v>
      </c>
      <c r="W8" s="21" t="s">
        <v>1215</v>
      </c>
      <c r="X8" s="83" t="s">
        <v>101</v>
      </c>
    </row>
    <row r="9" spans="1:27" ht="17" x14ac:dyDescent="0.2">
      <c r="A9" s="1" t="s">
        <v>116</v>
      </c>
      <c r="B9" s="19" t="s">
        <v>117</v>
      </c>
      <c r="C9" s="34" t="s">
        <v>117</v>
      </c>
      <c r="D9" s="4" t="s">
        <v>117</v>
      </c>
      <c r="E9" s="4" t="s">
        <v>117</v>
      </c>
      <c r="F9" s="4" t="s">
        <v>117</v>
      </c>
      <c r="G9" s="35" t="s">
        <v>117</v>
      </c>
      <c r="H9" s="26" t="s">
        <v>117</v>
      </c>
      <c r="I9" s="3" t="s">
        <v>117</v>
      </c>
      <c r="J9" s="40" t="s">
        <v>117</v>
      </c>
      <c r="K9" s="119" t="s">
        <v>117</v>
      </c>
      <c r="L9" s="83" t="s">
        <v>119</v>
      </c>
      <c r="M9" s="127" t="s">
        <v>119</v>
      </c>
      <c r="N9" s="26" t="s">
        <v>119</v>
      </c>
      <c r="O9" s="3" t="s">
        <v>119</v>
      </c>
      <c r="P9" s="40" t="s">
        <v>119</v>
      </c>
      <c r="Q9" s="34" t="s">
        <v>61</v>
      </c>
      <c r="R9" s="4" t="s">
        <v>118</v>
      </c>
      <c r="S9" s="39" t="s">
        <v>1272</v>
      </c>
      <c r="T9" s="45" t="s">
        <v>61</v>
      </c>
      <c r="U9" s="46" t="s">
        <v>118</v>
      </c>
      <c r="X9" s="83" t="s">
        <v>117</v>
      </c>
    </row>
    <row r="10" spans="1:27" ht="17" x14ac:dyDescent="0.2">
      <c r="A10" s="1" t="s">
        <v>120</v>
      </c>
      <c r="B10" s="19" t="s">
        <v>61</v>
      </c>
      <c r="C10" s="34" t="s">
        <v>61</v>
      </c>
      <c r="D10" s="4" t="s">
        <v>61</v>
      </c>
      <c r="E10" s="4" t="s">
        <v>61</v>
      </c>
      <c r="F10" s="4" t="s">
        <v>61</v>
      </c>
      <c r="G10" s="35" t="s">
        <v>61</v>
      </c>
      <c r="H10" s="26" t="s">
        <v>61</v>
      </c>
      <c r="I10" s="3" t="s">
        <v>61</v>
      </c>
      <c r="J10" s="40" t="s">
        <v>61</v>
      </c>
      <c r="K10" s="119" t="s">
        <v>61</v>
      </c>
      <c r="L10" s="83" t="s">
        <v>61</v>
      </c>
      <c r="M10" s="127" t="s">
        <v>61</v>
      </c>
      <c r="N10" s="26" t="s">
        <v>61</v>
      </c>
      <c r="O10" s="3" t="s">
        <v>61</v>
      </c>
      <c r="P10" s="40" t="s">
        <v>61</v>
      </c>
      <c r="Q10" s="34" t="s">
        <v>61</v>
      </c>
      <c r="R10" s="4" t="s">
        <v>61</v>
      </c>
      <c r="T10" s="45" t="s">
        <v>121</v>
      </c>
      <c r="U10" s="46" t="s">
        <v>61</v>
      </c>
      <c r="V10" s="69" t="s">
        <v>1216</v>
      </c>
      <c r="X10" s="83" t="s">
        <v>61</v>
      </c>
    </row>
    <row r="11" spans="1:27" ht="17" x14ac:dyDescent="0.2">
      <c r="A11" s="1" t="s">
        <v>122</v>
      </c>
      <c r="B11" s="19" t="s">
        <v>124</v>
      </c>
      <c r="C11" s="34" t="s">
        <v>126</v>
      </c>
      <c r="D11" s="4" t="s">
        <v>135</v>
      </c>
      <c r="E11" s="4" t="s">
        <v>136</v>
      </c>
      <c r="F11" s="4" t="s">
        <v>137</v>
      </c>
      <c r="G11" s="35" t="s">
        <v>127</v>
      </c>
      <c r="H11" s="26" t="s">
        <v>133</v>
      </c>
      <c r="I11" s="3" t="s">
        <v>138</v>
      </c>
      <c r="J11" s="40" t="s">
        <v>139</v>
      </c>
      <c r="K11" s="119" t="s">
        <v>128</v>
      </c>
      <c r="L11" s="83" t="s">
        <v>130</v>
      </c>
      <c r="M11" s="127" t="s">
        <v>129</v>
      </c>
      <c r="N11" s="26" t="s">
        <v>130</v>
      </c>
      <c r="O11" s="3" t="s">
        <v>131</v>
      </c>
      <c r="P11" s="40" t="s">
        <v>134</v>
      </c>
      <c r="Q11" s="34" t="s">
        <v>123</v>
      </c>
      <c r="R11" s="4" t="s">
        <v>131</v>
      </c>
      <c r="T11" s="45" t="s">
        <v>132</v>
      </c>
      <c r="U11" s="46" t="s">
        <v>129</v>
      </c>
      <c r="V11" s="69" t="s">
        <v>1219</v>
      </c>
      <c r="W11" s="76" t="s">
        <v>1219</v>
      </c>
      <c r="X11" s="83" t="s">
        <v>125</v>
      </c>
    </row>
    <row r="12" spans="1:27" ht="34" x14ac:dyDescent="0.2">
      <c r="A12" s="1" t="s">
        <v>140</v>
      </c>
      <c r="B12" s="19" t="s">
        <v>142</v>
      </c>
      <c r="C12" s="34" t="s">
        <v>144</v>
      </c>
      <c r="D12" s="4" t="s">
        <v>152</v>
      </c>
      <c r="E12" s="4" t="s">
        <v>149</v>
      </c>
      <c r="F12" s="4" t="s">
        <v>153</v>
      </c>
      <c r="G12" s="35" t="s">
        <v>145</v>
      </c>
      <c r="H12" s="26" t="s">
        <v>150</v>
      </c>
      <c r="I12" s="3" t="s">
        <v>154</v>
      </c>
      <c r="J12" s="40" t="s">
        <v>155</v>
      </c>
      <c r="K12" s="119" t="s">
        <v>146</v>
      </c>
      <c r="L12" s="83" t="s">
        <v>148</v>
      </c>
      <c r="M12" s="127" t="s">
        <v>147</v>
      </c>
      <c r="N12" s="26" t="s">
        <v>148</v>
      </c>
      <c r="O12" s="3" t="s">
        <v>149</v>
      </c>
      <c r="P12" s="40" t="s">
        <v>151</v>
      </c>
      <c r="Q12" s="34" t="s">
        <v>141</v>
      </c>
      <c r="R12" s="4" t="s">
        <v>149</v>
      </c>
      <c r="T12" s="45" t="s">
        <v>149</v>
      </c>
      <c r="U12" s="46" t="s">
        <v>147</v>
      </c>
      <c r="V12" s="69" t="s">
        <v>1220</v>
      </c>
      <c r="W12" s="76" t="s">
        <v>1220</v>
      </c>
      <c r="X12" s="83" t="s">
        <v>143</v>
      </c>
    </row>
    <row r="13" spans="1:27" ht="17" x14ac:dyDescent="0.2">
      <c r="A13" s="1" t="s">
        <v>156</v>
      </c>
      <c r="B13" s="19" t="s">
        <v>158</v>
      </c>
      <c r="C13" s="34" t="s">
        <v>160</v>
      </c>
      <c r="D13" s="4" t="s">
        <v>168</v>
      </c>
      <c r="E13" s="4" t="s">
        <v>169</v>
      </c>
      <c r="F13" s="4" t="s">
        <v>170</v>
      </c>
      <c r="G13" s="35" t="s">
        <v>161</v>
      </c>
      <c r="H13" s="26" t="s">
        <v>166</v>
      </c>
      <c r="I13" s="3" t="s">
        <v>171</v>
      </c>
      <c r="J13" s="40" t="s">
        <v>172</v>
      </c>
      <c r="K13" s="119" t="s">
        <v>162</v>
      </c>
      <c r="L13" s="83" t="s">
        <v>164</v>
      </c>
      <c r="M13" s="127" t="s">
        <v>163</v>
      </c>
      <c r="N13" s="26" t="s">
        <v>164</v>
      </c>
      <c r="O13" s="3" t="s">
        <v>165</v>
      </c>
      <c r="P13" s="40" t="s">
        <v>167</v>
      </c>
      <c r="Q13" s="34" t="s">
        <v>157</v>
      </c>
      <c r="R13" s="4" t="s">
        <v>165</v>
      </c>
      <c r="T13" s="45" t="s">
        <v>165</v>
      </c>
      <c r="U13" s="46" t="s">
        <v>163</v>
      </c>
      <c r="V13" s="69" t="s">
        <v>1221</v>
      </c>
      <c r="W13" s="76" t="s">
        <v>1221</v>
      </c>
      <c r="X13" s="83" t="s">
        <v>159</v>
      </c>
    </row>
    <row r="14" spans="1:27" ht="17" x14ac:dyDescent="0.2">
      <c r="A14" s="1" t="s">
        <v>173</v>
      </c>
      <c r="B14" s="19" t="s">
        <v>175</v>
      </c>
      <c r="C14" s="34" t="s">
        <v>177</v>
      </c>
      <c r="D14" s="4" t="s">
        <v>185</v>
      </c>
      <c r="E14" s="4" t="s">
        <v>186</v>
      </c>
      <c r="F14" s="4" t="s">
        <v>187</v>
      </c>
      <c r="G14" s="35" t="s">
        <v>178</v>
      </c>
      <c r="H14" s="26" t="s">
        <v>183</v>
      </c>
      <c r="I14" s="3" t="s">
        <v>188</v>
      </c>
      <c r="J14" s="40" t="s">
        <v>189</v>
      </c>
      <c r="K14" s="119" t="s">
        <v>179</v>
      </c>
      <c r="L14" s="83" t="s">
        <v>181</v>
      </c>
      <c r="M14" s="127" t="s">
        <v>180</v>
      </c>
      <c r="N14" s="26" t="s">
        <v>181</v>
      </c>
      <c r="O14" s="3" t="s">
        <v>182</v>
      </c>
      <c r="P14" s="40" t="s">
        <v>184</v>
      </c>
      <c r="Q14" s="34" t="s">
        <v>174</v>
      </c>
      <c r="R14" s="4" t="s">
        <v>182</v>
      </c>
      <c r="T14" s="45" t="s">
        <v>182</v>
      </c>
      <c r="U14" s="46" t="s">
        <v>180</v>
      </c>
      <c r="V14" s="69" t="s">
        <v>1222</v>
      </c>
      <c r="W14" s="76" t="s">
        <v>1222</v>
      </c>
      <c r="X14" s="83" t="s">
        <v>176</v>
      </c>
    </row>
    <row r="15" spans="1:27" ht="17" x14ac:dyDescent="0.2">
      <c r="A15" s="1" t="s">
        <v>190</v>
      </c>
      <c r="B15" s="19" t="s">
        <v>192</v>
      </c>
      <c r="C15" s="34" t="s">
        <v>194</v>
      </c>
      <c r="D15" s="4" t="s">
        <v>200</v>
      </c>
      <c r="E15" s="4" t="s">
        <v>196</v>
      </c>
      <c r="F15" s="4" t="s">
        <v>201</v>
      </c>
      <c r="G15" s="35" t="s">
        <v>195</v>
      </c>
      <c r="H15" s="26" t="s">
        <v>198</v>
      </c>
      <c r="I15" s="3" t="s">
        <v>196</v>
      </c>
      <c r="J15" s="40" t="s">
        <v>202</v>
      </c>
      <c r="K15" s="119" t="s">
        <v>196</v>
      </c>
      <c r="L15" s="83" t="s">
        <v>197</v>
      </c>
      <c r="M15" s="127" t="s">
        <v>194</v>
      </c>
      <c r="N15" s="26" t="s">
        <v>197</v>
      </c>
      <c r="O15" s="3" t="s">
        <v>197</v>
      </c>
      <c r="P15" s="40" t="s">
        <v>199</v>
      </c>
      <c r="Q15" s="34" t="s">
        <v>191</v>
      </c>
      <c r="R15" s="4" t="s">
        <v>197</v>
      </c>
      <c r="T15" s="45" t="s">
        <v>197</v>
      </c>
      <c r="U15" s="46" t="s">
        <v>196</v>
      </c>
      <c r="V15" s="69" t="s">
        <v>1223</v>
      </c>
      <c r="W15" s="76" t="s">
        <v>1223</v>
      </c>
      <c r="X15" s="83" t="s">
        <v>193</v>
      </c>
    </row>
    <row r="16" spans="1:27" ht="17" x14ac:dyDescent="0.2">
      <c r="A16" s="1" t="s">
        <v>203</v>
      </c>
      <c r="B16" s="19" t="s">
        <v>205</v>
      </c>
      <c r="C16" s="34" t="s">
        <v>207</v>
      </c>
      <c r="D16" s="4" t="s">
        <v>215</v>
      </c>
      <c r="E16" s="4" t="s">
        <v>216</v>
      </c>
      <c r="F16" s="4" t="s">
        <v>217</v>
      </c>
      <c r="G16" s="35" t="s">
        <v>208</v>
      </c>
      <c r="H16" s="26" t="s">
        <v>213</v>
      </c>
      <c r="I16" s="3" t="s">
        <v>218</v>
      </c>
      <c r="J16" s="40" t="s">
        <v>219</v>
      </c>
      <c r="K16" s="119" t="s">
        <v>209</v>
      </c>
      <c r="L16" s="83" t="s">
        <v>211</v>
      </c>
      <c r="M16" s="127" t="s">
        <v>210</v>
      </c>
      <c r="N16" s="26" t="s">
        <v>211</v>
      </c>
      <c r="O16" s="3" t="s">
        <v>212</v>
      </c>
      <c r="P16" s="40" t="s">
        <v>214</v>
      </c>
      <c r="Q16" s="34" t="s">
        <v>204</v>
      </c>
      <c r="R16" s="4" t="s">
        <v>212</v>
      </c>
      <c r="T16" s="45" t="s">
        <v>212</v>
      </c>
      <c r="U16" s="46" t="s">
        <v>210</v>
      </c>
      <c r="V16" s="69" t="s">
        <v>1224</v>
      </c>
      <c r="W16" s="76" t="s">
        <v>1224</v>
      </c>
      <c r="X16" s="83" t="s">
        <v>206</v>
      </c>
    </row>
    <row r="17" spans="1:25" s="173" customFormat="1" ht="18" thickBot="1" x14ac:dyDescent="0.25">
      <c r="A17" s="156" t="s">
        <v>220</v>
      </c>
      <c r="B17" s="157" t="s">
        <v>222</v>
      </c>
      <c r="C17" s="158" t="s">
        <v>224</v>
      </c>
      <c r="D17" s="159" t="s">
        <v>232</v>
      </c>
      <c r="E17" s="159" t="s">
        <v>233</v>
      </c>
      <c r="F17" s="159" t="s">
        <v>234</v>
      </c>
      <c r="G17" s="160" t="s">
        <v>225</v>
      </c>
      <c r="H17" s="161" t="s">
        <v>230</v>
      </c>
      <c r="I17" s="162" t="s">
        <v>229</v>
      </c>
      <c r="J17" s="163" t="s">
        <v>235</v>
      </c>
      <c r="K17" s="164" t="s">
        <v>226</v>
      </c>
      <c r="L17" s="165" t="s">
        <v>228</v>
      </c>
      <c r="M17" s="166" t="s">
        <v>227</v>
      </c>
      <c r="N17" s="161" t="s">
        <v>228</v>
      </c>
      <c r="O17" s="162" t="s">
        <v>229</v>
      </c>
      <c r="P17" s="163" t="s">
        <v>231</v>
      </c>
      <c r="Q17" s="158" t="s">
        <v>221</v>
      </c>
      <c r="R17" s="159" t="s">
        <v>229</v>
      </c>
      <c r="S17" s="167"/>
      <c r="T17" s="168" t="s">
        <v>229</v>
      </c>
      <c r="U17" s="169" t="s">
        <v>227</v>
      </c>
      <c r="V17" s="170" t="s">
        <v>1225</v>
      </c>
      <c r="W17" s="171" t="s">
        <v>1225</v>
      </c>
      <c r="X17" s="165" t="s">
        <v>223</v>
      </c>
      <c r="Y17" s="172"/>
    </row>
    <row r="18" spans="1:25" s="212" customFormat="1" ht="34" x14ac:dyDescent="0.2">
      <c r="A18" s="192" t="s">
        <v>236</v>
      </c>
      <c r="B18" s="193" t="s">
        <v>238</v>
      </c>
      <c r="C18" s="194" t="s">
        <v>237</v>
      </c>
      <c r="D18" s="195" t="s">
        <v>238</v>
      </c>
      <c r="E18" s="196" t="s">
        <v>237</v>
      </c>
      <c r="F18" s="197" t="s">
        <v>237</v>
      </c>
      <c r="G18" s="198" t="s">
        <v>237</v>
      </c>
      <c r="H18" s="199" t="s">
        <v>239</v>
      </c>
      <c r="I18" s="195" t="s">
        <v>238</v>
      </c>
      <c r="J18" s="200" t="s">
        <v>238</v>
      </c>
      <c r="K18" s="201" t="s">
        <v>238</v>
      </c>
      <c r="L18" s="202" t="s">
        <v>238</v>
      </c>
      <c r="M18" s="203" t="s">
        <v>237</v>
      </c>
      <c r="N18" s="204" t="s">
        <v>237</v>
      </c>
      <c r="O18" s="197" t="s">
        <v>237</v>
      </c>
      <c r="P18" s="205" t="s">
        <v>237</v>
      </c>
      <c r="Q18" s="194" t="s">
        <v>237</v>
      </c>
      <c r="R18" s="197" t="s">
        <v>237</v>
      </c>
      <c r="S18" s="206" t="s">
        <v>237</v>
      </c>
      <c r="T18" s="194" t="s">
        <v>237</v>
      </c>
      <c r="U18" s="207" t="s">
        <v>237</v>
      </c>
      <c r="V18" s="208" t="s">
        <v>237</v>
      </c>
      <c r="W18" s="209" t="s">
        <v>1226</v>
      </c>
      <c r="X18" s="210" t="s">
        <v>237</v>
      </c>
      <c r="Y18" s="211"/>
    </row>
    <row r="19" spans="1:25" ht="68" x14ac:dyDescent="0.2">
      <c r="A19" s="213" t="s">
        <v>240</v>
      </c>
      <c r="B19" s="19" t="s">
        <v>61</v>
      </c>
      <c r="C19" s="96" t="s">
        <v>241</v>
      </c>
      <c r="D19" s="4" t="s">
        <v>61</v>
      </c>
      <c r="E19" s="94" t="s">
        <v>237</v>
      </c>
      <c r="F19" s="4" t="s">
        <v>61</v>
      </c>
      <c r="G19" s="95" t="s">
        <v>237</v>
      </c>
      <c r="H19" s="26" t="s">
        <v>61</v>
      </c>
      <c r="I19" s="3" t="s">
        <v>61</v>
      </c>
      <c r="J19" s="40" t="s">
        <v>61</v>
      </c>
      <c r="K19" s="119" t="s">
        <v>61</v>
      </c>
      <c r="L19" s="83" t="s">
        <v>61</v>
      </c>
      <c r="M19" s="129" t="s">
        <v>237</v>
      </c>
      <c r="N19" s="116" t="s">
        <v>241</v>
      </c>
      <c r="O19" s="93" t="s">
        <v>241</v>
      </c>
      <c r="P19" s="117" t="s">
        <v>241</v>
      </c>
      <c r="Q19" s="90" t="s">
        <v>237</v>
      </c>
      <c r="R19" s="91" t="s">
        <v>237</v>
      </c>
      <c r="S19" s="112" t="s">
        <v>237</v>
      </c>
      <c r="T19" s="96" t="s">
        <v>241</v>
      </c>
      <c r="U19" s="92" t="s">
        <v>241</v>
      </c>
      <c r="V19" s="113" t="s">
        <v>237</v>
      </c>
      <c r="W19" s="114" t="s">
        <v>1226</v>
      </c>
      <c r="X19" s="115" t="s">
        <v>237</v>
      </c>
    </row>
    <row r="20" spans="1:25" s="10" customFormat="1" ht="289" x14ac:dyDescent="0.2">
      <c r="A20" s="213" t="s">
        <v>242</v>
      </c>
      <c r="B20" s="137" t="s">
        <v>61</v>
      </c>
      <c r="C20" s="231" t="s">
        <v>243</v>
      </c>
      <c r="D20" s="139" t="s">
        <v>61</v>
      </c>
      <c r="E20" s="139" t="s">
        <v>61</v>
      </c>
      <c r="F20" s="139" t="s">
        <v>61</v>
      </c>
      <c r="G20" s="141" t="s">
        <v>61</v>
      </c>
      <c r="H20" s="148" t="s">
        <v>61</v>
      </c>
      <c r="I20" s="143" t="s">
        <v>61</v>
      </c>
      <c r="J20" s="144" t="s">
        <v>61</v>
      </c>
      <c r="K20" s="145" t="s">
        <v>61</v>
      </c>
      <c r="L20" s="146" t="s">
        <v>61</v>
      </c>
      <c r="M20" s="147" t="s">
        <v>61</v>
      </c>
      <c r="N20" s="232" t="s">
        <v>245</v>
      </c>
      <c r="O20" s="233" t="s">
        <v>246</v>
      </c>
      <c r="P20" s="234" t="s">
        <v>248</v>
      </c>
      <c r="Q20" s="138" t="s">
        <v>61</v>
      </c>
      <c r="R20" s="139" t="s">
        <v>61</v>
      </c>
      <c r="S20" s="235" t="s">
        <v>1273</v>
      </c>
      <c r="T20" s="231" t="s">
        <v>247</v>
      </c>
      <c r="U20" s="236" t="s">
        <v>244</v>
      </c>
      <c r="V20" s="71"/>
      <c r="W20" s="154"/>
      <c r="X20" s="146" t="s">
        <v>61</v>
      </c>
      <c r="Y20" s="71"/>
    </row>
    <row r="21" spans="1:25" ht="34" x14ac:dyDescent="0.2">
      <c r="A21" s="213" t="s">
        <v>249</v>
      </c>
      <c r="C21" s="38" t="str">
        <f>HYPERLINK("https://api.typeform.com/responses/files/9181856bfc68900efca168b623503c878c37edfe8ef0eac064a2ac53c8b2e38e/DataInteropelability.JPG","https://api.typeform.com/responses/files/9181856bfc68900efca168b623503c878c37edfe8ef0eac064a2ac53c8b2e38e/DataInteropelability.JPG")</f>
        <v>https://api.typeform.com/responses/files/9181856bfc68900efca168b623503c878c37edfe8ef0eac064a2ac53c8b2e38e/DataInteropelability.JPG</v>
      </c>
      <c r="P21" s="42" t="str">
        <f>HYPERLINK("https://api.typeform.com/responses/files/0b7bd8a26aee39e8ae750f2acbe5bdc830f15aaba6eceb1224bcc16651709494/FZKViewer51_ADEsDirectory.jpg","https://api.typeform.com/responses/files/0b7bd8a26aee39e8ae750f2acbe5bdc830f15aaba6eceb1224bcc16651709494/FZKViewer51_ADEsDirectory.jpg")</f>
        <v>https://api.typeform.com/responses/files/0b7bd8a26aee39e8ae750f2acbe5bdc830f15aaba6eceb1224bcc16651709494/FZKViewer51_ADEsDirectory.jpg</v>
      </c>
    </row>
    <row r="22" spans="1:25" ht="34" x14ac:dyDescent="0.2">
      <c r="A22" s="213" t="s">
        <v>250</v>
      </c>
      <c r="B22" s="19" t="s">
        <v>61</v>
      </c>
      <c r="C22" s="34" t="s">
        <v>61</v>
      </c>
      <c r="D22" s="4" t="s">
        <v>61</v>
      </c>
      <c r="E22" s="4" t="s">
        <v>250</v>
      </c>
      <c r="F22" s="4" t="s">
        <v>61</v>
      </c>
      <c r="G22" s="35" t="s">
        <v>250</v>
      </c>
      <c r="H22" s="26" t="s">
        <v>61</v>
      </c>
      <c r="I22" s="3" t="s">
        <v>61</v>
      </c>
      <c r="J22" s="40" t="s">
        <v>61</v>
      </c>
      <c r="K22" s="119" t="s">
        <v>61</v>
      </c>
      <c r="L22" s="83" t="s">
        <v>61</v>
      </c>
      <c r="M22" s="127" t="s">
        <v>250</v>
      </c>
      <c r="N22" s="26" t="s">
        <v>250</v>
      </c>
      <c r="O22" s="3" t="s">
        <v>250</v>
      </c>
      <c r="P22" s="40" t="s">
        <v>250</v>
      </c>
      <c r="Q22" s="34" t="s">
        <v>250</v>
      </c>
      <c r="R22" s="4" t="s">
        <v>61</v>
      </c>
      <c r="S22" s="39" t="s">
        <v>237</v>
      </c>
      <c r="T22" s="45" t="s">
        <v>61</v>
      </c>
      <c r="U22" s="46" t="s">
        <v>61</v>
      </c>
      <c r="V22" s="57" t="s">
        <v>250</v>
      </c>
      <c r="W22" s="19" t="s">
        <v>250</v>
      </c>
      <c r="X22" s="83" t="s">
        <v>250</v>
      </c>
    </row>
    <row r="23" spans="1:25" ht="17" x14ac:dyDescent="0.2">
      <c r="A23" s="213" t="s">
        <v>251</v>
      </c>
      <c r="B23" s="19" t="s">
        <v>61</v>
      </c>
      <c r="C23" s="34" t="s">
        <v>61</v>
      </c>
      <c r="D23" s="4" t="s">
        <v>61</v>
      </c>
      <c r="E23" s="4" t="s">
        <v>251</v>
      </c>
      <c r="F23" s="4" t="s">
        <v>61</v>
      </c>
      <c r="G23" s="35" t="s">
        <v>61</v>
      </c>
      <c r="H23" s="26" t="s">
        <v>61</v>
      </c>
      <c r="I23" s="3" t="s">
        <v>61</v>
      </c>
      <c r="J23" s="40" t="s">
        <v>61</v>
      </c>
      <c r="K23" s="119" t="s">
        <v>61</v>
      </c>
      <c r="L23" s="83" t="s">
        <v>61</v>
      </c>
      <c r="M23" s="127" t="s">
        <v>61</v>
      </c>
      <c r="N23" s="26" t="s">
        <v>251</v>
      </c>
      <c r="O23" s="3" t="s">
        <v>61</v>
      </c>
      <c r="P23" s="40" t="s">
        <v>251</v>
      </c>
      <c r="Q23" s="34" t="s">
        <v>251</v>
      </c>
      <c r="R23" s="4" t="s">
        <v>61</v>
      </c>
      <c r="S23" s="39" t="s">
        <v>237</v>
      </c>
      <c r="T23" s="45" t="s">
        <v>61</v>
      </c>
      <c r="U23" s="46" t="s">
        <v>61</v>
      </c>
      <c r="V23" s="57" t="s">
        <v>251</v>
      </c>
      <c r="W23" s="19" t="s">
        <v>251</v>
      </c>
      <c r="X23" s="83" t="s">
        <v>61</v>
      </c>
    </row>
    <row r="24" spans="1:25" ht="51" x14ac:dyDescent="0.2">
      <c r="A24" s="213" t="s">
        <v>252</v>
      </c>
      <c r="B24" s="19" t="s">
        <v>61</v>
      </c>
      <c r="C24" s="34" t="s">
        <v>61</v>
      </c>
      <c r="D24" s="4" t="s">
        <v>61</v>
      </c>
      <c r="E24" s="4" t="s">
        <v>61</v>
      </c>
      <c r="F24" s="4" t="s">
        <v>61</v>
      </c>
      <c r="G24" s="35" t="s">
        <v>252</v>
      </c>
      <c r="H24" s="26" t="s">
        <v>61</v>
      </c>
      <c r="I24" s="3" t="s">
        <v>61</v>
      </c>
      <c r="J24" s="40" t="s">
        <v>61</v>
      </c>
      <c r="K24" s="119" t="s">
        <v>61</v>
      </c>
      <c r="L24" s="83" t="s">
        <v>61</v>
      </c>
      <c r="M24" s="127" t="s">
        <v>61</v>
      </c>
      <c r="N24" s="26" t="s">
        <v>61</v>
      </c>
      <c r="O24" s="3" t="s">
        <v>61</v>
      </c>
      <c r="P24" s="40" t="s">
        <v>61</v>
      </c>
      <c r="Q24" s="34" t="s">
        <v>252</v>
      </c>
      <c r="R24" s="4" t="s">
        <v>252</v>
      </c>
      <c r="S24" s="39" t="s">
        <v>237</v>
      </c>
      <c r="T24" s="45" t="s">
        <v>61</v>
      </c>
      <c r="U24" s="46" t="s">
        <v>61</v>
      </c>
      <c r="X24" s="83" t="s">
        <v>61</v>
      </c>
    </row>
    <row r="25" spans="1:25" s="230" customFormat="1" ht="18" thickBot="1" x14ac:dyDescent="0.25">
      <c r="A25" s="214" t="s">
        <v>120</v>
      </c>
      <c r="B25" s="215" t="s">
        <v>61</v>
      </c>
      <c r="C25" s="216" t="s">
        <v>61</v>
      </c>
      <c r="D25" s="217" t="s">
        <v>61</v>
      </c>
      <c r="E25" s="217" t="s">
        <v>61</v>
      </c>
      <c r="F25" s="217" t="s">
        <v>61</v>
      </c>
      <c r="G25" s="218" t="s">
        <v>61</v>
      </c>
      <c r="H25" s="219" t="s">
        <v>61</v>
      </c>
      <c r="I25" s="220" t="s">
        <v>61</v>
      </c>
      <c r="J25" s="221" t="s">
        <v>61</v>
      </c>
      <c r="K25" s="222" t="s">
        <v>61</v>
      </c>
      <c r="L25" s="223" t="s">
        <v>61</v>
      </c>
      <c r="M25" s="224" t="s">
        <v>61</v>
      </c>
      <c r="N25" s="219" t="s">
        <v>61</v>
      </c>
      <c r="O25" s="220" t="s">
        <v>61</v>
      </c>
      <c r="P25" s="221" t="s">
        <v>61</v>
      </c>
      <c r="Q25" s="216" t="s">
        <v>61</v>
      </c>
      <c r="R25" s="217" t="s">
        <v>61</v>
      </c>
      <c r="S25" s="225"/>
      <c r="T25" s="226" t="s">
        <v>61</v>
      </c>
      <c r="U25" s="227" t="s">
        <v>61</v>
      </c>
      <c r="V25" s="228"/>
      <c r="W25" s="229"/>
      <c r="X25" s="223" t="s">
        <v>61</v>
      </c>
      <c r="Y25" s="228"/>
    </row>
    <row r="26" spans="1:25" s="191" customFormat="1" ht="15" customHeight="1" x14ac:dyDescent="0.2">
      <c r="A26" s="174" t="s">
        <v>253</v>
      </c>
      <c r="B26" s="175" t="s">
        <v>61</v>
      </c>
      <c r="C26" s="176" t="s">
        <v>61</v>
      </c>
      <c r="D26" s="177" t="s">
        <v>61</v>
      </c>
      <c r="E26" s="177" t="s">
        <v>259</v>
      </c>
      <c r="F26" s="177" t="s">
        <v>61</v>
      </c>
      <c r="G26" s="178" t="s">
        <v>256</v>
      </c>
      <c r="H26" s="179" t="s">
        <v>258</v>
      </c>
      <c r="I26" s="180" t="s">
        <v>61</v>
      </c>
      <c r="J26" s="181" t="s">
        <v>260</v>
      </c>
      <c r="K26" s="182" t="s">
        <v>61</v>
      </c>
      <c r="L26" s="183" t="s">
        <v>61</v>
      </c>
      <c r="M26" s="184" t="s">
        <v>61</v>
      </c>
      <c r="N26" s="179" t="s">
        <v>61</v>
      </c>
      <c r="O26" s="180" t="s">
        <v>257</v>
      </c>
      <c r="P26" s="181" t="s">
        <v>184</v>
      </c>
      <c r="Q26" s="176" t="s">
        <v>254</v>
      </c>
      <c r="R26" s="177" t="s">
        <v>61</v>
      </c>
      <c r="S26" s="185" t="s">
        <v>1274</v>
      </c>
      <c r="T26" s="186" t="s">
        <v>61</v>
      </c>
      <c r="U26" s="187" t="s">
        <v>61</v>
      </c>
      <c r="V26" s="188" t="s">
        <v>1217</v>
      </c>
      <c r="W26" s="189" t="s">
        <v>1218</v>
      </c>
      <c r="X26" s="183" t="s">
        <v>255</v>
      </c>
      <c r="Y26" s="190"/>
    </row>
    <row r="27" spans="1:25" ht="51" x14ac:dyDescent="0.2">
      <c r="A27" s="1" t="s">
        <v>261</v>
      </c>
      <c r="B27" s="22" t="s">
        <v>237</v>
      </c>
      <c r="C27" s="34" t="s">
        <v>262</v>
      </c>
      <c r="D27" s="4" t="s">
        <v>238</v>
      </c>
      <c r="E27" s="4" t="s">
        <v>238</v>
      </c>
      <c r="F27" s="4" t="s">
        <v>238</v>
      </c>
      <c r="G27" s="35" t="s">
        <v>262</v>
      </c>
      <c r="H27" s="29" t="s">
        <v>237</v>
      </c>
      <c r="I27" s="3" t="s">
        <v>238</v>
      </c>
      <c r="J27" s="40" t="s">
        <v>238</v>
      </c>
      <c r="K27" s="119" t="s">
        <v>262</v>
      </c>
      <c r="L27" s="83" t="s">
        <v>238</v>
      </c>
      <c r="M27" s="131" t="s">
        <v>237</v>
      </c>
      <c r="N27" s="29" t="s">
        <v>237</v>
      </c>
      <c r="O27" s="17" t="s">
        <v>237</v>
      </c>
      <c r="P27" s="56" t="s">
        <v>237</v>
      </c>
      <c r="Q27" s="66" t="s">
        <v>237</v>
      </c>
      <c r="R27" s="18" t="s">
        <v>237</v>
      </c>
      <c r="S27" s="67" t="s">
        <v>1275</v>
      </c>
      <c r="T27" s="75" t="s">
        <v>237</v>
      </c>
      <c r="U27" s="46" t="s">
        <v>238</v>
      </c>
      <c r="V27" s="59" t="s">
        <v>237</v>
      </c>
      <c r="W27" s="22" t="s">
        <v>237</v>
      </c>
      <c r="X27" s="86" t="s">
        <v>237</v>
      </c>
    </row>
    <row r="28" spans="1:25" ht="17" x14ac:dyDescent="0.2">
      <c r="A28" s="1" t="s">
        <v>120</v>
      </c>
      <c r="B28" s="19" t="s">
        <v>61</v>
      </c>
      <c r="C28" s="34" t="s">
        <v>61</v>
      </c>
      <c r="D28" s="4" t="s">
        <v>61</v>
      </c>
      <c r="E28" s="4" t="s">
        <v>61</v>
      </c>
      <c r="F28" s="4" t="s">
        <v>61</v>
      </c>
      <c r="G28" s="35" t="s">
        <v>61</v>
      </c>
      <c r="H28" s="26" t="s">
        <v>61</v>
      </c>
      <c r="I28" s="3" t="s">
        <v>61</v>
      </c>
      <c r="J28" s="40" t="s">
        <v>61</v>
      </c>
      <c r="K28" s="119" t="s">
        <v>61</v>
      </c>
      <c r="L28" s="83" t="s">
        <v>61</v>
      </c>
      <c r="M28" s="127" t="s">
        <v>61</v>
      </c>
      <c r="N28" s="26" t="s">
        <v>61</v>
      </c>
      <c r="O28" s="3" t="s">
        <v>61</v>
      </c>
      <c r="P28" s="40" t="s">
        <v>61</v>
      </c>
      <c r="Q28" s="34" t="s">
        <v>61</v>
      </c>
      <c r="R28" s="4" t="s">
        <v>61</v>
      </c>
      <c r="T28" s="45" t="s">
        <v>61</v>
      </c>
      <c r="U28" s="46" t="s">
        <v>61</v>
      </c>
      <c r="X28" s="83" t="s">
        <v>61</v>
      </c>
    </row>
    <row r="29" spans="1:25" s="10" customFormat="1" ht="102" x14ac:dyDescent="0.2">
      <c r="A29" s="1" t="s">
        <v>263</v>
      </c>
      <c r="B29" s="137" t="s">
        <v>61</v>
      </c>
      <c r="C29" s="138" t="s">
        <v>264</v>
      </c>
      <c r="D29" s="139" t="s">
        <v>264</v>
      </c>
      <c r="E29" s="139" t="s">
        <v>264</v>
      </c>
      <c r="F29" s="139" t="s">
        <v>264</v>
      </c>
      <c r="G29" s="141" t="s">
        <v>264</v>
      </c>
      <c r="H29" s="148" t="s">
        <v>61</v>
      </c>
      <c r="I29" s="143" t="s">
        <v>264</v>
      </c>
      <c r="J29" s="144" t="s">
        <v>264</v>
      </c>
      <c r="K29" s="145" t="s">
        <v>265</v>
      </c>
      <c r="L29" s="146" t="s">
        <v>61</v>
      </c>
      <c r="M29" s="147" t="s">
        <v>61</v>
      </c>
      <c r="N29" s="148" t="s">
        <v>61</v>
      </c>
      <c r="O29" s="143" t="s">
        <v>61</v>
      </c>
      <c r="P29" s="144" t="s">
        <v>61</v>
      </c>
      <c r="Q29" s="138" t="s">
        <v>61</v>
      </c>
      <c r="R29" s="139" t="s">
        <v>61</v>
      </c>
      <c r="S29" s="150"/>
      <c r="T29" s="155" t="s">
        <v>61</v>
      </c>
      <c r="U29" s="152" t="s">
        <v>265</v>
      </c>
      <c r="V29" s="71"/>
      <c r="W29" s="154"/>
      <c r="X29" s="146" t="s">
        <v>61</v>
      </c>
      <c r="Y29" s="71"/>
    </row>
    <row r="30" spans="1:25" ht="17" x14ac:dyDescent="0.2">
      <c r="A30" s="1" t="s">
        <v>120</v>
      </c>
      <c r="B30" s="19" t="s">
        <v>61</v>
      </c>
      <c r="C30" s="34" t="s">
        <v>61</v>
      </c>
      <c r="D30" s="4" t="s">
        <v>61</v>
      </c>
      <c r="E30" s="4" t="s">
        <v>61</v>
      </c>
      <c r="F30" s="4" t="s">
        <v>61</v>
      </c>
      <c r="G30" s="35" t="s">
        <v>61</v>
      </c>
      <c r="H30" s="26" t="s">
        <v>61</v>
      </c>
      <c r="I30" s="3" t="s">
        <v>61</v>
      </c>
      <c r="J30" s="40" t="s">
        <v>61</v>
      </c>
      <c r="K30" s="119" t="s">
        <v>61</v>
      </c>
      <c r="L30" s="136" t="s">
        <v>266</v>
      </c>
      <c r="M30" s="127" t="s">
        <v>61</v>
      </c>
      <c r="N30" s="26" t="s">
        <v>61</v>
      </c>
      <c r="O30" s="3" t="s">
        <v>61</v>
      </c>
      <c r="P30" s="40" t="s">
        <v>61</v>
      </c>
      <c r="Q30" s="34" t="s">
        <v>61</v>
      </c>
      <c r="R30" s="4" t="s">
        <v>61</v>
      </c>
      <c r="T30" s="45" t="s">
        <v>61</v>
      </c>
      <c r="U30" s="46" t="s">
        <v>61</v>
      </c>
      <c r="X30" s="83" t="s">
        <v>61</v>
      </c>
    </row>
    <row r="31" spans="1:25" ht="119" x14ac:dyDescent="0.2">
      <c r="A31" s="1" t="s">
        <v>267</v>
      </c>
      <c r="B31" s="19" t="s">
        <v>61</v>
      </c>
      <c r="C31" s="34" t="s">
        <v>61</v>
      </c>
      <c r="D31" s="4" t="s">
        <v>61</v>
      </c>
      <c r="E31" s="4" t="s">
        <v>61</v>
      </c>
      <c r="F31" s="4" t="s">
        <v>61</v>
      </c>
      <c r="G31" s="35" t="s">
        <v>61</v>
      </c>
      <c r="H31" s="26" t="s">
        <v>61</v>
      </c>
      <c r="I31" s="3" t="s">
        <v>61</v>
      </c>
      <c r="J31" s="40" t="s">
        <v>61</v>
      </c>
      <c r="K31" s="119" t="s">
        <v>61</v>
      </c>
      <c r="L31" s="83" t="s">
        <v>61</v>
      </c>
      <c r="M31" s="127" t="s">
        <v>61</v>
      </c>
      <c r="N31" s="26" t="s">
        <v>61</v>
      </c>
      <c r="O31" s="3" t="s">
        <v>61</v>
      </c>
      <c r="P31" s="40" t="s">
        <v>61</v>
      </c>
      <c r="Q31" s="34" t="s">
        <v>61</v>
      </c>
      <c r="R31" s="4" t="s">
        <v>61</v>
      </c>
      <c r="T31" s="45" t="s">
        <v>61</v>
      </c>
      <c r="U31" s="46" t="s">
        <v>268</v>
      </c>
      <c r="X31" s="83" t="s">
        <v>61</v>
      </c>
    </row>
    <row r="32" spans="1:25" ht="102" x14ac:dyDescent="0.2">
      <c r="A32" s="1" t="s">
        <v>269</v>
      </c>
      <c r="B32" s="19" t="s">
        <v>61</v>
      </c>
      <c r="C32" s="34" t="s">
        <v>270</v>
      </c>
      <c r="D32" s="4" t="s">
        <v>272</v>
      </c>
      <c r="E32" s="4" t="s">
        <v>273</v>
      </c>
      <c r="F32" s="4" t="s">
        <v>61</v>
      </c>
      <c r="G32" s="35" t="s">
        <v>271</v>
      </c>
      <c r="H32" s="26" t="s">
        <v>61</v>
      </c>
      <c r="I32" s="3" t="s">
        <v>274</v>
      </c>
      <c r="J32" s="40" t="s">
        <v>275</v>
      </c>
      <c r="K32" s="119" t="s">
        <v>61</v>
      </c>
      <c r="L32" s="83" t="s">
        <v>61</v>
      </c>
      <c r="M32" s="127" t="s">
        <v>61</v>
      </c>
      <c r="N32" s="26" t="s">
        <v>61</v>
      </c>
      <c r="O32" s="3" t="s">
        <v>61</v>
      </c>
      <c r="P32" s="40" t="s">
        <v>61</v>
      </c>
      <c r="Q32" s="34" t="s">
        <v>61</v>
      </c>
      <c r="R32" s="4" t="s">
        <v>61</v>
      </c>
      <c r="T32" s="45" t="s">
        <v>61</v>
      </c>
      <c r="U32" s="46" t="s">
        <v>61</v>
      </c>
      <c r="X32" s="83" t="s">
        <v>61</v>
      </c>
    </row>
    <row r="33" spans="1:24" ht="34" x14ac:dyDescent="0.2">
      <c r="A33" s="1" t="s">
        <v>276</v>
      </c>
      <c r="C33" s="38" t="str">
        <f>HYPERLINK("https://api.typeform.com/responses/files/fafa463906a9dda13cead683152b56c019d3d47bcd44dd9da0a235f7024dea2a/DataInteropelability.JPG","https://api.typeform.com/responses/files/fafa463906a9dda13cead683152b56c019d3d47bcd44dd9da0a235f7024dea2a/DataInteropelability.JPG")</f>
        <v>https://api.typeform.com/responses/files/fafa463906a9dda13cead683152b56c019d3d47bcd44dd9da0a235f7024dea2a/DataInteropelability.JPG</v>
      </c>
      <c r="D33" s="9" t="str">
        <f>HYPERLINK("https://api.typeform.com/responses/files/3cc5b9d3d3d67faf3700810ae6a803b72ab9f7f47935da841b3db97df896d6f2/1.jpg","https://api.typeform.com/responses/files/3cc5b9d3d3d67faf3700810ae6a803b72ab9f7f47935da841b3db97df896d6f2/1.jpg")</f>
        <v>https://api.typeform.com/responses/files/3cc5b9d3d3d67faf3700810ae6a803b72ab9f7f47935da841b3db97df896d6f2/1.jpg</v>
      </c>
      <c r="E33" s="9" t="str">
        <f>HYPERLINK("https://api.typeform.com/responses/files/a2b58beaf4046d969a62ebee96eac9f78c9002a3b3908c336a10ff8f8d2f4183/ImportCityGML.PNG","https://api.typeform.com/responses/files/a2b58beaf4046d969a62ebee96eac9f78c9002a3b3908c336a10ff8f8d2f4183/ImportCityGML.PNG")</f>
        <v>https://api.typeform.com/responses/files/a2b58beaf4046d969a62ebee96eac9f78c9002a3b3908c336a10ff8f8d2f4183/ImportCityGML.PNG</v>
      </c>
      <c r="G33" s="39" t="str">
        <f>HYPERLINK("https://api.typeform.com/responses/files/0f6e739eabf072ff2f732a9f5a472c477c514436b241c626d27f92f0d7438770/Report_Rotterdam_Cristina_Leoni.pdf","https://api.typeform.com/responses/files/0f6e739eabf072ff2f732a9f5a472c477c514436b241c626d27f92f0d7438770/Report_Rotterdam_Cristina_Leoni.pdf")</f>
        <v>https://api.typeform.com/responses/files/0f6e739eabf072ff2f732a9f5a472c477c514436b241c626d27f92f0d7438770/Report_Rotterdam_Cristina_Leoni.pdf</v>
      </c>
      <c r="I33" s="8" t="str">
        <f>HYPERLINK("https://api.typeform.com/responses/files/13c37b49f31c9501d0e31b1c5d1d4ee57b918c1c8aaea60869967091ac07bcb7/WhatsApp_Image_2019_03_25_at_13.48.15.jpeg","https://api.typeform.com/responses/files/13c37b49f31c9501d0e31b1c5d1d4ee57b918c1c8aaea60869967091ac07bcb7/WhatsApp_Image_2019_03_25_at_13.48.15.jpeg")</f>
        <v>https://api.typeform.com/responses/files/13c37b49f31c9501d0e31b1c5d1d4ee57b918c1c8aaea60869967091ac07bcb7/WhatsApp_Image_2019_03_25_at_13.48.15.jpeg</v>
      </c>
      <c r="J33" s="237" t="str">
        <f>HYPERLINK("https://api.typeform.com/responses/files/da35a5dab58486e593f8547bf3d5a599025b1d1390c7e68b2d6703adbd106c42/1.1.1.3.png","https://api.typeform.com/responses/files/da35a5dab58486e593f8547bf3d5a599025b1d1390c7e68b2d6703adbd106c42/1.1.1.3.png")</f>
        <v>https://api.typeform.com/responses/files/da35a5dab58486e593f8547bf3d5a599025b1d1390c7e68b2d6703adbd106c42/1.1.1.3.png</v>
      </c>
    </row>
    <row r="34" spans="1:24" ht="51" x14ac:dyDescent="0.2">
      <c r="A34" s="1" t="s">
        <v>277</v>
      </c>
      <c r="B34" s="19" t="s">
        <v>61</v>
      </c>
      <c r="C34" s="34" t="s">
        <v>61</v>
      </c>
      <c r="D34" s="4" t="s">
        <v>284</v>
      </c>
      <c r="E34" s="4" t="s">
        <v>285</v>
      </c>
      <c r="F34" s="4" t="s">
        <v>61</v>
      </c>
      <c r="G34" s="35" t="s">
        <v>279</v>
      </c>
      <c r="H34" s="26" t="s">
        <v>283</v>
      </c>
      <c r="I34" s="3" t="s">
        <v>286</v>
      </c>
      <c r="J34" s="40" t="s">
        <v>61</v>
      </c>
      <c r="K34" s="119" t="s">
        <v>280</v>
      </c>
      <c r="L34" s="83" t="s">
        <v>282</v>
      </c>
      <c r="M34" s="127" t="s">
        <v>61</v>
      </c>
      <c r="N34" s="26" t="s">
        <v>61</v>
      </c>
      <c r="O34" s="3" t="s">
        <v>61</v>
      </c>
      <c r="P34" s="40" t="s">
        <v>184</v>
      </c>
      <c r="Q34" s="34" t="s">
        <v>61</v>
      </c>
      <c r="R34" s="4" t="s">
        <v>61</v>
      </c>
      <c r="T34" s="45" t="s">
        <v>61</v>
      </c>
      <c r="U34" s="46" t="s">
        <v>281</v>
      </c>
      <c r="X34" s="83" t="s">
        <v>278</v>
      </c>
    </row>
    <row r="35" spans="1:24" ht="85" x14ac:dyDescent="0.2">
      <c r="A35" s="1" t="s">
        <v>287</v>
      </c>
      <c r="B35" s="19" t="s">
        <v>289</v>
      </c>
      <c r="C35" s="34" t="s">
        <v>290</v>
      </c>
      <c r="D35" s="4" t="s">
        <v>290</v>
      </c>
      <c r="E35" s="4" t="s">
        <v>288</v>
      </c>
      <c r="F35" s="4" t="s">
        <v>61</v>
      </c>
      <c r="G35" s="35" t="s">
        <v>291</v>
      </c>
      <c r="H35" s="26" t="s">
        <v>61</v>
      </c>
      <c r="I35" s="3" t="s">
        <v>289</v>
      </c>
      <c r="J35" s="40" t="s">
        <v>289</v>
      </c>
      <c r="K35" s="239" t="s">
        <v>291</v>
      </c>
      <c r="L35" s="83" t="s">
        <v>61</v>
      </c>
      <c r="M35" s="127" t="s">
        <v>290</v>
      </c>
      <c r="N35" s="26" t="s">
        <v>289</v>
      </c>
      <c r="O35" s="3" t="s">
        <v>289</v>
      </c>
      <c r="P35" s="40" t="s">
        <v>289</v>
      </c>
      <c r="Q35" s="34" t="s">
        <v>288</v>
      </c>
      <c r="R35" s="4" t="s">
        <v>290</v>
      </c>
      <c r="T35" s="45" t="s">
        <v>290</v>
      </c>
      <c r="U35" s="46" t="s">
        <v>288</v>
      </c>
      <c r="V35" s="58" t="s">
        <v>290</v>
      </c>
      <c r="W35" s="21" t="s">
        <v>290</v>
      </c>
      <c r="X35" s="83" t="s">
        <v>61</v>
      </c>
    </row>
    <row r="36" spans="1:24" ht="17" x14ac:dyDescent="0.2">
      <c r="A36" s="1" t="s">
        <v>120</v>
      </c>
      <c r="B36" s="19" t="s">
        <v>61</v>
      </c>
      <c r="C36" s="34" t="s">
        <v>61</v>
      </c>
      <c r="D36" s="4" t="s">
        <v>61</v>
      </c>
      <c r="E36" s="4" t="s">
        <v>61</v>
      </c>
      <c r="F36" s="4" t="s">
        <v>61</v>
      </c>
      <c r="G36" s="35" t="s">
        <v>61</v>
      </c>
      <c r="H36" s="26" t="s">
        <v>292</v>
      </c>
      <c r="I36" s="3" t="s">
        <v>61</v>
      </c>
      <c r="J36" s="40" t="s">
        <v>61</v>
      </c>
      <c r="K36" s="239" t="s">
        <v>61</v>
      </c>
      <c r="L36" s="83" t="s">
        <v>61</v>
      </c>
      <c r="M36" s="127" t="s">
        <v>61</v>
      </c>
      <c r="N36" s="26" t="s">
        <v>61</v>
      </c>
      <c r="O36" s="3" t="s">
        <v>61</v>
      </c>
      <c r="P36" s="40" t="s">
        <v>61</v>
      </c>
      <c r="Q36" s="34" t="s">
        <v>61</v>
      </c>
      <c r="R36" s="4" t="s">
        <v>61</v>
      </c>
      <c r="T36" s="45" t="s">
        <v>61</v>
      </c>
      <c r="U36" s="46" t="s">
        <v>61</v>
      </c>
      <c r="X36" s="83" t="s">
        <v>61</v>
      </c>
    </row>
    <row r="37" spans="1:24" ht="68" x14ac:dyDescent="0.2">
      <c r="A37" s="1" t="s">
        <v>293</v>
      </c>
      <c r="B37" s="19" t="s">
        <v>289</v>
      </c>
      <c r="C37" s="34" t="s">
        <v>289</v>
      </c>
      <c r="D37" s="4" t="s">
        <v>289</v>
      </c>
      <c r="E37" s="4" t="s">
        <v>289</v>
      </c>
      <c r="F37" s="4" t="s">
        <v>61</v>
      </c>
      <c r="G37" s="35" t="s">
        <v>289</v>
      </c>
      <c r="H37" s="26" t="s">
        <v>289</v>
      </c>
      <c r="I37" s="3" t="s">
        <v>289</v>
      </c>
      <c r="J37" s="40" t="s">
        <v>289</v>
      </c>
      <c r="K37" s="239" t="s">
        <v>294</v>
      </c>
      <c r="L37" s="83" t="s">
        <v>61</v>
      </c>
      <c r="M37" s="127" t="s">
        <v>289</v>
      </c>
      <c r="N37" s="26" t="s">
        <v>289</v>
      </c>
      <c r="O37" s="3" t="s">
        <v>289</v>
      </c>
      <c r="P37" s="40" t="s">
        <v>288</v>
      </c>
      <c r="Q37" s="34" t="s">
        <v>289</v>
      </c>
      <c r="R37" s="4" t="s">
        <v>289</v>
      </c>
      <c r="T37" s="45" t="s">
        <v>294</v>
      </c>
      <c r="U37" s="46" t="s">
        <v>289</v>
      </c>
      <c r="V37" s="57" t="s">
        <v>289</v>
      </c>
      <c r="W37" s="19" t="s">
        <v>289</v>
      </c>
      <c r="X37" s="238" t="s">
        <v>291</v>
      </c>
    </row>
    <row r="38" spans="1:24" ht="51" x14ac:dyDescent="0.2">
      <c r="A38" s="1" t="s">
        <v>295</v>
      </c>
      <c r="B38" s="19" t="s">
        <v>289</v>
      </c>
      <c r="C38" s="34" t="s">
        <v>289</v>
      </c>
      <c r="D38" s="4" t="s">
        <v>289</v>
      </c>
      <c r="E38" s="4" t="s">
        <v>289</v>
      </c>
      <c r="F38" s="4" t="s">
        <v>61</v>
      </c>
      <c r="G38" s="35" t="s">
        <v>289</v>
      </c>
      <c r="H38" s="26" t="s">
        <v>289</v>
      </c>
      <c r="I38" s="3" t="s">
        <v>289</v>
      </c>
      <c r="J38" s="40" t="s">
        <v>289</v>
      </c>
      <c r="K38" s="239" t="s">
        <v>291</v>
      </c>
      <c r="L38" s="83" t="s">
        <v>61</v>
      </c>
      <c r="M38" s="127" t="s">
        <v>289</v>
      </c>
      <c r="N38" s="26" t="s">
        <v>289</v>
      </c>
      <c r="O38" s="3" t="s">
        <v>289</v>
      </c>
      <c r="P38" s="40" t="s">
        <v>289</v>
      </c>
      <c r="Q38" s="34" t="s">
        <v>289</v>
      </c>
      <c r="R38" s="4" t="s">
        <v>289</v>
      </c>
      <c r="T38" s="45" t="s">
        <v>294</v>
      </c>
      <c r="U38" s="46" t="s">
        <v>289</v>
      </c>
      <c r="V38" s="57" t="s">
        <v>289</v>
      </c>
      <c r="W38" s="19" t="s">
        <v>289</v>
      </c>
      <c r="X38" s="83" t="s">
        <v>289</v>
      </c>
    </row>
    <row r="39" spans="1:24" ht="51" x14ac:dyDescent="0.2">
      <c r="A39" s="1" t="s">
        <v>296</v>
      </c>
      <c r="B39" s="19" t="s">
        <v>289</v>
      </c>
      <c r="C39" s="34" t="s">
        <v>294</v>
      </c>
      <c r="D39" s="4" t="s">
        <v>289</v>
      </c>
      <c r="E39" s="4" t="s">
        <v>289</v>
      </c>
      <c r="F39" s="4" t="s">
        <v>61</v>
      </c>
      <c r="G39" s="35" t="s">
        <v>289</v>
      </c>
      <c r="H39" s="26" t="s">
        <v>289</v>
      </c>
      <c r="I39" s="3" t="s">
        <v>289</v>
      </c>
      <c r="J39" s="40" t="s">
        <v>289</v>
      </c>
      <c r="K39" s="239" t="s">
        <v>291</v>
      </c>
      <c r="L39" s="83" t="s">
        <v>61</v>
      </c>
      <c r="M39" s="127" t="s">
        <v>289</v>
      </c>
      <c r="N39" s="26" t="s">
        <v>289</v>
      </c>
      <c r="O39" s="3" t="s">
        <v>289</v>
      </c>
      <c r="P39" s="40" t="s">
        <v>289</v>
      </c>
      <c r="Q39" s="34" t="s">
        <v>289</v>
      </c>
      <c r="R39" s="4" t="s">
        <v>289</v>
      </c>
      <c r="T39" s="45" t="s">
        <v>294</v>
      </c>
      <c r="U39" s="46" t="s">
        <v>289</v>
      </c>
      <c r="V39" s="57" t="s">
        <v>289</v>
      </c>
      <c r="W39" s="19" t="s">
        <v>289</v>
      </c>
      <c r="X39" s="83" t="s">
        <v>289</v>
      </c>
    </row>
    <row r="40" spans="1:24" ht="51" x14ac:dyDescent="0.2">
      <c r="A40" s="1" t="s">
        <v>297</v>
      </c>
      <c r="B40" s="19" t="s">
        <v>289</v>
      </c>
      <c r="C40" s="34" t="s">
        <v>289</v>
      </c>
      <c r="D40" s="4" t="s">
        <v>289</v>
      </c>
      <c r="E40" s="4" t="s">
        <v>289</v>
      </c>
      <c r="F40" s="4" t="s">
        <v>61</v>
      </c>
      <c r="G40" s="35" t="s">
        <v>289</v>
      </c>
      <c r="H40" s="26" t="s">
        <v>289</v>
      </c>
      <c r="I40" s="3" t="s">
        <v>299</v>
      </c>
      <c r="J40" s="40" t="s">
        <v>289</v>
      </c>
      <c r="K40" s="239" t="s">
        <v>298</v>
      </c>
      <c r="L40" s="83" t="s">
        <v>61</v>
      </c>
      <c r="M40" s="127" t="s">
        <v>61</v>
      </c>
      <c r="N40" s="26" t="s">
        <v>289</v>
      </c>
      <c r="O40" s="3" t="s">
        <v>289</v>
      </c>
      <c r="P40" s="40" t="s">
        <v>288</v>
      </c>
      <c r="Q40" s="34" t="s">
        <v>289</v>
      </c>
      <c r="R40" s="4" t="s">
        <v>289</v>
      </c>
      <c r="T40" s="45" t="s">
        <v>294</v>
      </c>
      <c r="U40" s="46" t="s">
        <v>294</v>
      </c>
      <c r="V40" s="57" t="s">
        <v>289</v>
      </c>
      <c r="W40" s="19" t="s">
        <v>289</v>
      </c>
      <c r="X40" s="83" t="s">
        <v>289</v>
      </c>
    </row>
    <row r="41" spans="1:24" ht="102" x14ac:dyDescent="0.2">
      <c r="A41" s="1" t="s">
        <v>300</v>
      </c>
      <c r="B41" s="19" t="s">
        <v>289</v>
      </c>
      <c r="C41" s="34" t="s">
        <v>288</v>
      </c>
      <c r="D41" s="4" t="s">
        <v>294</v>
      </c>
      <c r="E41" s="4" t="s">
        <v>289</v>
      </c>
      <c r="F41" s="4" t="s">
        <v>61</v>
      </c>
      <c r="G41" s="35" t="s">
        <v>289</v>
      </c>
      <c r="H41" s="26" t="s">
        <v>289</v>
      </c>
      <c r="I41" s="3" t="s">
        <v>289</v>
      </c>
      <c r="J41" s="40" t="s">
        <v>294</v>
      </c>
      <c r="K41" s="119" t="s">
        <v>291</v>
      </c>
      <c r="L41" s="83" t="s">
        <v>61</v>
      </c>
      <c r="M41" s="127" t="s">
        <v>288</v>
      </c>
      <c r="N41" s="26" t="s">
        <v>289</v>
      </c>
      <c r="O41" s="3" t="s">
        <v>294</v>
      </c>
      <c r="P41" s="40" t="s">
        <v>289</v>
      </c>
      <c r="Q41" s="34" t="s">
        <v>288</v>
      </c>
      <c r="R41" s="4" t="s">
        <v>294</v>
      </c>
      <c r="T41" s="45" t="s">
        <v>294</v>
      </c>
      <c r="U41" s="46" t="s">
        <v>294</v>
      </c>
      <c r="V41" s="57" t="s">
        <v>294</v>
      </c>
      <c r="W41" s="19" t="s">
        <v>294</v>
      </c>
      <c r="X41" s="83" t="s">
        <v>289</v>
      </c>
    </row>
    <row r="42" spans="1:24" ht="51" x14ac:dyDescent="0.2">
      <c r="A42" s="240" t="s">
        <v>301</v>
      </c>
      <c r="B42" s="19" t="s">
        <v>61</v>
      </c>
      <c r="C42" s="34" t="s">
        <v>238</v>
      </c>
      <c r="D42" s="4" t="s">
        <v>61</v>
      </c>
      <c r="E42" s="4" t="s">
        <v>61</v>
      </c>
      <c r="F42" s="4" t="s">
        <v>61</v>
      </c>
      <c r="G42" s="35" t="s">
        <v>304</v>
      </c>
      <c r="H42" s="26" t="s">
        <v>311</v>
      </c>
      <c r="I42" s="3" t="s">
        <v>61</v>
      </c>
      <c r="J42" s="40" t="s">
        <v>61</v>
      </c>
      <c r="K42" s="119" t="s">
        <v>305</v>
      </c>
      <c r="L42" s="83" t="s">
        <v>306</v>
      </c>
      <c r="M42" s="127" t="s">
        <v>61</v>
      </c>
      <c r="N42" s="26" t="s">
        <v>307</v>
      </c>
      <c r="O42" s="3" t="s">
        <v>308</v>
      </c>
      <c r="P42" s="40" t="s">
        <v>61</v>
      </c>
      <c r="Q42" s="34" t="s">
        <v>302</v>
      </c>
      <c r="R42" s="4" t="s">
        <v>309</v>
      </c>
      <c r="T42" s="45" t="s">
        <v>310</v>
      </c>
      <c r="U42" s="46" t="s">
        <v>61</v>
      </c>
      <c r="X42" s="238" t="s">
        <v>303</v>
      </c>
    </row>
    <row r="43" spans="1:24" ht="68" x14ac:dyDescent="0.2">
      <c r="A43" s="1" t="s">
        <v>312</v>
      </c>
      <c r="B43" s="19" t="s">
        <v>314</v>
      </c>
      <c r="C43" s="34" t="s">
        <v>61</v>
      </c>
      <c r="D43" s="4" t="s">
        <v>313</v>
      </c>
      <c r="E43" s="4" t="s">
        <v>314</v>
      </c>
      <c r="F43" s="4" t="s">
        <v>313</v>
      </c>
      <c r="G43" s="35" t="s">
        <v>314</v>
      </c>
      <c r="H43" s="26" t="s">
        <v>313</v>
      </c>
      <c r="I43" s="3" t="s">
        <v>61</v>
      </c>
      <c r="J43" s="40" t="s">
        <v>313</v>
      </c>
      <c r="K43" s="119" t="s">
        <v>315</v>
      </c>
      <c r="L43" s="83" t="s">
        <v>61</v>
      </c>
      <c r="M43" s="127" t="s">
        <v>313</v>
      </c>
      <c r="N43" s="26" t="s">
        <v>314</v>
      </c>
      <c r="O43" s="3" t="s">
        <v>314</v>
      </c>
      <c r="P43" s="40" t="s">
        <v>314</v>
      </c>
      <c r="Q43" s="34" t="s">
        <v>313</v>
      </c>
      <c r="R43" s="4" t="s">
        <v>61</v>
      </c>
      <c r="T43" s="45" t="s">
        <v>314</v>
      </c>
      <c r="U43" s="46" t="s">
        <v>316</v>
      </c>
      <c r="V43" s="57" t="s">
        <v>314</v>
      </c>
      <c r="W43" s="19" t="s">
        <v>314</v>
      </c>
      <c r="X43" s="83" t="s">
        <v>314</v>
      </c>
    </row>
    <row r="44" spans="1:24" ht="17" x14ac:dyDescent="0.2">
      <c r="A44" s="1" t="s">
        <v>120</v>
      </c>
      <c r="B44" s="19" t="s">
        <v>61</v>
      </c>
      <c r="C44" s="34" t="s">
        <v>61</v>
      </c>
      <c r="D44" s="4" t="s">
        <v>61</v>
      </c>
      <c r="E44" s="4" t="s">
        <v>61</v>
      </c>
      <c r="F44" s="4" t="s">
        <v>61</v>
      </c>
      <c r="G44" s="35" t="s">
        <v>61</v>
      </c>
      <c r="H44" s="26" t="s">
        <v>61</v>
      </c>
      <c r="I44" s="3" t="s">
        <v>318</v>
      </c>
      <c r="J44" s="40" t="s">
        <v>61</v>
      </c>
      <c r="K44" s="119" t="s">
        <v>61</v>
      </c>
      <c r="L44" s="83" t="s">
        <v>61</v>
      </c>
      <c r="M44" s="127" t="s">
        <v>61</v>
      </c>
      <c r="N44" s="26" t="s">
        <v>61</v>
      </c>
      <c r="O44" s="3" t="s">
        <v>61</v>
      </c>
      <c r="P44" s="40" t="s">
        <v>61</v>
      </c>
      <c r="Q44" s="34" t="s">
        <v>61</v>
      </c>
      <c r="R44" s="4" t="s">
        <v>317</v>
      </c>
      <c r="T44" s="45" t="s">
        <v>61</v>
      </c>
      <c r="U44" s="46" t="s">
        <v>61</v>
      </c>
      <c r="X44" s="83" t="s">
        <v>61</v>
      </c>
    </row>
    <row r="45" spans="1:24" ht="34" x14ac:dyDescent="0.2">
      <c r="A45" s="1" t="s">
        <v>319</v>
      </c>
      <c r="B45" s="19" t="s">
        <v>321</v>
      </c>
      <c r="C45" s="34" t="s">
        <v>61</v>
      </c>
      <c r="D45" s="4" t="s">
        <v>332</v>
      </c>
      <c r="E45" s="4" t="s">
        <v>333</v>
      </c>
      <c r="F45" s="4" t="s">
        <v>61</v>
      </c>
      <c r="G45" s="35" t="s">
        <v>323</v>
      </c>
      <c r="H45" s="26" t="s">
        <v>330</v>
      </c>
      <c r="I45" s="3" t="s">
        <v>334</v>
      </c>
      <c r="J45" s="40" t="s">
        <v>335</v>
      </c>
      <c r="K45" s="119" t="s">
        <v>324</v>
      </c>
      <c r="L45" s="83" t="s">
        <v>61</v>
      </c>
      <c r="M45" s="127" t="s">
        <v>326</v>
      </c>
      <c r="N45" s="26" t="s">
        <v>327</v>
      </c>
      <c r="O45" s="3" t="s">
        <v>61</v>
      </c>
      <c r="P45" s="40" t="s">
        <v>331</v>
      </c>
      <c r="Q45" s="34" t="s">
        <v>320</v>
      </c>
      <c r="R45" s="4" t="s">
        <v>328</v>
      </c>
      <c r="T45" s="45" t="s">
        <v>329</v>
      </c>
      <c r="U45" s="46" t="s">
        <v>325</v>
      </c>
      <c r="X45" s="83" t="s">
        <v>322</v>
      </c>
    </row>
    <row r="46" spans="1:24" ht="17" x14ac:dyDescent="0.2">
      <c r="A46" s="1" t="s">
        <v>336</v>
      </c>
      <c r="B46" s="21" t="str">
        <f>HYPERLINK("https://api.typeform.com/responses/files/aee9998a861e776031f942035c56e17f7f529afa2ea9f1d9862582f18266b34c/1Spatial_Elyx_3D_Multi_LODs_management.pdf","https://api.typeform.com/responses/files/aee9998a861e776031f942035c56e17f7f529afa2ea9f1d9862582f18266b34c/1Spatial_Elyx_3D_Multi_LODs_management.pdf")</f>
        <v>https://api.typeform.com/responses/files/aee9998a861e776031f942035c56e17f7f529afa2ea9f1d9862582f18266b34c/1Spatial_Elyx_3D_Multi_LODs_management.pdf</v>
      </c>
      <c r="C46" s="38" t="str">
        <f>HYPERLINK("https://api.typeform.com/responses/files/6b42025dc3dd6fbfa53917734744c3ca0fda6144d10ff136a29a207c32f8b664/Rotterdam1.JPG","https://api.typeform.com/responses/files/6b42025dc3dd6fbfa53917734744c3ca0fda6144d10ff136a29a207c32f8b664/Rotterdam1.JPG")</f>
        <v>https://api.typeform.com/responses/files/6b42025dc3dd6fbfa53917734744c3ca0fda6144d10ff136a29a207c32f8b664/Rotterdam1.JPG</v>
      </c>
      <c r="D46" s="9" t="str">
        <f>HYPERLINK("https://api.typeform.com/responses/files/aea3265fee466c2905ca5a60cf6708030ebca032dd9ae23cd7b4ef73c7b6062d/4.3.png","https://api.typeform.com/responses/files/aea3265fee466c2905ca5a60cf6708030ebca032dd9ae23cd7b4ef73c7b6062d/4.3.png")</f>
        <v>https://api.typeform.com/responses/files/aea3265fee466c2905ca5a60cf6708030ebca032dd9ae23cd7b4ef73c7b6062d/4.3.png</v>
      </c>
      <c r="E46" s="9" t="str">
        <f>HYPERLINK("https://api.typeform.com/responses/files/1bc80b7cff098f20b97af3b90cf8a8c610d3d745eb10c582632f424b4725d0d8/Import_Layers.pdf","https://api.typeform.com/responses/files/1bc80b7cff098f20b97af3b90cf8a8c610d3d745eb10c582632f424b4725d0d8/Import_Layers.pdf")</f>
        <v>https://api.typeform.com/responses/files/1bc80b7cff098f20b97af3b90cf8a8c610d3d745eb10c582632f424b4725d0d8/Import_Layers.pdf</v>
      </c>
      <c r="G46" s="39" t="str">
        <f>HYPERLINK("https://api.typeform.com/responses/files/5d75d2ddd8612f2d73662a59517f65cb13a3c1e8fbf2488c150c1ca69383e4e0/LoDs_Rotterdam_Cristina_Leoni.pdf","https://api.typeform.com/responses/files/5d75d2ddd8612f2d73662a59517f65cb13a3c1e8fbf2488c150c1ca69383e4e0/LoDs_Rotterdam_Cristina_Leoni.pdf")</f>
        <v>https://api.typeform.com/responses/files/5d75d2ddd8612f2d73662a59517f65cb13a3c1e8fbf2488c150c1ca69383e4e0/LoDs_Rotterdam_Cristina_Leoni.pdf</v>
      </c>
      <c r="H46" s="28" t="str">
        <f>HYPERLINK("https://api.typeform.com/responses/files/d0eb73b880a39219e859568cc51def88b37135adcfb799126e05a9295a217ac4/qgis_rotterdam_dataset_as_points.png","https://api.typeform.com/responses/files/d0eb73b880a39219e859568cc51def88b37135adcfb799126e05a9295a217ac4/qgis_rotterdam_dataset_as_points.png")</f>
        <v>https://api.typeform.com/responses/files/d0eb73b880a39219e859568cc51def88b37135adcfb799126e05a9295a217ac4/qgis_rotterdam_dataset_as_points.png</v>
      </c>
      <c r="I46" s="8" t="str">
        <f>HYPERLINK("https://api.typeform.com/responses/files/caa665ef629d5ff358de99a0f25b99212ab0727ccc47d1d5a2a17d09e2dfb655/LoD_After.jpg","https://api.typeform.com/responses/files/caa665ef629d5ff358de99a0f25b99212ab0727ccc47d1d5a2a17d09e2dfb655/LoD_After.jpg")</f>
        <v>https://api.typeform.com/responses/files/caa665ef629d5ff358de99a0f25b99212ab0727ccc47d1d5a2a17d09e2dfb655/LoD_After.jpg</v>
      </c>
      <c r="J46" s="42" t="str">
        <f>HYPERLINK("https://api.typeform.com/responses/files/8adac6eafbdc748a8158281ca80f25190cf0c3baf786d58482e7064e3b1ae5e4/4.3_figure_1.png","https://api.typeform.com/responses/files/8adac6eafbdc748a8158281ca80f25190cf0c3baf786d58482e7064e3b1ae5e4/4.3_figure_1.png")</f>
        <v>https://api.typeform.com/responses/files/8adac6eafbdc748a8158281ca80f25190cf0c3baf786d58482e7064e3b1ae5e4/4.3_figure_1.png</v>
      </c>
      <c r="K46" s="121" t="str">
        <f>HYPERLINK("https://api.typeform.com/responses/files/3dd53c92cb8e24b99475852e3b4f6833916795ccfb5ec7dbe09e7c5da428d1a7/Task_3_CityGML_QGis3.4.docx","https://api.typeform.com/responses/files/3dd53c92cb8e24b99475852e3b4f6833916795ccfb5ec7dbe09e7c5da428d1a7/Task_3_CityGML_QGis3.4.docx")</f>
        <v>https://api.typeform.com/responses/files/3dd53c92cb8e24b99475852e3b4f6833916795ccfb5ec7dbe09e7c5da428d1a7/Task_3_CityGML_QGis3.4.docx</v>
      </c>
      <c r="M46" s="130" t="str">
        <f>HYPERLINK("https://api.typeform.com/responses/files/1eb4abb1a570211a21d46fd10f1b171166d62f3051697325703369b20ace6d85/Aggregated_LoD1_LoD2.png","https://api.typeform.com/responses/files/1eb4abb1a570211a21d46fd10f1b171166d62f3051697325703369b20ace6d85/Aggregated_LoD1_LoD2.png")</f>
        <v>https://api.typeform.com/responses/files/1eb4abb1a570211a21d46fd10f1b171166d62f3051697325703369b20ace6d85/Aggregated_LoD1_LoD2.png</v>
      </c>
      <c r="N46" s="28" t="str">
        <f>HYPERLINK("https://api.typeform.com/responses/files/6e3c19138d2d8b8c8a0c40bc309f3f384c0659bd0ea27fad028e2801d47d0465/Rotterdam_LOD12_FKZViewer_HEriksson.jpg","https://api.typeform.com/responses/files/6e3c19138d2d8b8c8a0c40bc309f3f384c0659bd0ea27fad028e2801d47d0465/Rotterdam_LOD12_FKZViewer_HEriksson.jpg")</f>
        <v>https://api.typeform.com/responses/files/6e3c19138d2d8b8c8a0c40bc309f3f384c0659bd0ea27fad028e2801d47d0465/Rotterdam_LOD12_FKZViewer_HEriksson.jpg</v>
      </c>
      <c r="Q46" s="38" t="str">
        <f>HYPERLINK("https://api.typeform.com/responses/files/dcffa2409dac466ee858e33d534ff2e0b675ea6707cd07d507367629f3a7d9ac/rotterdam_screenshot_DM_LODview_FME.png","https://api.typeform.com/responses/files/dcffa2409dac466ee858e33d534ff2e0b675ea6707cd07d507367629f3a7d9ac/rotterdam_screenshot_DM_LODview_FME.png")</f>
        <v>https://api.typeform.com/responses/files/dcffa2409dac466ee858e33d534ff2e0b675ea6707cd07d507367629f3a7d9ac/rotterdam_screenshot_DM_LODview_FME.png</v>
      </c>
      <c r="U46" s="49" t="str">
        <f>HYPERLINK("https://api.typeform.com/responses/files/36ef6a444a89b88527a139d243995c80bb026621d3a70f824643ebdd5c118271/Export.zip","https://api.typeform.com/responses/files/36ef6a444a89b88527a139d243995c80bb026621d3a70f824643ebdd5c118271/Export.zip")</f>
        <v>https://api.typeform.com/responses/files/36ef6a444a89b88527a139d243995c80bb026621d3a70f824643ebdd5c118271/Export.zip</v>
      </c>
      <c r="V46" s="72" t="s">
        <v>1227</v>
      </c>
      <c r="X46" s="85" t="str">
        <f>HYPERLINK("https://api.typeform.com/responses/files/cc5b71f80b1ea973a3c2d7c37bd9ebcf91674ccc65cf48ae684701b1dd6b5d81/eveBIM_Management_Of_LOD.pdf","https://api.typeform.com/responses/files/cc5b71f80b1ea973a3c2d7c37bd9ebcf91674ccc65cf48ae684701b1dd6b5d81/eveBIM_Management_Of_LOD.pdf")</f>
        <v>https://api.typeform.com/responses/files/cc5b71f80b1ea973a3c2d7c37bd9ebcf91674ccc65cf48ae684701b1dd6b5d81/eveBIM_Management_Of_LOD.pdf</v>
      </c>
    </row>
    <row r="47" spans="1:24" ht="51" x14ac:dyDescent="0.2">
      <c r="A47" s="1" t="s">
        <v>337</v>
      </c>
      <c r="B47" s="19" t="s">
        <v>61</v>
      </c>
      <c r="C47" s="34" t="s">
        <v>61</v>
      </c>
      <c r="D47" s="4" t="s">
        <v>338</v>
      </c>
      <c r="E47" s="4" t="s">
        <v>339</v>
      </c>
      <c r="F47" s="4" t="s">
        <v>61</v>
      </c>
      <c r="G47" s="35" t="s">
        <v>256</v>
      </c>
      <c r="H47" s="26" t="s">
        <v>61</v>
      </c>
      <c r="I47" s="3" t="s">
        <v>61</v>
      </c>
      <c r="J47" s="40" t="s">
        <v>61</v>
      </c>
      <c r="K47" s="119" t="s">
        <v>61</v>
      </c>
      <c r="L47" s="83" t="s">
        <v>61</v>
      </c>
      <c r="M47" s="127" t="s">
        <v>61</v>
      </c>
      <c r="N47" s="26" t="s">
        <v>61</v>
      </c>
      <c r="O47" s="3" t="s">
        <v>61</v>
      </c>
      <c r="P47" s="40" t="s">
        <v>184</v>
      </c>
      <c r="Q47" s="34" t="s">
        <v>61</v>
      </c>
      <c r="R47" s="4" t="s">
        <v>61</v>
      </c>
      <c r="T47" s="45" t="s">
        <v>61</v>
      </c>
      <c r="U47" s="46" t="s">
        <v>61</v>
      </c>
      <c r="X47" s="83" t="s">
        <v>61</v>
      </c>
    </row>
    <row r="48" spans="1:24" ht="34" x14ac:dyDescent="0.2">
      <c r="A48" s="1" t="s">
        <v>340</v>
      </c>
      <c r="B48" s="19" t="s">
        <v>237</v>
      </c>
      <c r="C48" s="34" t="s">
        <v>341</v>
      </c>
      <c r="D48" s="4" t="s">
        <v>61</v>
      </c>
      <c r="E48" s="4" t="s">
        <v>61</v>
      </c>
      <c r="F48" s="4" t="s">
        <v>61</v>
      </c>
      <c r="G48" s="35" t="s">
        <v>237</v>
      </c>
      <c r="H48" s="26" t="s">
        <v>341</v>
      </c>
      <c r="I48" s="3" t="s">
        <v>61</v>
      </c>
      <c r="J48" s="40" t="s">
        <v>61</v>
      </c>
      <c r="K48" s="119" t="s">
        <v>341</v>
      </c>
      <c r="L48" s="83" t="s">
        <v>61</v>
      </c>
      <c r="M48" s="127" t="s">
        <v>61</v>
      </c>
      <c r="N48" s="26" t="s">
        <v>342</v>
      </c>
      <c r="O48" s="3" t="s">
        <v>341</v>
      </c>
      <c r="P48" s="40" t="s">
        <v>61</v>
      </c>
      <c r="Q48" s="34" t="s">
        <v>237</v>
      </c>
      <c r="R48" s="4" t="s">
        <v>237</v>
      </c>
      <c r="T48" s="45" t="s">
        <v>61</v>
      </c>
      <c r="U48" s="46" t="s">
        <v>61</v>
      </c>
      <c r="X48" s="83" t="s">
        <v>237</v>
      </c>
    </row>
    <row r="49" spans="1:25" ht="17" x14ac:dyDescent="0.2">
      <c r="A49" s="1" t="s">
        <v>120</v>
      </c>
      <c r="B49" s="19" t="s">
        <v>61</v>
      </c>
      <c r="C49" s="34" t="s">
        <v>61</v>
      </c>
      <c r="D49" s="4" t="s">
        <v>61</v>
      </c>
      <c r="E49" s="4" t="s">
        <v>61</v>
      </c>
      <c r="F49" s="4" t="s">
        <v>61</v>
      </c>
      <c r="G49" s="35" t="s">
        <v>61</v>
      </c>
      <c r="H49" s="26" t="s">
        <v>61</v>
      </c>
      <c r="I49" s="3" t="s">
        <v>61</v>
      </c>
      <c r="J49" s="40" t="s">
        <v>61</v>
      </c>
      <c r="K49" s="119" t="s">
        <v>61</v>
      </c>
      <c r="L49" s="83" t="s">
        <v>61</v>
      </c>
      <c r="M49" s="127" t="s">
        <v>61</v>
      </c>
      <c r="N49" s="26" t="s">
        <v>61</v>
      </c>
      <c r="O49" s="3" t="s">
        <v>61</v>
      </c>
      <c r="P49" s="40" t="s">
        <v>61</v>
      </c>
      <c r="Q49" s="34" t="s">
        <v>61</v>
      </c>
      <c r="R49" s="4" t="s">
        <v>61</v>
      </c>
      <c r="T49" s="45" t="s">
        <v>61</v>
      </c>
      <c r="U49" s="46" t="s">
        <v>61</v>
      </c>
      <c r="X49" s="83" t="s">
        <v>61</v>
      </c>
    </row>
    <row r="50" spans="1:25" ht="17" x14ac:dyDescent="0.2">
      <c r="A50" s="1" t="s">
        <v>343</v>
      </c>
      <c r="B50" s="21" t="str">
        <f>HYPERLINK("https://api.typeform.com/responses/files/dd28deda83f60ced7f945a4c44dac9e17e6ea681e107adc0e2b22280755a9d97/1Spatial_Elyx_3D_RotterdamLOD2WithTexture.PNG","https://api.typeform.com/responses/files/dd28deda83f60ced7f945a4c44dac9e17e6ea681e107adc0e2b22280755a9d97/1Spatial_Elyx_3D_RotterdamLOD2WithTexture.PNG")</f>
        <v>https://api.typeform.com/responses/files/dd28deda83f60ced7f945a4c44dac9e17e6ea681e107adc0e2b22280755a9d97/1Spatial_Elyx_3D_RotterdamLOD2WithTexture.PNG</v>
      </c>
      <c r="C50" s="38" t="str">
        <f>HYPERLINK("https://api.typeform.com/responses/files/731a6546e1e3815aaef3553e8d3c7f368ca2e88c091e60b9d1af2f71014b3fc4/Rotterdam1.JPG","https://api.typeform.com/responses/files/731a6546e1e3815aaef3553e8d3c7f368ca2e88c091e60b9d1af2f71014b3fc4/Rotterdam1.JPG")</f>
        <v>https://api.typeform.com/responses/files/731a6546e1e3815aaef3553e8d3c7f368ca2e88c091e60b9d1af2f71014b3fc4/Rotterdam1.JPG</v>
      </c>
      <c r="G50" s="39" t="str">
        <f>HYPERLINK("https://api.typeform.com/responses/files/86ddbfdccbb6ff934d4a7363ae7ef40d1a4cf580054a19d09825447a7688e3f2/Texture_Rotterdam_Cristina_Leoni.pdf","https://api.typeform.com/responses/files/86ddbfdccbb6ff934d4a7363ae7ef40d1a4cf580054a19d09825447a7688e3f2/Texture_Rotterdam_Cristina_Leoni.pdf")</f>
        <v>https://api.typeform.com/responses/files/86ddbfdccbb6ff934d4a7363ae7ef40d1a4cf580054a19d09825447a7688e3f2/Texture_Rotterdam_Cristina_Leoni.pdf</v>
      </c>
      <c r="N50" s="28" t="str">
        <f>HYPERLINK("https://api.typeform.com/responses/files/7b3e5850bc295422473f95a3c308d2b171de8301f8037606c29cfc9fe9fc067d/Rotterdam_Textures_FKZViewer_HEriksson.jpg","https://api.typeform.com/responses/files/7b3e5850bc295422473f95a3c308d2b171de8301f8037606c29cfc9fe9fc067d/Rotterdam_Textures_FKZViewer_HEriksson.jpg")</f>
        <v>https://api.typeform.com/responses/files/7b3e5850bc295422473f95a3c308d2b171de8301f8037606c29cfc9fe9fc067d/Rotterdam_Textures_FKZViewer_HEriksson.jpg</v>
      </c>
      <c r="Q50" s="38" t="str">
        <f>HYPERLINK("https://api.typeform.com/responses/files/c54e4bc66c0991c74fa8c372f9555fdfaf2a14edc24f49b9c24b9bf6d4015432/rotterdam_screenshot_DM_Appereanceview_FME.png","https://api.typeform.com/responses/files/c54e4bc66c0991c74fa8c372f9555fdfaf2a14edc24f49b9c24b9bf6d4015432/rotterdam_screenshot_DM_Appereanceview_FME.png")</f>
        <v>https://api.typeform.com/responses/files/c54e4bc66c0991c74fa8c372f9555fdfaf2a14edc24f49b9c24b9bf6d4015432/rotterdam_screenshot_DM_Appereanceview_FME.png</v>
      </c>
      <c r="X50" s="85" t="str">
        <f>HYPERLINK("https://api.typeform.com/responses/files/38ea0fabca2ba63969d923d22282cf8faf1c3942f536b4e8a39b8d5d597de37a/eveBIM_Rotterdam_LoD1_Lod2_3DView.pdf","https://api.typeform.com/responses/files/38ea0fabca2ba63969d923d22282cf8faf1c3942f536b4e8a39b8d5d597de37a/eveBIM_Rotterdam_LoD1_Lod2_3DView.pdf")</f>
        <v>https://api.typeform.com/responses/files/38ea0fabca2ba63969d923d22282cf8faf1c3942f536b4e8a39b8d5d597de37a/eveBIM_Rotterdam_LoD1_Lod2_3DView.pdf</v>
      </c>
    </row>
    <row r="51" spans="1:25" ht="51" x14ac:dyDescent="0.2">
      <c r="A51" s="1" t="s">
        <v>344</v>
      </c>
      <c r="B51" s="19" t="s">
        <v>345</v>
      </c>
      <c r="C51" s="34" t="s">
        <v>61</v>
      </c>
      <c r="D51" s="4" t="s">
        <v>61</v>
      </c>
      <c r="E51" s="4" t="s">
        <v>61</v>
      </c>
      <c r="F51" s="4" t="s">
        <v>61</v>
      </c>
      <c r="G51" s="35" t="s">
        <v>256</v>
      </c>
      <c r="H51" s="26" t="s">
        <v>61</v>
      </c>
      <c r="I51" s="3" t="s">
        <v>61</v>
      </c>
      <c r="J51" s="40" t="s">
        <v>61</v>
      </c>
      <c r="K51" s="119" t="s">
        <v>61</v>
      </c>
      <c r="L51" s="83" t="s">
        <v>61</v>
      </c>
      <c r="M51" s="127" t="s">
        <v>347</v>
      </c>
      <c r="N51" s="26" t="s">
        <v>61</v>
      </c>
      <c r="O51" s="3" t="s">
        <v>61</v>
      </c>
      <c r="P51" s="40" t="s">
        <v>61</v>
      </c>
      <c r="Q51" s="34" t="s">
        <v>61</v>
      </c>
      <c r="R51" s="4" t="s">
        <v>61</v>
      </c>
      <c r="T51" s="45" t="s">
        <v>61</v>
      </c>
      <c r="U51" s="46" t="s">
        <v>346</v>
      </c>
      <c r="X51" s="83" t="s">
        <v>184</v>
      </c>
    </row>
    <row r="52" spans="1:25" ht="17" x14ac:dyDescent="0.2">
      <c r="A52" s="1" t="s">
        <v>348</v>
      </c>
      <c r="B52" s="19" t="s">
        <v>350</v>
      </c>
      <c r="C52" s="34" t="s">
        <v>352</v>
      </c>
      <c r="D52" s="4" t="s">
        <v>364</v>
      </c>
      <c r="E52" s="4" t="s">
        <v>365</v>
      </c>
      <c r="F52" s="4" t="s">
        <v>366</v>
      </c>
      <c r="G52" s="35" t="s">
        <v>353</v>
      </c>
      <c r="H52" s="26" t="s">
        <v>362</v>
      </c>
      <c r="I52" s="3" t="s">
        <v>367</v>
      </c>
      <c r="J52" s="40" t="s">
        <v>368</v>
      </c>
      <c r="K52" s="119" t="s">
        <v>354</v>
      </c>
      <c r="L52" s="83" t="s">
        <v>357</v>
      </c>
      <c r="M52" s="127" t="s">
        <v>356</v>
      </c>
      <c r="N52" s="26" t="s">
        <v>358</v>
      </c>
      <c r="O52" s="3" t="s">
        <v>359</v>
      </c>
      <c r="P52" s="40" t="s">
        <v>363</v>
      </c>
      <c r="Q52" s="34" t="s">
        <v>349</v>
      </c>
      <c r="R52" s="4" t="s">
        <v>360</v>
      </c>
      <c r="T52" s="45" t="s">
        <v>361</v>
      </c>
      <c r="U52" s="46" t="s">
        <v>355</v>
      </c>
      <c r="X52" s="83" t="s">
        <v>351</v>
      </c>
    </row>
    <row r="53" spans="1:25" ht="17" x14ac:dyDescent="0.2">
      <c r="A53" s="1" t="s">
        <v>369</v>
      </c>
      <c r="B53" s="19" t="s">
        <v>371</v>
      </c>
      <c r="C53" s="34" t="s">
        <v>373</v>
      </c>
      <c r="D53" s="4" t="s">
        <v>385</v>
      </c>
      <c r="E53" s="4" t="s">
        <v>386</v>
      </c>
      <c r="F53" s="4" t="s">
        <v>387</v>
      </c>
      <c r="G53" s="35" t="s">
        <v>374</v>
      </c>
      <c r="H53" s="26" t="s">
        <v>383</v>
      </c>
      <c r="I53" s="3" t="s">
        <v>388</v>
      </c>
      <c r="J53" s="40" t="s">
        <v>389</v>
      </c>
      <c r="K53" s="119" t="s">
        <v>375</v>
      </c>
      <c r="L53" s="83" t="s">
        <v>378</v>
      </c>
      <c r="M53" s="127" t="s">
        <v>377</v>
      </c>
      <c r="N53" s="26" t="s">
        <v>379</v>
      </c>
      <c r="O53" s="3" t="s">
        <v>380</v>
      </c>
      <c r="P53" s="40" t="s">
        <v>384</v>
      </c>
      <c r="Q53" s="34" t="s">
        <v>370</v>
      </c>
      <c r="R53" s="4" t="s">
        <v>381</v>
      </c>
      <c r="T53" s="45" t="s">
        <v>382</v>
      </c>
      <c r="U53" s="46" t="s">
        <v>376</v>
      </c>
      <c r="X53" s="83" t="s">
        <v>372</v>
      </c>
    </row>
    <row r="54" spans="1:25" ht="17" x14ac:dyDescent="0.2">
      <c r="A54" s="1" t="s">
        <v>390</v>
      </c>
      <c r="B54" s="19" t="s">
        <v>392</v>
      </c>
      <c r="C54" s="34" t="s">
        <v>394</v>
      </c>
      <c r="D54" s="4" t="s">
        <v>401</v>
      </c>
      <c r="E54" s="4" t="s">
        <v>402</v>
      </c>
      <c r="F54" s="4" t="s">
        <v>402</v>
      </c>
      <c r="G54" s="35" t="s">
        <v>395</v>
      </c>
      <c r="H54" s="26" t="s">
        <v>399</v>
      </c>
      <c r="I54" s="3" t="s">
        <v>403</v>
      </c>
      <c r="J54" s="40" t="s">
        <v>404</v>
      </c>
      <c r="K54" s="119" t="s">
        <v>391</v>
      </c>
      <c r="L54" s="83" t="s">
        <v>397</v>
      </c>
      <c r="M54" s="127" t="s">
        <v>396</v>
      </c>
      <c r="N54" s="26" t="s">
        <v>397</v>
      </c>
      <c r="O54" s="3" t="s">
        <v>398</v>
      </c>
      <c r="P54" s="40" t="s">
        <v>400</v>
      </c>
      <c r="Q54" s="34" t="s">
        <v>391</v>
      </c>
      <c r="R54" s="4" t="s">
        <v>398</v>
      </c>
      <c r="T54" s="45" t="s">
        <v>398</v>
      </c>
      <c r="U54" s="46" t="s">
        <v>396</v>
      </c>
      <c r="X54" s="83" t="s">
        <v>393</v>
      </c>
    </row>
    <row r="57" spans="1:25" s="12" customFormat="1" ht="17" x14ac:dyDescent="0.2">
      <c r="A57" s="11" t="s">
        <v>0</v>
      </c>
      <c r="B57" s="23" t="s">
        <v>406</v>
      </c>
      <c r="C57" s="34" t="s">
        <v>408</v>
      </c>
      <c r="D57" s="4" t="s">
        <v>416</v>
      </c>
      <c r="E57" s="4" t="s">
        <v>417</v>
      </c>
      <c r="F57" s="9"/>
      <c r="G57" s="35" t="s">
        <v>409</v>
      </c>
      <c r="H57" s="26" t="s">
        <v>414</v>
      </c>
      <c r="I57" s="3" t="s">
        <v>418</v>
      </c>
      <c r="J57" s="40" t="s">
        <v>419</v>
      </c>
      <c r="K57" s="122"/>
      <c r="L57" s="87" t="s">
        <v>412</v>
      </c>
      <c r="M57" s="132" t="s">
        <v>411</v>
      </c>
      <c r="N57" s="26" t="s">
        <v>413</v>
      </c>
      <c r="O57" s="8"/>
      <c r="P57" s="40" t="s">
        <v>415</v>
      </c>
      <c r="Q57" s="34" t="s">
        <v>405</v>
      </c>
      <c r="R57" s="9"/>
      <c r="S57" s="39"/>
      <c r="T57" s="50"/>
      <c r="U57" s="51" t="s">
        <v>410</v>
      </c>
      <c r="V57" s="60"/>
      <c r="W57" s="24"/>
      <c r="X57" s="87" t="s">
        <v>407</v>
      </c>
      <c r="Y57" s="60"/>
    </row>
    <row r="58" spans="1:25" s="12" customFormat="1" ht="51" x14ac:dyDescent="0.2">
      <c r="A58" s="11" t="s">
        <v>420</v>
      </c>
      <c r="B58" s="23" t="s">
        <v>421</v>
      </c>
      <c r="C58" s="34" t="s">
        <v>421</v>
      </c>
      <c r="D58" s="4" t="s">
        <v>61</v>
      </c>
      <c r="E58" s="4" t="s">
        <v>61</v>
      </c>
      <c r="F58" s="9"/>
      <c r="G58" s="35" t="s">
        <v>421</v>
      </c>
      <c r="H58" s="26" t="s">
        <v>422</v>
      </c>
      <c r="I58" s="3" t="s">
        <v>61</v>
      </c>
      <c r="J58" s="40" t="s">
        <v>61</v>
      </c>
      <c r="K58" s="122"/>
      <c r="L58" s="87" t="s">
        <v>422</v>
      </c>
      <c r="M58" s="132" t="s">
        <v>421</v>
      </c>
      <c r="N58" s="26" t="s">
        <v>421</v>
      </c>
      <c r="O58" s="8"/>
      <c r="P58" s="40" t="s">
        <v>61</v>
      </c>
      <c r="Q58" s="34" t="s">
        <v>421</v>
      </c>
      <c r="R58" s="9"/>
      <c r="S58" s="39"/>
      <c r="T58" s="50"/>
      <c r="U58" s="51" t="s">
        <v>421</v>
      </c>
      <c r="V58" s="60"/>
      <c r="W58" s="24"/>
      <c r="X58" s="87" t="s">
        <v>421</v>
      </c>
      <c r="Y58" s="60"/>
    </row>
    <row r="59" spans="1:25" s="12" customFormat="1" ht="136" x14ac:dyDescent="0.2">
      <c r="A59" s="11" t="s">
        <v>423</v>
      </c>
      <c r="B59" s="23" t="s">
        <v>237</v>
      </c>
      <c r="C59" s="34" t="s">
        <v>237</v>
      </c>
      <c r="D59" s="4" t="s">
        <v>237</v>
      </c>
      <c r="E59" s="4" t="s">
        <v>237</v>
      </c>
      <c r="F59" s="9"/>
      <c r="G59" s="35" t="s">
        <v>237</v>
      </c>
      <c r="H59" s="26" t="s">
        <v>61</v>
      </c>
      <c r="I59" s="3" t="s">
        <v>237</v>
      </c>
      <c r="J59" s="40" t="s">
        <v>237</v>
      </c>
      <c r="K59" s="122"/>
      <c r="L59" s="87" t="s">
        <v>61</v>
      </c>
      <c r="M59" s="132" t="s">
        <v>237</v>
      </c>
      <c r="N59" s="26" t="s">
        <v>237</v>
      </c>
      <c r="O59" s="8"/>
      <c r="P59" s="40" t="s">
        <v>237</v>
      </c>
      <c r="Q59" s="34" t="s">
        <v>237</v>
      </c>
      <c r="R59" s="9"/>
      <c r="S59" s="39"/>
      <c r="T59" s="50"/>
      <c r="U59" s="51" t="s">
        <v>237</v>
      </c>
      <c r="V59" s="60" t="s">
        <v>237</v>
      </c>
      <c r="W59" s="24" t="s">
        <v>237</v>
      </c>
      <c r="X59" s="87" t="s">
        <v>237</v>
      </c>
      <c r="Y59" s="60"/>
    </row>
    <row r="60" spans="1:25" s="12" customFormat="1" ht="17" x14ac:dyDescent="0.2">
      <c r="A60" s="11" t="s">
        <v>120</v>
      </c>
      <c r="B60" s="23" t="s">
        <v>61</v>
      </c>
      <c r="C60" s="34" t="s">
        <v>61</v>
      </c>
      <c r="D60" s="4" t="s">
        <v>61</v>
      </c>
      <c r="E60" s="4" t="s">
        <v>61</v>
      </c>
      <c r="F60" s="9"/>
      <c r="G60" s="35" t="s">
        <v>61</v>
      </c>
      <c r="H60" s="26" t="s">
        <v>61</v>
      </c>
      <c r="I60" s="3" t="s">
        <v>61</v>
      </c>
      <c r="J60" s="40" t="s">
        <v>61</v>
      </c>
      <c r="K60" s="122"/>
      <c r="L60" s="87" t="s">
        <v>61</v>
      </c>
      <c r="M60" s="132" t="s">
        <v>61</v>
      </c>
      <c r="N60" s="26" t="s">
        <v>61</v>
      </c>
      <c r="O60" s="8"/>
      <c r="P60" s="40" t="s">
        <v>61</v>
      </c>
      <c r="Q60" s="34" t="s">
        <v>61</v>
      </c>
      <c r="R60" s="9"/>
      <c r="S60" s="39"/>
      <c r="T60" s="50"/>
      <c r="U60" s="51" t="s">
        <v>61</v>
      </c>
      <c r="V60" s="60"/>
      <c r="W60" s="24"/>
      <c r="X60" s="87" t="s">
        <v>61</v>
      </c>
      <c r="Y60" s="60"/>
    </row>
    <row r="61" spans="1:25" s="12" customFormat="1" ht="68" x14ac:dyDescent="0.2">
      <c r="A61" s="11" t="s">
        <v>424</v>
      </c>
      <c r="B61" s="23" t="s">
        <v>61</v>
      </c>
      <c r="C61" s="34" t="s">
        <v>61</v>
      </c>
      <c r="D61" s="4" t="s">
        <v>428</v>
      </c>
      <c r="E61" s="4" t="s">
        <v>429</v>
      </c>
      <c r="F61" s="9"/>
      <c r="G61" s="35" t="s">
        <v>256</v>
      </c>
      <c r="H61" s="26" t="s">
        <v>61</v>
      </c>
      <c r="I61" s="3" t="s">
        <v>430</v>
      </c>
      <c r="J61" s="40" t="s">
        <v>431</v>
      </c>
      <c r="K61" s="122"/>
      <c r="L61" s="87" t="s">
        <v>61</v>
      </c>
      <c r="M61" s="132" t="s">
        <v>61</v>
      </c>
      <c r="N61" s="26" t="s">
        <v>426</v>
      </c>
      <c r="O61" s="8"/>
      <c r="P61" s="40" t="s">
        <v>427</v>
      </c>
      <c r="Q61" s="34" t="s">
        <v>61</v>
      </c>
      <c r="R61" s="9"/>
      <c r="S61" s="39"/>
      <c r="T61" s="50"/>
      <c r="U61" s="51" t="s">
        <v>61</v>
      </c>
      <c r="V61" s="60"/>
      <c r="W61" s="24"/>
      <c r="X61" s="87" t="s">
        <v>425</v>
      </c>
      <c r="Y61" s="60"/>
    </row>
    <row r="62" spans="1:25" s="12" customFormat="1" ht="119" x14ac:dyDescent="0.2">
      <c r="A62" s="11" t="s">
        <v>432</v>
      </c>
      <c r="B62" s="23" t="s">
        <v>237</v>
      </c>
      <c r="C62" s="34" t="s">
        <v>237</v>
      </c>
      <c r="D62" s="4" t="s">
        <v>237</v>
      </c>
      <c r="E62" s="4" t="s">
        <v>237</v>
      </c>
      <c r="F62" s="9"/>
      <c r="G62" s="35" t="s">
        <v>237</v>
      </c>
      <c r="H62" s="26" t="s">
        <v>61</v>
      </c>
      <c r="I62" s="3" t="s">
        <v>237</v>
      </c>
      <c r="J62" s="40" t="s">
        <v>237</v>
      </c>
      <c r="K62" s="122"/>
      <c r="L62" s="87" t="s">
        <v>61</v>
      </c>
      <c r="M62" s="132" t="s">
        <v>237</v>
      </c>
      <c r="N62" s="26" t="s">
        <v>237</v>
      </c>
      <c r="O62" s="8"/>
      <c r="P62" s="40" t="s">
        <v>237</v>
      </c>
      <c r="Q62" s="34" t="s">
        <v>237</v>
      </c>
      <c r="R62" s="9"/>
      <c r="S62" s="39"/>
      <c r="T62" s="50"/>
      <c r="U62" s="51" t="s">
        <v>237</v>
      </c>
      <c r="V62" s="60" t="s">
        <v>237</v>
      </c>
      <c r="W62" s="24" t="s">
        <v>237</v>
      </c>
      <c r="X62" s="87" t="s">
        <v>237</v>
      </c>
      <c r="Y62" s="60"/>
    </row>
    <row r="63" spans="1:25" s="12" customFormat="1" ht="17" x14ac:dyDescent="0.2">
      <c r="A63" s="11" t="s">
        <v>120</v>
      </c>
      <c r="B63" s="23" t="s">
        <v>61</v>
      </c>
      <c r="C63" s="34" t="s">
        <v>61</v>
      </c>
      <c r="D63" s="4" t="s">
        <v>61</v>
      </c>
      <c r="E63" s="4" t="s">
        <v>61</v>
      </c>
      <c r="F63" s="9"/>
      <c r="G63" s="35" t="s">
        <v>61</v>
      </c>
      <c r="H63" s="26" t="s">
        <v>61</v>
      </c>
      <c r="I63" s="3" t="s">
        <v>61</v>
      </c>
      <c r="J63" s="40" t="s">
        <v>61</v>
      </c>
      <c r="K63" s="122"/>
      <c r="L63" s="87" t="s">
        <v>61</v>
      </c>
      <c r="M63" s="132" t="s">
        <v>61</v>
      </c>
      <c r="N63" s="26" t="s">
        <v>61</v>
      </c>
      <c r="O63" s="8"/>
      <c r="P63" s="40" t="s">
        <v>61</v>
      </c>
      <c r="Q63" s="34" t="s">
        <v>61</v>
      </c>
      <c r="R63" s="9"/>
      <c r="S63" s="39"/>
      <c r="T63" s="50"/>
      <c r="U63" s="51" t="s">
        <v>61</v>
      </c>
      <c r="V63" s="60"/>
      <c r="W63" s="24"/>
      <c r="X63" s="87" t="s">
        <v>61</v>
      </c>
      <c r="Y63" s="60"/>
    </row>
    <row r="64" spans="1:25" s="12" customFormat="1" ht="85" x14ac:dyDescent="0.2">
      <c r="A64" s="11" t="s">
        <v>433</v>
      </c>
      <c r="B64" s="23" t="s">
        <v>61</v>
      </c>
      <c r="C64" s="34" t="s">
        <v>61</v>
      </c>
      <c r="D64" s="4" t="s">
        <v>61</v>
      </c>
      <c r="E64" s="4" t="s">
        <v>61</v>
      </c>
      <c r="F64" s="9"/>
      <c r="G64" s="35" t="s">
        <v>61</v>
      </c>
      <c r="H64" s="26" t="s">
        <v>61</v>
      </c>
      <c r="I64" s="3" t="s">
        <v>61</v>
      </c>
      <c r="J64" s="40" t="s">
        <v>61</v>
      </c>
      <c r="K64" s="122"/>
      <c r="L64" s="87" t="s">
        <v>61</v>
      </c>
      <c r="M64" s="132" t="s">
        <v>61</v>
      </c>
      <c r="N64" s="26" t="s">
        <v>61</v>
      </c>
      <c r="O64" s="8"/>
      <c r="P64" s="40" t="s">
        <v>61</v>
      </c>
      <c r="Q64" s="34" t="s">
        <v>61</v>
      </c>
      <c r="R64" s="9"/>
      <c r="S64" s="39"/>
      <c r="T64" s="50"/>
      <c r="U64" s="51" t="s">
        <v>61</v>
      </c>
      <c r="V64" s="60"/>
      <c r="W64" s="24"/>
      <c r="X64" s="87" t="s">
        <v>61</v>
      </c>
      <c r="Y64" s="60"/>
    </row>
    <row r="65" spans="1:25" s="12" customFormat="1" ht="34" x14ac:dyDescent="0.2">
      <c r="A65" s="11" t="s">
        <v>434</v>
      </c>
      <c r="B65" s="24"/>
      <c r="C65" s="38"/>
      <c r="D65" s="9"/>
      <c r="E65" s="9"/>
      <c r="F65" s="9"/>
      <c r="G65" s="39"/>
      <c r="H65" s="28"/>
      <c r="I65" s="8"/>
      <c r="J65" s="42"/>
      <c r="K65" s="122"/>
      <c r="L65" s="88"/>
      <c r="M65" s="133"/>
      <c r="N65" s="28"/>
      <c r="O65" s="8"/>
      <c r="P65" s="42"/>
      <c r="Q65" s="38"/>
      <c r="R65" s="9"/>
      <c r="S65" s="39"/>
      <c r="T65" s="50"/>
      <c r="U65" s="52"/>
      <c r="V65" s="73" t="s">
        <v>1229</v>
      </c>
      <c r="W65" s="24"/>
      <c r="X65" s="88"/>
      <c r="Y65" s="60"/>
    </row>
    <row r="66" spans="1:25" s="12" customFormat="1" ht="102" x14ac:dyDescent="0.2">
      <c r="A66" s="11" t="s">
        <v>435</v>
      </c>
      <c r="B66" s="23" t="s">
        <v>61</v>
      </c>
      <c r="C66" s="34" t="s">
        <v>61</v>
      </c>
      <c r="D66" s="4" t="s">
        <v>61</v>
      </c>
      <c r="E66" s="4" t="s">
        <v>61</v>
      </c>
      <c r="F66" s="9"/>
      <c r="G66" s="35" t="s">
        <v>61</v>
      </c>
      <c r="H66" s="26" t="s">
        <v>61</v>
      </c>
      <c r="I66" s="3" t="s">
        <v>61</v>
      </c>
      <c r="J66" s="40" t="s">
        <v>61</v>
      </c>
      <c r="K66" s="122"/>
      <c r="L66" s="87" t="s">
        <v>61</v>
      </c>
      <c r="M66" s="132" t="s">
        <v>61</v>
      </c>
      <c r="N66" s="26" t="s">
        <v>61</v>
      </c>
      <c r="O66" s="8"/>
      <c r="P66" s="40" t="s">
        <v>61</v>
      </c>
      <c r="Q66" s="34" t="s">
        <v>61</v>
      </c>
      <c r="R66" s="9"/>
      <c r="S66" s="39"/>
      <c r="T66" s="50"/>
      <c r="U66" s="51" t="s">
        <v>61</v>
      </c>
      <c r="V66" s="60"/>
      <c r="W66" s="24"/>
      <c r="X66" s="87" t="s">
        <v>61</v>
      </c>
      <c r="Y66" s="60"/>
    </row>
    <row r="67" spans="1:25" s="12" customFormat="1" ht="34" x14ac:dyDescent="0.2">
      <c r="A67" s="11" t="s">
        <v>436</v>
      </c>
      <c r="B67" s="24"/>
      <c r="C67" s="38"/>
      <c r="D67" s="9"/>
      <c r="E67" s="9"/>
      <c r="F67" s="9"/>
      <c r="G67" s="39"/>
      <c r="H67" s="28"/>
      <c r="I67" s="8"/>
      <c r="J67" s="42"/>
      <c r="K67" s="122"/>
      <c r="L67" s="88"/>
      <c r="M67" s="133"/>
      <c r="N67" s="28"/>
      <c r="O67" s="8"/>
      <c r="P67" s="42"/>
      <c r="Q67" s="38"/>
      <c r="R67" s="9"/>
      <c r="S67" s="39"/>
      <c r="T67" s="50"/>
      <c r="U67" s="52"/>
      <c r="V67" s="60"/>
      <c r="W67" s="24"/>
      <c r="X67" s="88"/>
      <c r="Y67" s="60"/>
    </row>
    <row r="68" spans="1:25" s="12" customFormat="1" ht="51" x14ac:dyDescent="0.2">
      <c r="A68" s="11" t="s">
        <v>437</v>
      </c>
      <c r="B68" s="23" t="s">
        <v>61</v>
      </c>
      <c r="C68" s="34" t="s">
        <v>61</v>
      </c>
      <c r="D68" s="4" t="s">
        <v>440</v>
      </c>
      <c r="E68" s="4" t="s">
        <v>441</v>
      </c>
      <c r="F68" s="9"/>
      <c r="G68" s="35" t="s">
        <v>439</v>
      </c>
      <c r="H68" s="26" t="s">
        <v>61</v>
      </c>
      <c r="I68" s="3" t="s">
        <v>442</v>
      </c>
      <c r="J68" s="40" t="s">
        <v>61</v>
      </c>
      <c r="K68" s="122"/>
      <c r="L68" s="87" t="s">
        <v>61</v>
      </c>
      <c r="M68" s="132" t="s">
        <v>61</v>
      </c>
      <c r="N68" s="26" t="s">
        <v>61</v>
      </c>
      <c r="O68" s="8"/>
      <c r="P68" s="40" t="s">
        <v>184</v>
      </c>
      <c r="Q68" s="34" t="s">
        <v>61</v>
      </c>
      <c r="R68" s="9"/>
      <c r="S68" s="39"/>
      <c r="T68" s="50"/>
      <c r="U68" s="51" t="s">
        <v>61</v>
      </c>
      <c r="V68" s="69" t="s">
        <v>1228</v>
      </c>
      <c r="W68" s="76" t="s">
        <v>1228</v>
      </c>
      <c r="X68" s="87" t="s">
        <v>438</v>
      </c>
      <c r="Y68" s="60"/>
    </row>
    <row r="69" spans="1:25" s="12" customFormat="1" ht="102" x14ac:dyDescent="0.2">
      <c r="A69" s="11" t="s">
        <v>443</v>
      </c>
      <c r="B69" s="23" t="s">
        <v>237</v>
      </c>
      <c r="C69" s="34" t="s">
        <v>237</v>
      </c>
      <c r="D69" s="4" t="s">
        <v>237</v>
      </c>
      <c r="E69" s="4" t="s">
        <v>237</v>
      </c>
      <c r="F69" s="9"/>
      <c r="G69" s="35" t="s">
        <v>237</v>
      </c>
      <c r="H69" s="26" t="s">
        <v>61</v>
      </c>
      <c r="I69" s="3" t="s">
        <v>237</v>
      </c>
      <c r="J69" s="40" t="s">
        <v>444</v>
      </c>
      <c r="K69" s="122"/>
      <c r="L69" s="87" t="s">
        <v>61</v>
      </c>
      <c r="M69" s="132" t="s">
        <v>237</v>
      </c>
      <c r="N69" s="26" t="s">
        <v>237</v>
      </c>
      <c r="O69" s="8"/>
      <c r="P69" s="40" t="s">
        <v>237</v>
      </c>
      <c r="Q69" s="34" t="s">
        <v>237</v>
      </c>
      <c r="R69" s="9"/>
      <c r="S69" s="39"/>
      <c r="T69" s="50"/>
      <c r="U69" s="51" t="s">
        <v>237</v>
      </c>
      <c r="V69" s="60" t="s">
        <v>237</v>
      </c>
      <c r="W69" s="24" t="s">
        <v>237</v>
      </c>
      <c r="X69" s="87" t="s">
        <v>237</v>
      </c>
      <c r="Y69" s="60"/>
    </row>
    <row r="70" spans="1:25" s="12" customFormat="1" ht="17" x14ac:dyDescent="0.2">
      <c r="A70" s="11" t="s">
        <v>120</v>
      </c>
      <c r="B70" s="23" t="s">
        <v>61</v>
      </c>
      <c r="C70" s="34" t="s">
        <v>61</v>
      </c>
      <c r="D70" s="4" t="s">
        <v>61</v>
      </c>
      <c r="E70" s="4" t="s">
        <v>61</v>
      </c>
      <c r="F70" s="9"/>
      <c r="G70" s="35" t="s">
        <v>61</v>
      </c>
      <c r="H70" s="26" t="s">
        <v>61</v>
      </c>
      <c r="I70" s="3" t="s">
        <v>61</v>
      </c>
      <c r="J70" s="40" t="s">
        <v>61</v>
      </c>
      <c r="K70" s="122"/>
      <c r="L70" s="87" t="s">
        <v>61</v>
      </c>
      <c r="M70" s="132" t="s">
        <v>61</v>
      </c>
      <c r="N70" s="26" t="s">
        <v>61</v>
      </c>
      <c r="O70" s="8"/>
      <c r="P70" s="40" t="s">
        <v>61</v>
      </c>
      <c r="Q70" s="34" t="s">
        <v>61</v>
      </c>
      <c r="R70" s="9"/>
      <c r="S70" s="39"/>
      <c r="T70" s="50"/>
      <c r="U70" s="51" t="s">
        <v>61</v>
      </c>
      <c r="V70" s="60"/>
      <c r="W70" s="24"/>
      <c r="X70" s="87" t="s">
        <v>61</v>
      </c>
      <c r="Y70" s="60"/>
    </row>
    <row r="71" spans="1:25" s="12" customFormat="1" ht="102" x14ac:dyDescent="0.2">
      <c r="A71" s="11" t="s">
        <v>445</v>
      </c>
      <c r="B71" s="23" t="s">
        <v>61</v>
      </c>
      <c r="C71" s="34" t="s">
        <v>61</v>
      </c>
      <c r="D71" s="4" t="s">
        <v>61</v>
      </c>
      <c r="E71" s="4" t="s">
        <v>61</v>
      </c>
      <c r="F71" s="9"/>
      <c r="G71" s="35" t="s">
        <v>61</v>
      </c>
      <c r="H71" s="26" t="s">
        <v>61</v>
      </c>
      <c r="I71" s="3" t="s">
        <v>61</v>
      </c>
      <c r="J71" s="40" t="s">
        <v>61</v>
      </c>
      <c r="K71" s="122"/>
      <c r="L71" s="87" t="s">
        <v>61</v>
      </c>
      <c r="M71" s="132" t="s">
        <v>61</v>
      </c>
      <c r="N71" s="26" t="s">
        <v>61</v>
      </c>
      <c r="O71" s="8"/>
      <c r="P71" s="40" t="s">
        <v>61</v>
      </c>
      <c r="Q71" s="34" t="s">
        <v>61</v>
      </c>
      <c r="R71" s="9"/>
      <c r="S71" s="39"/>
      <c r="T71" s="50"/>
      <c r="U71" s="51" t="s">
        <v>61</v>
      </c>
      <c r="V71" s="60"/>
      <c r="W71" s="24"/>
      <c r="X71" s="87" t="s">
        <v>61</v>
      </c>
      <c r="Y71" s="60"/>
    </row>
    <row r="72" spans="1:25" s="12" customFormat="1" ht="34" x14ac:dyDescent="0.2">
      <c r="A72" s="11" t="s">
        <v>446</v>
      </c>
      <c r="B72" s="24"/>
      <c r="C72" s="38"/>
      <c r="D72" s="9"/>
      <c r="E72" s="9"/>
      <c r="F72" s="9"/>
      <c r="G72" s="39"/>
      <c r="H72" s="28"/>
      <c r="I72" s="8"/>
      <c r="J72" s="42"/>
      <c r="K72" s="122"/>
      <c r="L72" s="88"/>
      <c r="M72" s="133"/>
      <c r="N72" s="28"/>
      <c r="O72" s="8"/>
      <c r="P72" s="42"/>
      <c r="Q72" s="38"/>
      <c r="R72" s="9"/>
      <c r="S72" s="39"/>
      <c r="T72" s="50"/>
      <c r="U72" s="52"/>
      <c r="V72" s="60"/>
      <c r="W72" s="24"/>
      <c r="X72" s="88"/>
      <c r="Y72" s="60"/>
    </row>
    <row r="73" spans="1:25" s="12" customFormat="1" ht="51" x14ac:dyDescent="0.2">
      <c r="A73" s="11" t="s">
        <v>447</v>
      </c>
      <c r="B73" s="23" t="s">
        <v>61</v>
      </c>
      <c r="C73" s="34" t="s">
        <v>61</v>
      </c>
      <c r="D73" s="4" t="s">
        <v>61</v>
      </c>
      <c r="E73" s="4" t="s">
        <v>61</v>
      </c>
      <c r="F73" s="9"/>
      <c r="G73" s="35" t="s">
        <v>61</v>
      </c>
      <c r="H73" s="26" t="s">
        <v>61</v>
      </c>
      <c r="I73" s="3" t="s">
        <v>61</v>
      </c>
      <c r="J73" s="40" t="s">
        <v>61</v>
      </c>
      <c r="K73" s="122"/>
      <c r="L73" s="87" t="s">
        <v>61</v>
      </c>
      <c r="M73" s="132" t="s">
        <v>61</v>
      </c>
      <c r="N73" s="26" t="s">
        <v>61</v>
      </c>
      <c r="O73" s="8"/>
      <c r="P73" s="40" t="s">
        <v>61</v>
      </c>
      <c r="Q73" s="34" t="s">
        <v>61</v>
      </c>
      <c r="R73" s="9"/>
      <c r="S73" s="39"/>
      <c r="T73" s="50"/>
      <c r="U73" s="51" t="s">
        <v>61</v>
      </c>
      <c r="V73" s="60"/>
      <c r="W73" s="24"/>
      <c r="X73" s="87" t="s">
        <v>61</v>
      </c>
      <c r="Y73" s="60"/>
    </row>
    <row r="74" spans="1:25" s="12" customFormat="1" ht="34" x14ac:dyDescent="0.2">
      <c r="A74" s="11" t="s">
        <v>448</v>
      </c>
      <c r="B74" s="24"/>
      <c r="C74" s="38"/>
      <c r="D74" s="9"/>
      <c r="E74" s="9"/>
      <c r="F74" s="9"/>
      <c r="G74" s="39"/>
      <c r="H74" s="28"/>
      <c r="I74" s="8"/>
      <c r="J74" s="42"/>
      <c r="K74" s="122"/>
      <c r="L74" s="88"/>
      <c r="M74" s="133"/>
      <c r="N74" s="28"/>
      <c r="O74" s="8"/>
      <c r="P74" s="42"/>
      <c r="Q74" s="38"/>
      <c r="R74" s="9"/>
      <c r="S74" s="39"/>
      <c r="T74" s="50"/>
      <c r="U74" s="52"/>
      <c r="V74" s="60"/>
      <c r="W74" s="24"/>
      <c r="X74" s="88"/>
      <c r="Y74" s="60"/>
    </row>
    <row r="75" spans="1:25" s="12" customFormat="1" ht="51" x14ac:dyDescent="0.2">
      <c r="A75" s="11" t="s">
        <v>449</v>
      </c>
      <c r="B75" s="23" t="s">
        <v>61</v>
      </c>
      <c r="C75" s="34" t="s">
        <v>61</v>
      </c>
      <c r="D75" s="4" t="s">
        <v>61</v>
      </c>
      <c r="E75" s="4" t="s">
        <v>452</v>
      </c>
      <c r="F75" s="9"/>
      <c r="G75" s="35" t="s">
        <v>256</v>
      </c>
      <c r="H75" s="26" t="s">
        <v>61</v>
      </c>
      <c r="I75" s="3" t="s">
        <v>453</v>
      </c>
      <c r="J75" s="40" t="s">
        <v>61</v>
      </c>
      <c r="K75" s="122"/>
      <c r="L75" s="87" t="s">
        <v>61</v>
      </c>
      <c r="M75" s="132" t="s">
        <v>451</v>
      </c>
      <c r="N75" s="26" t="s">
        <v>61</v>
      </c>
      <c r="O75" s="8"/>
      <c r="P75" s="40" t="s">
        <v>184</v>
      </c>
      <c r="Q75" s="34" t="s">
        <v>61</v>
      </c>
      <c r="R75" s="9"/>
      <c r="S75" s="39"/>
      <c r="T75" s="50"/>
      <c r="U75" s="51" t="s">
        <v>61</v>
      </c>
      <c r="V75" s="60"/>
      <c r="W75" s="24"/>
      <c r="X75" s="87" t="s">
        <v>450</v>
      </c>
      <c r="Y75" s="60"/>
    </row>
    <row r="76" spans="1:25" s="12" customFormat="1" ht="68" x14ac:dyDescent="0.2">
      <c r="A76" s="11" t="s">
        <v>454</v>
      </c>
      <c r="B76" s="23" t="s">
        <v>237</v>
      </c>
      <c r="C76" s="34" t="s">
        <v>237</v>
      </c>
      <c r="D76" s="4" t="s">
        <v>237</v>
      </c>
      <c r="E76" s="4" t="s">
        <v>237</v>
      </c>
      <c r="F76" s="9"/>
      <c r="G76" s="35" t="s">
        <v>237</v>
      </c>
      <c r="H76" s="26" t="s">
        <v>61</v>
      </c>
      <c r="I76" s="3" t="s">
        <v>237</v>
      </c>
      <c r="J76" s="40" t="s">
        <v>237</v>
      </c>
      <c r="K76" s="122"/>
      <c r="L76" s="87" t="s">
        <v>61</v>
      </c>
      <c r="M76" s="132" t="s">
        <v>237</v>
      </c>
      <c r="N76" s="26" t="s">
        <v>237</v>
      </c>
      <c r="O76" s="8"/>
      <c r="P76" s="40" t="s">
        <v>237</v>
      </c>
      <c r="Q76" s="34" t="s">
        <v>237</v>
      </c>
      <c r="R76" s="9"/>
      <c r="S76" s="39"/>
      <c r="T76" s="50"/>
      <c r="U76" s="51" t="s">
        <v>237</v>
      </c>
      <c r="V76" s="60" t="s">
        <v>237</v>
      </c>
      <c r="W76" s="24" t="s">
        <v>237</v>
      </c>
      <c r="X76" s="87" t="s">
        <v>237</v>
      </c>
      <c r="Y76" s="60"/>
    </row>
    <row r="77" spans="1:25" s="12" customFormat="1" ht="17" x14ac:dyDescent="0.2">
      <c r="A77" s="11" t="s">
        <v>120</v>
      </c>
      <c r="B77" s="23" t="s">
        <v>61</v>
      </c>
      <c r="C77" s="34" t="s">
        <v>61</v>
      </c>
      <c r="D77" s="4" t="s">
        <v>61</v>
      </c>
      <c r="E77" s="4" t="s">
        <v>61</v>
      </c>
      <c r="F77" s="9"/>
      <c r="G77" s="35" t="s">
        <v>61</v>
      </c>
      <c r="H77" s="26" t="s">
        <v>61</v>
      </c>
      <c r="I77" s="3" t="s">
        <v>61</v>
      </c>
      <c r="J77" s="40" t="s">
        <v>61</v>
      </c>
      <c r="K77" s="122"/>
      <c r="L77" s="87" t="s">
        <v>61</v>
      </c>
      <c r="M77" s="132" t="s">
        <v>61</v>
      </c>
      <c r="N77" s="26" t="s">
        <v>61</v>
      </c>
      <c r="O77" s="8"/>
      <c r="P77" s="40" t="s">
        <v>61</v>
      </c>
      <c r="Q77" s="34" t="s">
        <v>61</v>
      </c>
      <c r="R77" s="9"/>
      <c r="S77" s="39"/>
      <c r="T77" s="50"/>
      <c r="U77" s="51" t="s">
        <v>61</v>
      </c>
      <c r="V77" s="60"/>
      <c r="W77" s="24"/>
      <c r="X77" s="87" t="s">
        <v>61</v>
      </c>
      <c r="Y77" s="60"/>
    </row>
    <row r="78" spans="1:25" s="12" customFormat="1" ht="51" x14ac:dyDescent="0.2">
      <c r="A78" s="11" t="s">
        <v>455</v>
      </c>
      <c r="B78" s="23" t="s">
        <v>61</v>
      </c>
      <c r="C78" s="34" t="s">
        <v>61</v>
      </c>
      <c r="D78" s="4" t="s">
        <v>61</v>
      </c>
      <c r="E78" s="4" t="s">
        <v>61</v>
      </c>
      <c r="F78" s="9"/>
      <c r="G78" s="35" t="s">
        <v>61</v>
      </c>
      <c r="H78" s="26" t="s">
        <v>61</v>
      </c>
      <c r="I78" s="3" t="s">
        <v>61</v>
      </c>
      <c r="J78" s="40" t="s">
        <v>61</v>
      </c>
      <c r="K78" s="122"/>
      <c r="L78" s="87" t="s">
        <v>61</v>
      </c>
      <c r="M78" s="132" t="s">
        <v>61</v>
      </c>
      <c r="N78" s="26" t="s">
        <v>61</v>
      </c>
      <c r="O78" s="8"/>
      <c r="P78" s="40" t="s">
        <v>61</v>
      </c>
      <c r="Q78" s="34" t="s">
        <v>61</v>
      </c>
      <c r="R78" s="9"/>
      <c r="S78" s="39"/>
      <c r="T78" s="50"/>
      <c r="U78" s="51" t="s">
        <v>61</v>
      </c>
      <c r="V78" s="60"/>
      <c r="W78" s="24"/>
      <c r="X78" s="87" t="s">
        <v>61</v>
      </c>
      <c r="Y78" s="60"/>
    </row>
    <row r="79" spans="1:25" s="12" customFormat="1" ht="34" x14ac:dyDescent="0.2">
      <c r="A79" s="11" t="s">
        <v>456</v>
      </c>
      <c r="B79" s="24"/>
      <c r="C79" s="38"/>
      <c r="D79" s="9"/>
      <c r="E79" s="9"/>
      <c r="F79" s="9"/>
      <c r="G79" s="39"/>
      <c r="H79" s="28"/>
      <c r="I79" s="8"/>
      <c r="J79" s="42"/>
      <c r="K79" s="122"/>
      <c r="L79" s="88"/>
      <c r="M79" s="133"/>
      <c r="N79" s="28"/>
      <c r="O79" s="8"/>
      <c r="P79" s="42"/>
      <c r="Q79" s="38"/>
      <c r="R79" s="9"/>
      <c r="S79" s="39"/>
      <c r="T79" s="50"/>
      <c r="U79" s="52"/>
      <c r="V79" s="60"/>
      <c r="W79" s="24"/>
      <c r="X79" s="88"/>
      <c r="Y79" s="60"/>
    </row>
    <row r="80" spans="1:25" s="12" customFormat="1" ht="51" x14ac:dyDescent="0.2">
      <c r="A80" s="11" t="s">
        <v>457</v>
      </c>
      <c r="B80" s="23" t="s">
        <v>61</v>
      </c>
      <c r="C80" s="34" t="s">
        <v>61</v>
      </c>
      <c r="D80" s="4" t="s">
        <v>61</v>
      </c>
      <c r="E80" s="4" t="s">
        <v>460</v>
      </c>
      <c r="F80" s="9"/>
      <c r="G80" s="35" t="s">
        <v>256</v>
      </c>
      <c r="H80" s="26" t="s">
        <v>61</v>
      </c>
      <c r="I80" s="3" t="s">
        <v>461</v>
      </c>
      <c r="J80" s="40" t="s">
        <v>61</v>
      </c>
      <c r="K80" s="122"/>
      <c r="L80" s="87" t="s">
        <v>61</v>
      </c>
      <c r="M80" s="132" t="s">
        <v>459</v>
      </c>
      <c r="N80" s="26" t="s">
        <v>61</v>
      </c>
      <c r="O80" s="8"/>
      <c r="P80" s="40" t="s">
        <v>184</v>
      </c>
      <c r="Q80" s="34" t="s">
        <v>61</v>
      </c>
      <c r="R80" s="9"/>
      <c r="S80" s="39"/>
      <c r="T80" s="50"/>
      <c r="U80" s="51" t="s">
        <v>61</v>
      </c>
      <c r="V80" s="60"/>
      <c r="W80" s="24"/>
      <c r="X80" s="87" t="s">
        <v>458</v>
      </c>
      <c r="Y80" s="60"/>
    </row>
    <row r="81" spans="1:25" s="12" customFormat="1" ht="68" x14ac:dyDescent="0.2">
      <c r="A81" s="11" t="s">
        <v>462</v>
      </c>
      <c r="B81" s="23" t="s">
        <v>238</v>
      </c>
      <c r="C81" s="34" t="s">
        <v>237</v>
      </c>
      <c r="D81" s="4" t="s">
        <v>238</v>
      </c>
      <c r="E81" s="4" t="s">
        <v>238</v>
      </c>
      <c r="F81" s="9"/>
      <c r="G81" s="35" t="s">
        <v>237</v>
      </c>
      <c r="H81" s="26" t="s">
        <v>61</v>
      </c>
      <c r="I81" s="3" t="s">
        <v>237</v>
      </c>
      <c r="J81" s="40" t="s">
        <v>237</v>
      </c>
      <c r="K81" s="122"/>
      <c r="L81" s="87" t="s">
        <v>61</v>
      </c>
      <c r="M81" s="132" t="s">
        <v>238</v>
      </c>
      <c r="N81" s="26" t="s">
        <v>238</v>
      </c>
      <c r="O81" s="8"/>
      <c r="P81" s="40" t="s">
        <v>238</v>
      </c>
      <c r="Q81" s="34" t="s">
        <v>238</v>
      </c>
      <c r="R81" s="9"/>
      <c r="S81" s="39"/>
      <c r="T81" s="50"/>
      <c r="U81" s="51" t="s">
        <v>237</v>
      </c>
      <c r="V81" s="60" t="s">
        <v>237</v>
      </c>
      <c r="W81" s="24" t="s">
        <v>237</v>
      </c>
      <c r="X81" s="87" t="s">
        <v>238</v>
      </c>
      <c r="Y81" s="60"/>
    </row>
    <row r="82" spans="1:25" s="12" customFormat="1" ht="17" x14ac:dyDescent="0.2">
      <c r="A82" s="11" t="s">
        <v>120</v>
      </c>
      <c r="B82" s="23" t="s">
        <v>61</v>
      </c>
      <c r="C82" s="34" t="s">
        <v>61</v>
      </c>
      <c r="D82" s="4" t="s">
        <v>61</v>
      </c>
      <c r="E82" s="4" t="s">
        <v>61</v>
      </c>
      <c r="F82" s="9"/>
      <c r="G82" s="35" t="s">
        <v>61</v>
      </c>
      <c r="H82" s="26" t="s">
        <v>61</v>
      </c>
      <c r="I82" s="3" t="s">
        <v>61</v>
      </c>
      <c r="J82" s="40" t="s">
        <v>61</v>
      </c>
      <c r="K82" s="122"/>
      <c r="L82" s="87" t="s">
        <v>61</v>
      </c>
      <c r="M82" s="132" t="s">
        <v>61</v>
      </c>
      <c r="N82" s="26" t="s">
        <v>61</v>
      </c>
      <c r="O82" s="8"/>
      <c r="P82" s="40" t="s">
        <v>61</v>
      </c>
      <c r="Q82" s="34" t="s">
        <v>61</v>
      </c>
      <c r="R82" s="9"/>
      <c r="S82" s="39"/>
      <c r="T82" s="50"/>
      <c r="U82" s="51" t="s">
        <v>61</v>
      </c>
      <c r="V82" s="60"/>
      <c r="W82" s="24"/>
      <c r="X82" s="87" t="s">
        <v>61</v>
      </c>
      <c r="Y82" s="60"/>
    </row>
    <row r="83" spans="1:25" s="12" customFormat="1" ht="85" x14ac:dyDescent="0.2">
      <c r="A83" s="11" t="s">
        <v>463</v>
      </c>
      <c r="B83" s="23" t="s">
        <v>61</v>
      </c>
      <c r="C83" s="34" t="s">
        <v>464</v>
      </c>
      <c r="D83" s="4" t="s">
        <v>61</v>
      </c>
      <c r="E83" s="4" t="s">
        <v>61</v>
      </c>
      <c r="F83" s="9"/>
      <c r="G83" s="35" t="s">
        <v>465</v>
      </c>
      <c r="H83" s="26" t="s">
        <v>61</v>
      </c>
      <c r="I83" s="3" t="s">
        <v>467</v>
      </c>
      <c r="J83" s="40" t="s">
        <v>468</v>
      </c>
      <c r="K83" s="122"/>
      <c r="L83" s="87" t="s">
        <v>61</v>
      </c>
      <c r="M83" s="132" t="s">
        <v>61</v>
      </c>
      <c r="N83" s="26" t="s">
        <v>61</v>
      </c>
      <c r="O83" s="8"/>
      <c r="P83" s="40" t="s">
        <v>61</v>
      </c>
      <c r="Q83" s="34" t="s">
        <v>61</v>
      </c>
      <c r="R83" s="9"/>
      <c r="S83" s="39"/>
      <c r="T83" s="50"/>
      <c r="U83" s="51" t="s">
        <v>466</v>
      </c>
      <c r="V83" s="69" t="s">
        <v>1230</v>
      </c>
      <c r="W83" s="76" t="s">
        <v>1230</v>
      </c>
      <c r="X83" s="87" t="s">
        <v>61</v>
      </c>
      <c r="Y83" s="60"/>
    </row>
    <row r="84" spans="1:25" s="12" customFormat="1" ht="34" x14ac:dyDescent="0.2">
      <c r="A84" s="11" t="s">
        <v>469</v>
      </c>
      <c r="B84" s="24"/>
      <c r="C84" s="38" t="str">
        <f>HYPERLINK("https://api.typeform.com/responses/files/49c8e8d9a007c0956521dca507f3ad20f204fb8c1775f6694f3c250bbffadcbb/Rotterdam2.JPG","https://api.typeform.com/responses/files/49c8e8d9a007c0956521dca507f3ad20f204fb8c1775f6694f3c250bbffadcbb/Rotterdam2.JPG")</f>
        <v>https://api.typeform.com/responses/files/49c8e8d9a007c0956521dca507f3ad20f204fb8c1775f6694f3c250bbffadcbb/Rotterdam2.JPG</v>
      </c>
      <c r="D84" s="9"/>
      <c r="E84" s="9"/>
      <c r="F84" s="9"/>
      <c r="G84" s="39" t="str">
        <f>HYPERLINK("https://api.typeform.com/responses/files/ac796f29aba57e1baf981f7c1a40a208c1a4af2c0bdd21641e787cabe204480a/CRS_import_Rotterdam_Cristina_Leoni.pdf","https://api.typeform.com/responses/files/ac796f29aba57e1baf981f7c1a40a208c1a4af2c0bdd21641e787cabe204480a/CRS_import_Rotterdam_Cristina_Leoni.pdf")</f>
        <v>https://api.typeform.com/responses/files/ac796f29aba57e1baf981f7c1a40a208c1a4af2c0bdd21641e787cabe204480a/CRS_import_Rotterdam_Cristina_Leoni.pdf</v>
      </c>
      <c r="H84" s="28"/>
      <c r="I84" s="8" t="str">
        <f>HYPERLINK("https://api.typeform.com/responses/files/d34b6e4d63d9ec4115281f3a4faa377e07001bc314008b780527cde78bac3453/Coordinate_System.jpg","https://api.typeform.com/responses/files/d34b6e4d63d9ec4115281f3a4faa377e07001bc314008b780527cde78bac3453/Coordinate_System.jpg")</f>
        <v>https://api.typeform.com/responses/files/d34b6e4d63d9ec4115281f3a4faa377e07001bc314008b780527cde78bac3453/Coordinate_System.jpg</v>
      </c>
      <c r="J84" s="42" t="str">
        <f>HYPERLINK("https://api.typeform.com/responses/files/90ae1b533b7dbb663fdee238f05d0ea7b16614c7d97f97faf79a199d872b8800/9.1.2_fig1.png","https://api.typeform.com/responses/files/90ae1b533b7dbb663fdee238f05d0ea7b16614c7d97f97faf79a199d872b8800/9.1.2_fig1.png")</f>
        <v>https://api.typeform.com/responses/files/90ae1b533b7dbb663fdee238f05d0ea7b16614c7d97f97faf79a199d872b8800/9.1.2_fig1.png</v>
      </c>
      <c r="K84" s="122"/>
      <c r="L84" s="88"/>
      <c r="M84" s="133"/>
      <c r="N84" s="28"/>
      <c r="O84" s="8"/>
      <c r="P84" s="42"/>
      <c r="Q84" s="38"/>
      <c r="R84" s="9"/>
      <c r="S84" s="39"/>
      <c r="T84" s="50"/>
      <c r="U84" s="52"/>
      <c r="V84" s="73" t="s">
        <v>1231</v>
      </c>
      <c r="W84" s="24"/>
      <c r="X84" s="88"/>
      <c r="Y84" s="60"/>
    </row>
    <row r="85" spans="1:25" s="12" customFormat="1" ht="51" x14ac:dyDescent="0.2">
      <c r="A85" s="11" t="s">
        <v>470</v>
      </c>
      <c r="B85" s="23" t="s">
        <v>61</v>
      </c>
      <c r="C85" s="34" t="s">
        <v>61</v>
      </c>
      <c r="D85" s="4" t="s">
        <v>472</v>
      </c>
      <c r="E85" s="4" t="s">
        <v>473</v>
      </c>
      <c r="F85" s="9"/>
      <c r="G85" s="35" t="s">
        <v>256</v>
      </c>
      <c r="H85" s="26" t="s">
        <v>61</v>
      </c>
      <c r="I85" s="3" t="s">
        <v>474</v>
      </c>
      <c r="J85" s="40" t="s">
        <v>61</v>
      </c>
      <c r="K85" s="122"/>
      <c r="L85" s="87" t="s">
        <v>61</v>
      </c>
      <c r="M85" s="132" t="s">
        <v>61</v>
      </c>
      <c r="N85" s="26" t="s">
        <v>61</v>
      </c>
      <c r="O85" s="8"/>
      <c r="P85" s="40" t="s">
        <v>184</v>
      </c>
      <c r="Q85" s="34" t="s">
        <v>61</v>
      </c>
      <c r="R85" s="9"/>
      <c r="S85" s="39"/>
      <c r="T85" s="50"/>
      <c r="U85" s="51" t="s">
        <v>61</v>
      </c>
      <c r="V85" s="60"/>
      <c r="W85" s="24"/>
      <c r="X85" s="87" t="s">
        <v>471</v>
      </c>
      <c r="Y85" s="60"/>
    </row>
    <row r="86" spans="1:25" s="12" customFormat="1" ht="68" x14ac:dyDescent="0.2">
      <c r="A86" s="11" t="s">
        <v>475</v>
      </c>
      <c r="B86" s="23" t="s">
        <v>237</v>
      </c>
      <c r="C86" s="34" t="s">
        <v>237</v>
      </c>
      <c r="D86" s="4" t="s">
        <v>237</v>
      </c>
      <c r="E86" s="4" t="s">
        <v>238</v>
      </c>
      <c r="F86" s="9"/>
      <c r="G86" s="35" t="s">
        <v>61</v>
      </c>
      <c r="H86" s="26" t="s">
        <v>61</v>
      </c>
      <c r="I86" s="3" t="s">
        <v>237</v>
      </c>
      <c r="J86" s="40" t="s">
        <v>238</v>
      </c>
      <c r="K86" s="122"/>
      <c r="L86" s="87" t="s">
        <v>61</v>
      </c>
      <c r="M86" s="132" t="s">
        <v>237</v>
      </c>
      <c r="N86" s="26" t="s">
        <v>237</v>
      </c>
      <c r="O86" s="8"/>
      <c r="P86" s="40" t="s">
        <v>237</v>
      </c>
      <c r="Q86" s="34" t="s">
        <v>237</v>
      </c>
      <c r="R86" s="9"/>
      <c r="S86" s="39"/>
      <c r="T86" s="50"/>
      <c r="U86" s="51" t="s">
        <v>237</v>
      </c>
      <c r="V86" s="60" t="s">
        <v>237</v>
      </c>
      <c r="W86" s="24" t="s">
        <v>237</v>
      </c>
      <c r="X86" s="87" t="s">
        <v>237</v>
      </c>
      <c r="Y86" s="60"/>
    </row>
    <row r="87" spans="1:25" s="12" customFormat="1" ht="18" thickBot="1" x14ac:dyDescent="0.25">
      <c r="A87" s="11" t="s">
        <v>120</v>
      </c>
      <c r="B87" s="23" t="s">
        <v>61</v>
      </c>
      <c r="C87" s="34" t="s">
        <v>61</v>
      </c>
      <c r="D87" s="4" t="s">
        <v>61</v>
      </c>
      <c r="E87" s="4" t="s">
        <v>61</v>
      </c>
      <c r="F87" s="9"/>
      <c r="G87" s="35" t="s">
        <v>476</v>
      </c>
      <c r="H87" s="26" t="s">
        <v>61</v>
      </c>
      <c r="I87" s="3" t="s">
        <v>61</v>
      </c>
      <c r="J87" s="163" t="s">
        <v>61</v>
      </c>
      <c r="K87" s="122"/>
      <c r="L87" s="87" t="s">
        <v>61</v>
      </c>
      <c r="M87" s="132" t="s">
        <v>61</v>
      </c>
      <c r="N87" s="26" t="s">
        <v>61</v>
      </c>
      <c r="O87" s="8"/>
      <c r="P87" s="40" t="s">
        <v>61</v>
      </c>
      <c r="Q87" s="34" t="s">
        <v>61</v>
      </c>
      <c r="R87" s="9"/>
      <c r="S87" s="39"/>
      <c r="T87" s="50"/>
      <c r="U87" s="51" t="s">
        <v>61</v>
      </c>
      <c r="V87" s="60"/>
      <c r="W87" s="24"/>
      <c r="X87" s="87" t="s">
        <v>61</v>
      </c>
      <c r="Y87" s="60"/>
    </row>
    <row r="88" spans="1:25" s="12" customFormat="1" ht="83" customHeight="1" thickBot="1" x14ac:dyDescent="0.25">
      <c r="A88" s="240" t="s">
        <v>477</v>
      </c>
      <c r="B88" s="23" t="s">
        <v>61</v>
      </c>
      <c r="C88" s="34" t="s">
        <v>61</v>
      </c>
      <c r="D88" s="4" t="s">
        <v>61</v>
      </c>
      <c r="E88" s="4" t="s">
        <v>478</v>
      </c>
      <c r="F88" s="9"/>
      <c r="G88" s="35" t="s">
        <v>61</v>
      </c>
      <c r="H88" s="26" t="s">
        <v>61</v>
      </c>
      <c r="I88" s="40" t="s">
        <v>61</v>
      </c>
      <c r="J88" s="244" t="s">
        <v>479</v>
      </c>
      <c r="K88" s="242"/>
      <c r="L88" s="87" t="s">
        <v>61</v>
      </c>
      <c r="M88" s="132" t="s">
        <v>61</v>
      </c>
      <c r="N88" s="26" t="s">
        <v>61</v>
      </c>
      <c r="O88" s="8"/>
      <c r="P88" s="40" t="s">
        <v>61</v>
      </c>
      <c r="Q88" s="34" t="s">
        <v>61</v>
      </c>
      <c r="R88" s="9"/>
      <c r="S88" s="39"/>
      <c r="T88" s="50"/>
      <c r="U88" s="51" t="s">
        <v>61</v>
      </c>
      <c r="V88" s="60"/>
      <c r="W88" s="24"/>
      <c r="X88" s="87" t="s">
        <v>61</v>
      </c>
      <c r="Y88" s="60"/>
    </row>
    <row r="89" spans="1:25" s="12" customFormat="1" ht="34" x14ac:dyDescent="0.2">
      <c r="A89" s="240" t="s">
        <v>480</v>
      </c>
      <c r="B89" s="24"/>
      <c r="C89" s="38"/>
      <c r="D89" s="9"/>
      <c r="E89" s="9" t="str">
        <f>HYPERLINK("https://api.typeform.com/responses/files/1d7b25829bd36a1a218687686870cda3595b732de63267368850d6362fe54ca8/GeometryTypeChanged.PNG","https://api.typeform.com/responses/files/1d7b25829bd36a1a218687686870cda3595b732de63267368850d6362fe54ca8/GeometryTypeChanged.PNG")</f>
        <v>https://api.typeform.com/responses/files/1d7b25829bd36a1a218687686870cda3595b732de63267368850d6362fe54ca8/GeometryTypeChanged.PNG</v>
      </c>
      <c r="F89" s="9"/>
      <c r="G89" s="39"/>
      <c r="H89" s="28"/>
      <c r="I89" s="8"/>
      <c r="J89" s="243" t="str">
        <f>HYPERLINK("https://api.typeform.com/responses/files/f21dd1d2427f7f9e20a55d5278a9cc71927fc0883eb468ae52397649c6974740/10.1.2.png","https://api.typeform.com/responses/files/f21dd1d2427f7f9e20a55d5278a9cc71927fc0883eb468ae52397649c6974740/10.1.2.png")</f>
        <v>https://api.typeform.com/responses/files/f21dd1d2427f7f9e20a55d5278a9cc71927fc0883eb468ae52397649c6974740/10.1.2.png</v>
      </c>
      <c r="K89" s="122"/>
      <c r="L89" s="88"/>
      <c r="M89" s="133"/>
      <c r="N89" s="28"/>
      <c r="O89" s="8"/>
      <c r="P89" s="42"/>
      <c r="Q89" s="38"/>
      <c r="R89" s="9"/>
      <c r="S89" s="39"/>
      <c r="T89" s="50"/>
      <c r="U89" s="52"/>
      <c r="V89" s="73" t="s">
        <v>1233</v>
      </c>
      <c r="W89" s="78" t="s">
        <v>1234</v>
      </c>
      <c r="X89" s="88"/>
      <c r="Y89" s="60"/>
    </row>
    <row r="90" spans="1:25" s="12" customFormat="1" ht="51" x14ac:dyDescent="0.2">
      <c r="A90" s="240" t="s">
        <v>481</v>
      </c>
      <c r="B90" s="23" t="s">
        <v>61</v>
      </c>
      <c r="C90" s="34" t="s">
        <v>61</v>
      </c>
      <c r="D90" s="4" t="s">
        <v>486</v>
      </c>
      <c r="E90" s="4" t="s">
        <v>487</v>
      </c>
      <c r="F90" s="9"/>
      <c r="G90" s="35" t="s">
        <v>476</v>
      </c>
      <c r="H90" s="26" t="s">
        <v>61</v>
      </c>
      <c r="I90" s="3" t="s">
        <v>488</v>
      </c>
      <c r="J90" s="40" t="s">
        <v>61</v>
      </c>
      <c r="K90" s="122"/>
      <c r="L90" s="87" t="s">
        <v>61</v>
      </c>
      <c r="M90" s="132" t="s">
        <v>61</v>
      </c>
      <c r="N90" s="26" t="s">
        <v>484</v>
      </c>
      <c r="O90" s="8"/>
      <c r="P90" s="40" t="s">
        <v>485</v>
      </c>
      <c r="Q90" s="34" t="s">
        <v>482</v>
      </c>
      <c r="R90" s="9"/>
      <c r="S90" s="39"/>
      <c r="T90" s="50"/>
      <c r="U90" s="51" t="s">
        <v>61</v>
      </c>
      <c r="V90" s="69" t="s">
        <v>1232</v>
      </c>
      <c r="W90" s="76" t="s">
        <v>1232</v>
      </c>
      <c r="X90" s="87" t="s">
        <v>483</v>
      </c>
      <c r="Y90" s="60"/>
    </row>
    <row r="91" spans="1:25" s="12" customFormat="1" ht="85" x14ac:dyDescent="0.2">
      <c r="A91" s="11" t="s">
        <v>489</v>
      </c>
      <c r="B91" s="23" t="s">
        <v>237</v>
      </c>
      <c r="C91" s="34" t="s">
        <v>61</v>
      </c>
      <c r="D91" s="4" t="s">
        <v>237</v>
      </c>
      <c r="E91" s="4" t="s">
        <v>238</v>
      </c>
      <c r="F91" s="9"/>
      <c r="G91" s="35" t="s">
        <v>237</v>
      </c>
      <c r="H91" s="26" t="s">
        <v>61</v>
      </c>
      <c r="I91" s="3" t="s">
        <v>238</v>
      </c>
      <c r="J91" s="40" t="s">
        <v>238</v>
      </c>
      <c r="K91" s="122"/>
      <c r="L91" s="87" t="s">
        <v>61</v>
      </c>
      <c r="M91" s="132" t="s">
        <v>237</v>
      </c>
      <c r="N91" s="26" t="s">
        <v>237</v>
      </c>
      <c r="O91" s="8"/>
      <c r="P91" s="40" t="s">
        <v>237</v>
      </c>
      <c r="Q91" s="34" t="s">
        <v>237</v>
      </c>
      <c r="R91" s="9"/>
      <c r="S91" s="39"/>
      <c r="T91" s="50"/>
      <c r="U91" s="51" t="s">
        <v>237</v>
      </c>
      <c r="V91" s="60" t="s">
        <v>237</v>
      </c>
      <c r="W91" s="24" t="s">
        <v>237</v>
      </c>
      <c r="X91" s="87" t="s">
        <v>237</v>
      </c>
      <c r="Y91" s="60"/>
    </row>
    <row r="92" spans="1:25" s="12" customFormat="1" ht="18" thickBot="1" x14ac:dyDescent="0.25">
      <c r="A92" s="11" t="s">
        <v>120</v>
      </c>
      <c r="B92" s="23" t="s">
        <v>61</v>
      </c>
      <c r="C92" s="34" t="s">
        <v>61</v>
      </c>
      <c r="D92" s="4" t="s">
        <v>61</v>
      </c>
      <c r="E92" s="4" t="s">
        <v>61</v>
      </c>
      <c r="F92" s="9"/>
      <c r="G92" s="35" t="s">
        <v>61</v>
      </c>
      <c r="H92" s="26" t="s">
        <v>61</v>
      </c>
      <c r="I92" s="3" t="s">
        <v>61</v>
      </c>
      <c r="J92" s="163" t="s">
        <v>61</v>
      </c>
      <c r="K92" s="122"/>
      <c r="L92" s="87" t="s">
        <v>61</v>
      </c>
      <c r="M92" s="132" t="s">
        <v>61</v>
      </c>
      <c r="N92" s="26" t="s">
        <v>61</v>
      </c>
      <c r="O92" s="8"/>
      <c r="P92" s="40" t="s">
        <v>61</v>
      </c>
      <c r="Q92" s="34" t="s">
        <v>61</v>
      </c>
      <c r="R92" s="9"/>
      <c r="S92" s="39"/>
      <c r="T92" s="50"/>
      <c r="U92" s="51" t="s">
        <v>61</v>
      </c>
      <c r="V92" s="60"/>
      <c r="W92" s="24"/>
      <c r="X92" s="87" t="s">
        <v>61</v>
      </c>
      <c r="Y92" s="60"/>
    </row>
    <row r="93" spans="1:25" s="12" customFormat="1" ht="129" customHeight="1" thickBot="1" x14ac:dyDescent="0.25">
      <c r="A93" s="11" t="s">
        <v>490</v>
      </c>
      <c r="B93" s="23" t="s">
        <v>61</v>
      </c>
      <c r="C93" s="34" t="s">
        <v>61</v>
      </c>
      <c r="D93" s="4" t="s">
        <v>61</v>
      </c>
      <c r="E93" s="4" t="s">
        <v>491</v>
      </c>
      <c r="F93" s="9"/>
      <c r="G93" s="35" t="s">
        <v>61</v>
      </c>
      <c r="H93" s="26" t="s">
        <v>61</v>
      </c>
      <c r="I93" s="40" t="s">
        <v>492</v>
      </c>
      <c r="J93" s="245" t="s">
        <v>493</v>
      </c>
      <c r="K93" s="242"/>
      <c r="L93" s="87" t="s">
        <v>61</v>
      </c>
      <c r="M93" s="132" t="s">
        <v>61</v>
      </c>
      <c r="N93" s="26" t="s">
        <v>61</v>
      </c>
      <c r="O93" s="8"/>
      <c r="P93" s="40" t="s">
        <v>61</v>
      </c>
      <c r="Q93" s="34" t="s">
        <v>61</v>
      </c>
      <c r="R93" s="9"/>
      <c r="S93" s="39"/>
      <c r="T93" s="50"/>
      <c r="U93" s="51" t="s">
        <v>61</v>
      </c>
      <c r="V93" s="60"/>
      <c r="W93" s="24"/>
      <c r="X93" s="87" t="s">
        <v>61</v>
      </c>
      <c r="Y93" s="60"/>
    </row>
    <row r="94" spans="1:25" s="12" customFormat="1" ht="34" x14ac:dyDescent="0.2">
      <c r="A94" s="11" t="s">
        <v>494</v>
      </c>
      <c r="B94" s="24"/>
      <c r="C94" s="38"/>
      <c r="D94" s="9"/>
      <c r="E94" s="9" t="str">
        <f>HYPERLINK("https://api.typeform.com/responses/files/8fc34820c73a38aba35c743d07cca0152dcd3a060a5c8d4d7549928fec4004b7/InconsistentHierarchy.PNG","https://api.typeform.com/responses/files/8fc34820c73a38aba35c743d07cca0152dcd3a060a5c8d4d7549928fec4004b7/InconsistentHierarchy.PNG")</f>
        <v>https://api.typeform.com/responses/files/8fc34820c73a38aba35c743d07cca0152dcd3a060a5c8d4d7549928fec4004b7/InconsistentHierarchy.PNG</v>
      </c>
      <c r="F94" s="9"/>
      <c r="G94" s="39"/>
      <c r="H94" s="28"/>
      <c r="I94" s="8" t="str">
        <f>HYPERLINK("https://api.typeform.com/responses/files/83487be072fde984757993c935b69800e0646504c1e991f4af79b67075e12fe9/LoD_After.jpg","https://api.typeform.com/responses/files/83487be072fde984757993c935b69800e0646504c1e991f4af79b67075e12fe9/LoD_After.jpg")</f>
        <v>https://api.typeform.com/responses/files/83487be072fde984757993c935b69800e0646504c1e991f4af79b67075e12fe9/LoD_After.jpg</v>
      </c>
      <c r="J94" s="243" t="str">
        <f>HYPERLINK("https://api.typeform.com/responses/files/e924232d53bb89945fbb64833a84fe094be92ae4f588b9ef5e2c31fc862567d1/11.1.2.png","https://api.typeform.com/responses/files/e924232d53bb89945fbb64833a84fe094be92ae4f588b9ef5e2c31fc862567d1/11.1.2.png")</f>
        <v>https://api.typeform.com/responses/files/e924232d53bb89945fbb64833a84fe094be92ae4f588b9ef5e2c31fc862567d1/11.1.2.png</v>
      </c>
      <c r="K94" s="122"/>
      <c r="L94" s="88"/>
      <c r="M94" s="133"/>
      <c r="N94" s="28"/>
      <c r="O94" s="8"/>
      <c r="P94" s="42"/>
      <c r="Q94" s="38"/>
      <c r="R94" s="9"/>
      <c r="S94" s="39"/>
      <c r="T94" s="50"/>
      <c r="U94" s="52"/>
      <c r="V94" s="60"/>
      <c r="W94" s="24"/>
      <c r="X94" s="88"/>
      <c r="Y94" s="60"/>
    </row>
    <row r="95" spans="1:25" s="12" customFormat="1" ht="51" x14ac:dyDescent="0.2">
      <c r="A95" s="11" t="s">
        <v>495</v>
      </c>
      <c r="B95" s="23" t="s">
        <v>61</v>
      </c>
      <c r="C95" s="34" t="s">
        <v>498</v>
      </c>
      <c r="D95" s="4" t="s">
        <v>503</v>
      </c>
      <c r="E95" s="4" t="s">
        <v>61</v>
      </c>
      <c r="F95" s="9"/>
      <c r="G95" s="35" t="s">
        <v>499</v>
      </c>
      <c r="H95" s="26" t="s">
        <v>61</v>
      </c>
      <c r="I95" s="3" t="s">
        <v>504</v>
      </c>
      <c r="J95" s="40" t="s">
        <v>61</v>
      </c>
      <c r="K95" s="122"/>
      <c r="L95" s="87" t="s">
        <v>61</v>
      </c>
      <c r="M95" s="132" t="s">
        <v>501</v>
      </c>
      <c r="N95" s="26" t="s">
        <v>502</v>
      </c>
      <c r="O95" s="8"/>
      <c r="P95" s="40" t="s">
        <v>184</v>
      </c>
      <c r="Q95" s="34" t="s">
        <v>496</v>
      </c>
      <c r="R95" s="9"/>
      <c r="S95" s="39"/>
      <c r="T95" s="50"/>
      <c r="U95" s="51" t="s">
        <v>500</v>
      </c>
      <c r="V95" s="60"/>
      <c r="W95" s="24"/>
      <c r="X95" s="87" t="s">
        <v>497</v>
      </c>
      <c r="Y95" s="60"/>
    </row>
    <row r="96" spans="1:25" s="12" customFormat="1" ht="68" x14ac:dyDescent="0.2">
      <c r="A96" s="11" t="s">
        <v>505</v>
      </c>
      <c r="B96" s="23" t="s">
        <v>237</v>
      </c>
      <c r="C96" s="34" t="s">
        <v>61</v>
      </c>
      <c r="D96" s="4" t="s">
        <v>238</v>
      </c>
      <c r="E96" s="4" t="s">
        <v>237</v>
      </c>
      <c r="F96" s="9"/>
      <c r="G96" s="35" t="s">
        <v>61</v>
      </c>
      <c r="H96" s="26" t="s">
        <v>61</v>
      </c>
      <c r="I96" s="3" t="s">
        <v>238</v>
      </c>
      <c r="J96" s="40" t="s">
        <v>238</v>
      </c>
      <c r="K96" s="122"/>
      <c r="L96" s="87" t="s">
        <v>61</v>
      </c>
      <c r="M96" s="132" t="s">
        <v>237</v>
      </c>
      <c r="N96" s="26" t="s">
        <v>237</v>
      </c>
      <c r="O96" s="8"/>
      <c r="P96" s="40" t="s">
        <v>237</v>
      </c>
      <c r="Q96" s="34" t="s">
        <v>237</v>
      </c>
      <c r="R96" s="9"/>
      <c r="S96" s="39"/>
      <c r="T96" s="50"/>
      <c r="U96" s="51" t="s">
        <v>237</v>
      </c>
      <c r="V96" s="60" t="s">
        <v>237</v>
      </c>
      <c r="W96" s="24" t="s">
        <v>237</v>
      </c>
      <c r="X96" s="87" t="s">
        <v>237</v>
      </c>
      <c r="Y96" s="60"/>
    </row>
    <row r="97" spans="1:25" s="12" customFormat="1" ht="18" thickBot="1" x14ac:dyDescent="0.25">
      <c r="A97" s="11" t="s">
        <v>120</v>
      </c>
      <c r="B97" s="23" t="s">
        <v>61</v>
      </c>
      <c r="C97" s="34" t="s">
        <v>61</v>
      </c>
      <c r="D97" s="4" t="s">
        <v>61</v>
      </c>
      <c r="E97" s="4" t="s">
        <v>61</v>
      </c>
      <c r="F97" s="9"/>
      <c r="G97" s="35" t="s">
        <v>506</v>
      </c>
      <c r="H97" s="26" t="s">
        <v>61</v>
      </c>
      <c r="I97" s="3" t="s">
        <v>61</v>
      </c>
      <c r="J97" s="163" t="s">
        <v>61</v>
      </c>
      <c r="K97" s="122"/>
      <c r="L97" s="87" t="s">
        <v>61</v>
      </c>
      <c r="M97" s="132" t="s">
        <v>61</v>
      </c>
      <c r="N97" s="26" t="s">
        <v>61</v>
      </c>
      <c r="O97" s="8"/>
      <c r="P97" s="40" t="s">
        <v>61</v>
      </c>
      <c r="Q97" s="34" t="s">
        <v>61</v>
      </c>
      <c r="R97" s="9"/>
      <c r="S97" s="39"/>
      <c r="T97" s="50"/>
      <c r="U97" s="51" t="s">
        <v>61</v>
      </c>
      <c r="V97" s="60"/>
      <c r="W97" s="24"/>
      <c r="X97" s="87" t="s">
        <v>61</v>
      </c>
      <c r="Y97" s="60"/>
    </row>
    <row r="98" spans="1:25" s="12" customFormat="1" ht="409.6" thickBot="1" x14ac:dyDescent="0.25">
      <c r="A98" s="11" t="s">
        <v>507</v>
      </c>
      <c r="B98" s="23" t="s">
        <v>61</v>
      </c>
      <c r="C98" s="34" t="s">
        <v>61</v>
      </c>
      <c r="D98" s="246" t="s">
        <v>508</v>
      </c>
      <c r="E98" s="4" t="s">
        <v>61</v>
      </c>
      <c r="F98" s="9"/>
      <c r="G98" s="35" t="s">
        <v>61</v>
      </c>
      <c r="H98" s="26" t="s">
        <v>61</v>
      </c>
      <c r="I98" s="144" t="s">
        <v>509</v>
      </c>
      <c r="J98" s="245" t="s">
        <v>510</v>
      </c>
      <c r="K98" s="242"/>
      <c r="L98" s="87" t="s">
        <v>61</v>
      </c>
      <c r="M98" s="132" t="s">
        <v>61</v>
      </c>
      <c r="N98" s="26" t="s">
        <v>61</v>
      </c>
      <c r="O98" s="8"/>
      <c r="P98" s="40" t="s">
        <v>61</v>
      </c>
      <c r="Q98" s="34" t="s">
        <v>61</v>
      </c>
      <c r="R98" s="9"/>
      <c r="S98" s="39"/>
      <c r="T98" s="50"/>
      <c r="U98" s="51" t="s">
        <v>61</v>
      </c>
      <c r="V98" s="60"/>
      <c r="W98" s="24"/>
      <c r="X98" s="87" t="s">
        <v>61</v>
      </c>
      <c r="Y98" s="60"/>
    </row>
    <row r="99" spans="1:25" s="12" customFormat="1" ht="34" x14ac:dyDescent="0.2">
      <c r="A99" s="11" t="s">
        <v>511</v>
      </c>
      <c r="B99" s="24"/>
      <c r="C99" s="38"/>
      <c r="D99" s="9" t="str">
        <f>HYPERLINK("https://api.typeform.com/responses/files/ee37278981bf291e371c308985df91f8e3aef5a6b60e98382abc4aecfe81ab36/12.1.2.png","https://api.typeform.com/responses/files/ee37278981bf291e371c308985df91f8e3aef5a6b60e98382abc4aecfe81ab36/12.1.2.png")</f>
        <v>https://api.typeform.com/responses/files/ee37278981bf291e371c308985df91f8e3aef5a6b60e98382abc4aecfe81ab36/12.1.2.png</v>
      </c>
      <c r="E99" s="9"/>
      <c r="F99" s="9"/>
      <c r="G99" s="39"/>
      <c r="H99" s="28"/>
      <c r="I99" s="8" t="str">
        <f>HYPERLINK("https://api.typeform.com/responses/files/a7ed0bb2d6919459822e10cd7b2b9bcf98ef58a1870aa17a8d0ca031056ab108/building.jpg","https://api.typeform.com/responses/files/a7ed0bb2d6919459822e10cd7b2b9bcf98ef58a1870aa17a8d0ca031056ab108/building.jpg")</f>
        <v>https://api.typeform.com/responses/files/a7ed0bb2d6919459822e10cd7b2b9bcf98ef58a1870aa17a8d0ca031056ab108/building.jpg</v>
      </c>
      <c r="J99" s="243" t="str">
        <f>HYPERLINK("https://api.typeform.com/responses/files/6e4711f28213bcec489f14ad7788aaee533e82863a4fef5428e59e83753ce6c1/12.1.2.png","https://api.typeform.com/responses/files/6e4711f28213bcec489f14ad7788aaee533e82863a4fef5428e59e83753ce6c1/12.1.2.png")</f>
        <v>https://api.typeform.com/responses/files/6e4711f28213bcec489f14ad7788aaee533e82863a4fef5428e59e83753ce6c1/12.1.2.png</v>
      </c>
      <c r="K99" s="122"/>
      <c r="L99" s="88"/>
      <c r="M99" s="133"/>
      <c r="N99" s="28"/>
      <c r="O99" s="8"/>
      <c r="P99" s="42"/>
      <c r="Q99" s="38"/>
      <c r="R99" s="9"/>
      <c r="S99" s="39"/>
      <c r="T99" s="50"/>
      <c r="U99" s="52"/>
      <c r="V99" s="60"/>
      <c r="W99" s="24"/>
      <c r="X99" s="88"/>
      <c r="Y99" s="60"/>
    </row>
    <row r="100" spans="1:25" s="12" customFormat="1" ht="51" x14ac:dyDescent="0.2">
      <c r="A100" s="11" t="s">
        <v>512</v>
      </c>
      <c r="B100" s="23" t="s">
        <v>61</v>
      </c>
      <c r="C100" s="34" t="s">
        <v>61</v>
      </c>
      <c r="D100" s="4" t="s">
        <v>61</v>
      </c>
      <c r="E100" s="4" t="s">
        <v>516</v>
      </c>
      <c r="F100" s="9"/>
      <c r="G100" s="35" t="s">
        <v>514</v>
      </c>
      <c r="H100" s="26" t="s">
        <v>61</v>
      </c>
      <c r="I100" s="3" t="s">
        <v>517</v>
      </c>
      <c r="J100" s="40" t="s">
        <v>61</v>
      </c>
      <c r="K100" s="122"/>
      <c r="L100" s="87" t="s">
        <v>61</v>
      </c>
      <c r="M100" s="132" t="s">
        <v>515</v>
      </c>
      <c r="N100" s="26" t="s">
        <v>61</v>
      </c>
      <c r="O100" s="8"/>
      <c r="P100" s="40" t="s">
        <v>184</v>
      </c>
      <c r="Q100" s="34" t="s">
        <v>61</v>
      </c>
      <c r="R100" s="9"/>
      <c r="S100" s="39"/>
      <c r="T100" s="50"/>
      <c r="U100" s="51" t="s">
        <v>61</v>
      </c>
      <c r="V100" s="60"/>
      <c r="W100" s="24"/>
      <c r="X100" s="87" t="s">
        <v>513</v>
      </c>
      <c r="Y100" s="60"/>
    </row>
    <row r="101" spans="1:25" s="12" customFormat="1" ht="51" x14ac:dyDescent="0.2">
      <c r="A101" s="11" t="s">
        <v>518</v>
      </c>
      <c r="B101" s="23" t="s">
        <v>237</v>
      </c>
      <c r="C101" s="34" t="s">
        <v>61</v>
      </c>
      <c r="D101" s="4" t="s">
        <v>237</v>
      </c>
      <c r="E101" s="4" t="s">
        <v>238</v>
      </c>
      <c r="F101" s="9"/>
      <c r="G101" s="35" t="s">
        <v>237</v>
      </c>
      <c r="H101" s="26" t="s">
        <v>61</v>
      </c>
      <c r="I101" s="3" t="s">
        <v>238</v>
      </c>
      <c r="J101" s="40" t="s">
        <v>61</v>
      </c>
      <c r="K101" s="122"/>
      <c r="L101" s="87" t="s">
        <v>61</v>
      </c>
      <c r="M101" s="132" t="s">
        <v>237</v>
      </c>
      <c r="N101" s="26" t="s">
        <v>237</v>
      </c>
      <c r="O101" s="8"/>
      <c r="P101" s="40" t="s">
        <v>237</v>
      </c>
      <c r="Q101" s="34" t="s">
        <v>237</v>
      </c>
      <c r="R101" s="9"/>
      <c r="S101" s="39"/>
      <c r="T101" s="50"/>
      <c r="U101" s="51" t="s">
        <v>237</v>
      </c>
      <c r="V101" s="60" t="s">
        <v>237</v>
      </c>
      <c r="W101" s="24" t="s">
        <v>237</v>
      </c>
      <c r="X101" s="87" t="s">
        <v>238</v>
      </c>
      <c r="Y101" s="60"/>
    </row>
    <row r="102" spans="1:25" s="12" customFormat="1" ht="17" x14ac:dyDescent="0.2">
      <c r="A102" s="11" t="s">
        <v>120</v>
      </c>
      <c r="B102" s="23" t="s">
        <v>61</v>
      </c>
      <c r="C102" s="34" t="s">
        <v>61</v>
      </c>
      <c r="D102" s="4" t="s">
        <v>61</v>
      </c>
      <c r="E102" s="4" t="s">
        <v>61</v>
      </c>
      <c r="F102" s="9"/>
      <c r="G102" s="35" t="s">
        <v>61</v>
      </c>
      <c r="H102" s="26" t="s">
        <v>61</v>
      </c>
      <c r="I102" s="3" t="s">
        <v>61</v>
      </c>
      <c r="J102" s="40" t="s">
        <v>61</v>
      </c>
      <c r="K102" s="122"/>
      <c r="L102" s="87" t="s">
        <v>61</v>
      </c>
      <c r="M102" s="132" t="s">
        <v>61</v>
      </c>
      <c r="N102" s="26" t="s">
        <v>61</v>
      </c>
      <c r="O102" s="8"/>
      <c r="P102" s="40" t="s">
        <v>61</v>
      </c>
      <c r="Q102" s="34" t="s">
        <v>61</v>
      </c>
      <c r="R102" s="9"/>
      <c r="S102" s="39"/>
      <c r="T102" s="50"/>
      <c r="U102" s="51" t="s">
        <v>61</v>
      </c>
      <c r="V102" s="60"/>
      <c r="W102" s="24"/>
      <c r="X102" s="87" t="s">
        <v>61</v>
      </c>
      <c r="Y102" s="60"/>
    </row>
    <row r="103" spans="1:25" s="12" customFormat="1" ht="68" x14ac:dyDescent="0.2">
      <c r="A103" s="11" t="s">
        <v>519</v>
      </c>
      <c r="B103" s="23" t="s">
        <v>61</v>
      </c>
      <c r="C103" s="34" t="s">
        <v>61</v>
      </c>
      <c r="D103" s="4" t="s">
        <v>61</v>
      </c>
      <c r="E103" s="4" t="s">
        <v>520</v>
      </c>
      <c r="F103" s="9"/>
      <c r="G103" s="35" t="s">
        <v>61</v>
      </c>
      <c r="H103" s="26" t="s">
        <v>61</v>
      </c>
      <c r="I103" s="3" t="s">
        <v>521</v>
      </c>
      <c r="J103" s="40" t="s">
        <v>61</v>
      </c>
      <c r="K103" s="122"/>
      <c r="L103" s="87" t="s">
        <v>61</v>
      </c>
      <c r="M103" s="132" t="s">
        <v>61</v>
      </c>
      <c r="N103" s="26" t="s">
        <v>61</v>
      </c>
      <c r="O103" s="8"/>
      <c r="P103" s="40" t="s">
        <v>61</v>
      </c>
      <c r="Q103" s="34" t="s">
        <v>61</v>
      </c>
      <c r="R103" s="9"/>
      <c r="S103" s="39"/>
      <c r="T103" s="50"/>
      <c r="U103" s="51" t="s">
        <v>61</v>
      </c>
      <c r="V103" s="60"/>
      <c r="W103" s="24"/>
      <c r="X103" s="87" t="s">
        <v>184</v>
      </c>
      <c r="Y103" s="60"/>
    </row>
    <row r="104" spans="1:25" s="12" customFormat="1" ht="35" thickBot="1" x14ac:dyDescent="0.25">
      <c r="A104" s="11" t="s">
        <v>522</v>
      </c>
      <c r="B104" s="24"/>
      <c r="C104" s="38"/>
      <c r="D104" s="9"/>
      <c r="E104" s="9" t="str">
        <f>HYPERLINK("https://api.typeform.com/responses/files/737ab8fb1a44edb24825ed8b8d0c00222c9a73be189c1cda644d6287b097a1fe/LossOfRelationships.PNG","https://api.typeform.com/responses/files/737ab8fb1a44edb24825ed8b8d0c00222c9a73be189c1cda644d6287b097a1fe/LossOfRelationships.PNG")</f>
        <v>https://api.typeform.com/responses/files/737ab8fb1a44edb24825ed8b8d0c00222c9a73be189c1cda644d6287b097a1fe/LossOfRelationships.PNG</v>
      </c>
      <c r="F104" s="9"/>
      <c r="G104" s="39"/>
      <c r="H104" s="28"/>
      <c r="I104" s="8" t="str">
        <f>HYPERLINK("https://api.typeform.com/responses/files/8be4c9cf3562bdbdab1c26ac44428624fe201dfbb8df2e3a268145afaeee3087/LoD_After.jpg","https://api.typeform.com/responses/files/8be4c9cf3562bdbdab1c26ac44428624fe201dfbb8df2e3a268145afaeee3087/LoD_After.jpg")</f>
        <v>https://api.typeform.com/responses/files/8be4c9cf3562bdbdab1c26ac44428624fe201dfbb8df2e3a268145afaeee3087/LoD_After.jpg</v>
      </c>
      <c r="J104" s="247"/>
      <c r="K104" s="122"/>
      <c r="L104" s="88"/>
      <c r="M104" s="133"/>
      <c r="N104" s="28"/>
      <c r="O104" s="8"/>
      <c r="P104" s="42"/>
      <c r="Q104" s="38"/>
      <c r="R104" s="9"/>
      <c r="S104" s="39"/>
      <c r="T104" s="50"/>
      <c r="U104" s="52"/>
      <c r="V104" s="60"/>
      <c r="W104" s="24"/>
      <c r="X104" s="88"/>
      <c r="Y104" s="60"/>
    </row>
    <row r="105" spans="1:25" s="12" customFormat="1" ht="52" thickBot="1" x14ac:dyDescent="0.25">
      <c r="A105" s="11" t="s">
        <v>523</v>
      </c>
      <c r="B105" s="23" t="s">
        <v>61</v>
      </c>
      <c r="C105" s="34" t="s">
        <v>61</v>
      </c>
      <c r="D105" s="4" t="s">
        <v>61</v>
      </c>
      <c r="E105" s="4" t="s">
        <v>61</v>
      </c>
      <c r="F105" s="9"/>
      <c r="G105" s="35" t="s">
        <v>256</v>
      </c>
      <c r="H105" s="26" t="s">
        <v>61</v>
      </c>
      <c r="I105" s="40" t="s">
        <v>527</v>
      </c>
      <c r="J105" s="248" t="s">
        <v>528</v>
      </c>
      <c r="K105" s="242"/>
      <c r="L105" s="87" t="s">
        <v>61</v>
      </c>
      <c r="M105" s="132" t="s">
        <v>61</v>
      </c>
      <c r="N105" s="26" t="s">
        <v>526</v>
      </c>
      <c r="O105" s="8"/>
      <c r="P105" s="40" t="s">
        <v>184</v>
      </c>
      <c r="Q105" s="34" t="s">
        <v>524</v>
      </c>
      <c r="R105" s="9"/>
      <c r="S105" s="39"/>
      <c r="T105" s="50"/>
      <c r="U105" s="51" t="s">
        <v>525</v>
      </c>
      <c r="V105" s="60"/>
      <c r="W105" s="24"/>
      <c r="X105" s="87" t="s">
        <v>61</v>
      </c>
      <c r="Y105" s="60"/>
    </row>
    <row r="106" spans="1:25" s="12" customFormat="1" ht="17" x14ac:dyDescent="0.2">
      <c r="A106" s="11" t="s">
        <v>529</v>
      </c>
      <c r="B106" s="23" t="s">
        <v>40</v>
      </c>
      <c r="C106" s="34" t="s">
        <v>42</v>
      </c>
      <c r="D106" s="4" t="s">
        <v>51</v>
      </c>
      <c r="E106" s="4" t="s">
        <v>52</v>
      </c>
      <c r="F106" s="9"/>
      <c r="G106" s="35" t="s">
        <v>43</v>
      </c>
      <c r="H106" s="26" t="s">
        <v>49</v>
      </c>
      <c r="I106" s="3" t="s">
        <v>54</v>
      </c>
      <c r="J106" s="181" t="s">
        <v>55</v>
      </c>
      <c r="K106" s="122"/>
      <c r="L106" s="87" t="s">
        <v>46</v>
      </c>
      <c r="M106" s="132" t="s">
        <v>45</v>
      </c>
      <c r="N106" s="26" t="s">
        <v>47</v>
      </c>
      <c r="O106" s="8"/>
      <c r="P106" s="40" t="s">
        <v>50</v>
      </c>
      <c r="Q106" s="34" t="s">
        <v>39</v>
      </c>
      <c r="R106" s="9"/>
      <c r="S106" s="39"/>
      <c r="T106" s="50"/>
      <c r="U106" s="51" t="s">
        <v>45</v>
      </c>
      <c r="V106" s="60"/>
      <c r="W106" s="24"/>
      <c r="X106" s="87" t="s">
        <v>41</v>
      </c>
      <c r="Y106" s="60"/>
    </row>
    <row r="107" spans="1:25" s="13" customFormat="1" ht="17" x14ac:dyDescent="0.2">
      <c r="A107" s="11" t="s">
        <v>530</v>
      </c>
      <c r="B107" s="25" t="s">
        <v>100</v>
      </c>
      <c r="C107" s="36" t="s">
        <v>102</v>
      </c>
      <c r="D107" s="7" t="s">
        <v>113</v>
      </c>
      <c r="E107" s="7" t="s">
        <v>113</v>
      </c>
      <c r="F107" s="15"/>
      <c r="G107" s="37" t="s">
        <v>103</v>
      </c>
      <c r="H107" s="27" t="s">
        <v>111</v>
      </c>
      <c r="I107" s="6" t="s">
        <v>114</v>
      </c>
      <c r="J107" s="41" t="s">
        <v>115</v>
      </c>
      <c r="K107" s="123"/>
      <c r="L107" s="89" t="s">
        <v>107</v>
      </c>
      <c r="M107" s="134" t="s">
        <v>106</v>
      </c>
      <c r="N107" s="27" t="s">
        <v>108</v>
      </c>
      <c r="O107" s="14"/>
      <c r="P107" s="41" t="s">
        <v>112</v>
      </c>
      <c r="Q107" s="36" t="s">
        <v>99</v>
      </c>
      <c r="R107" s="15"/>
      <c r="S107" s="68"/>
      <c r="T107" s="53"/>
      <c r="U107" s="54" t="s">
        <v>105</v>
      </c>
      <c r="V107" s="61"/>
      <c r="W107" s="79"/>
      <c r="X107" s="89" t="s">
        <v>101</v>
      </c>
      <c r="Y107" s="61"/>
    </row>
    <row r="108" spans="1:25" s="13" customFormat="1" ht="17" x14ac:dyDescent="0.2">
      <c r="A108" s="11" t="s">
        <v>531</v>
      </c>
      <c r="B108" s="25" t="s">
        <v>64</v>
      </c>
      <c r="C108" s="36" t="s">
        <v>78</v>
      </c>
      <c r="D108" s="7" t="s">
        <v>78</v>
      </c>
      <c r="E108" s="7" t="s">
        <v>78</v>
      </c>
      <c r="F108" s="15"/>
      <c r="G108" s="37" t="s">
        <v>67</v>
      </c>
      <c r="H108" s="27" t="s">
        <v>76</v>
      </c>
      <c r="I108" s="6" t="s">
        <v>76</v>
      </c>
      <c r="J108" s="41" t="s">
        <v>76</v>
      </c>
      <c r="K108" s="123"/>
      <c r="L108" s="89" t="s">
        <v>71</v>
      </c>
      <c r="M108" s="134" t="s">
        <v>533</v>
      </c>
      <c r="N108" s="27" t="s">
        <v>72</v>
      </c>
      <c r="O108" s="14"/>
      <c r="P108" s="41" t="s">
        <v>77</v>
      </c>
      <c r="Q108" s="36" t="s">
        <v>63</v>
      </c>
      <c r="R108" s="15"/>
      <c r="S108" s="68"/>
      <c r="T108" s="53"/>
      <c r="U108" s="54" t="s">
        <v>532</v>
      </c>
      <c r="V108" s="61"/>
      <c r="W108" s="79"/>
      <c r="X108" s="89" t="s">
        <v>65</v>
      </c>
      <c r="Y108" s="61"/>
    </row>
    <row r="109" spans="1:25" s="12" customFormat="1" ht="17" x14ac:dyDescent="0.2">
      <c r="A109" s="11" t="s">
        <v>348</v>
      </c>
      <c r="B109" s="23" t="s">
        <v>535</v>
      </c>
      <c r="C109" s="34" t="s">
        <v>537</v>
      </c>
      <c r="D109" s="4" t="s">
        <v>545</v>
      </c>
      <c r="E109" s="4" t="s">
        <v>546</v>
      </c>
      <c r="F109" s="9"/>
      <c r="G109" s="35" t="s">
        <v>538</v>
      </c>
      <c r="H109" s="26" t="s">
        <v>543</v>
      </c>
      <c r="I109" s="3" t="s">
        <v>547</v>
      </c>
      <c r="J109" s="40" t="s">
        <v>548</v>
      </c>
      <c r="K109" s="122"/>
      <c r="L109" s="87" t="s">
        <v>541</v>
      </c>
      <c r="M109" s="132" t="s">
        <v>540</v>
      </c>
      <c r="N109" s="26" t="s">
        <v>542</v>
      </c>
      <c r="O109" s="8"/>
      <c r="P109" s="40" t="s">
        <v>544</v>
      </c>
      <c r="Q109" s="34" t="s">
        <v>534</v>
      </c>
      <c r="R109" s="9"/>
      <c r="S109" s="39"/>
      <c r="T109" s="50"/>
      <c r="U109" s="51" t="s">
        <v>539</v>
      </c>
      <c r="V109" s="60"/>
      <c r="W109" s="24"/>
      <c r="X109" s="87" t="s">
        <v>536</v>
      </c>
      <c r="Y109" s="60"/>
    </row>
    <row r="110" spans="1:25" s="12" customFormat="1" ht="17" x14ac:dyDescent="0.2">
      <c r="A110" s="11" t="s">
        <v>369</v>
      </c>
      <c r="B110" s="23" t="s">
        <v>550</v>
      </c>
      <c r="C110" s="34" t="s">
        <v>552</v>
      </c>
      <c r="D110" s="4" t="s">
        <v>560</v>
      </c>
      <c r="E110" s="4" t="s">
        <v>561</v>
      </c>
      <c r="F110" s="9"/>
      <c r="G110" s="35" t="s">
        <v>553</v>
      </c>
      <c r="H110" s="26" t="s">
        <v>558</v>
      </c>
      <c r="I110" s="3" t="s">
        <v>562</v>
      </c>
      <c r="J110" s="40" t="s">
        <v>563</v>
      </c>
      <c r="K110" s="122"/>
      <c r="L110" s="87" t="s">
        <v>556</v>
      </c>
      <c r="M110" s="132" t="s">
        <v>555</v>
      </c>
      <c r="N110" s="26" t="s">
        <v>557</v>
      </c>
      <c r="O110" s="8"/>
      <c r="P110" s="40" t="s">
        <v>559</v>
      </c>
      <c r="Q110" s="34" t="s">
        <v>549</v>
      </c>
      <c r="R110" s="9"/>
      <c r="S110" s="39"/>
      <c r="T110" s="50"/>
      <c r="U110" s="51" t="s">
        <v>554</v>
      </c>
      <c r="V110" s="60"/>
      <c r="W110" s="24"/>
      <c r="X110" s="87" t="s">
        <v>551</v>
      </c>
      <c r="Y110" s="60"/>
    </row>
    <row r="111" spans="1:25" s="12" customFormat="1" ht="17" x14ac:dyDescent="0.2">
      <c r="A111" s="11" t="s">
        <v>390</v>
      </c>
      <c r="B111" s="23" t="s">
        <v>392</v>
      </c>
      <c r="C111" s="34" t="s">
        <v>394</v>
      </c>
      <c r="D111" s="4" t="s">
        <v>401</v>
      </c>
      <c r="E111" s="4" t="s">
        <v>402</v>
      </c>
      <c r="F111" s="9"/>
      <c r="G111" s="35" t="s">
        <v>395</v>
      </c>
      <c r="H111" s="26" t="s">
        <v>565</v>
      </c>
      <c r="I111" s="3" t="s">
        <v>403</v>
      </c>
      <c r="J111" s="40" t="s">
        <v>404</v>
      </c>
      <c r="K111" s="122"/>
      <c r="L111" s="87" t="s">
        <v>397</v>
      </c>
      <c r="M111" s="132" t="s">
        <v>396</v>
      </c>
      <c r="N111" s="26" t="s">
        <v>397</v>
      </c>
      <c r="O111" s="8"/>
      <c r="P111" s="40" t="s">
        <v>400</v>
      </c>
      <c r="Q111" s="34" t="s">
        <v>391</v>
      </c>
      <c r="R111" s="9"/>
      <c r="S111" s="39"/>
      <c r="T111" s="50"/>
      <c r="U111" s="51" t="s">
        <v>396</v>
      </c>
      <c r="V111" s="60"/>
      <c r="W111" s="24"/>
      <c r="X111" s="87" t="s">
        <v>564</v>
      </c>
      <c r="Y111" s="60"/>
    </row>
    <row r="114" spans="1:24" ht="17" x14ac:dyDescent="0.2">
      <c r="A114" s="1" t="s">
        <v>0</v>
      </c>
      <c r="B114" s="19" t="s">
        <v>567</v>
      </c>
      <c r="C114" s="34" t="s">
        <v>569</v>
      </c>
      <c r="D114" s="4" t="s">
        <v>577</v>
      </c>
      <c r="E114" s="4" t="s">
        <v>578</v>
      </c>
      <c r="G114" s="35" t="s">
        <v>570</v>
      </c>
      <c r="I114" s="3" t="s">
        <v>579</v>
      </c>
      <c r="J114" s="40" t="s">
        <v>580</v>
      </c>
      <c r="K114" s="119" t="s">
        <v>571</v>
      </c>
      <c r="L114" s="83" t="s">
        <v>574</v>
      </c>
      <c r="M114" s="127" t="s">
        <v>573</v>
      </c>
      <c r="N114" s="26" t="s">
        <v>575</v>
      </c>
      <c r="P114" s="40" t="s">
        <v>576</v>
      </c>
      <c r="Q114" s="34" t="s">
        <v>566</v>
      </c>
      <c r="U114" s="46" t="s">
        <v>572</v>
      </c>
      <c r="X114" s="83" t="s">
        <v>568</v>
      </c>
    </row>
    <row r="115" spans="1:24" ht="51" x14ac:dyDescent="0.2">
      <c r="A115" s="1" t="s">
        <v>420</v>
      </c>
      <c r="B115" s="19" t="s">
        <v>421</v>
      </c>
      <c r="C115" s="34" t="s">
        <v>421</v>
      </c>
      <c r="D115" s="4" t="s">
        <v>61</v>
      </c>
      <c r="E115" s="4" t="s">
        <v>61</v>
      </c>
      <c r="G115" s="35" t="s">
        <v>421</v>
      </c>
      <c r="I115" s="3" t="s">
        <v>61</v>
      </c>
      <c r="J115" s="40" t="s">
        <v>61</v>
      </c>
      <c r="K115" s="119" t="s">
        <v>422</v>
      </c>
      <c r="L115" s="83" t="s">
        <v>422</v>
      </c>
      <c r="M115" s="127" t="s">
        <v>421</v>
      </c>
      <c r="N115" s="26" t="s">
        <v>421</v>
      </c>
      <c r="P115" s="40" t="s">
        <v>421</v>
      </c>
      <c r="Q115" s="34" t="s">
        <v>421</v>
      </c>
      <c r="U115" s="46" t="s">
        <v>421</v>
      </c>
      <c r="X115" s="83" t="s">
        <v>421</v>
      </c>
    </row>
    <row r="116" spans="1:24" ht="34" x14ac:dyDescent="0.2">
      <c r="A116" s="1" t="s">
        <v>581</v>
      </c>
      <c r="B116" s="19" t="s">
        <v>237</v>
      </c>
      <c r="C116" s="34" t="s">
        <v>61</v>
      </c>
      <c r="D116" s="4" t="s">
        <v>238</v>
      </c>
      <c r="E116" s="4" t="s">
        <v>238</v>
      </c>
      <c r="G116" s="35" t="s">
        <v>237</v>
      </c>
      <c r="I116" s="3" t="s">
        <v>237</v>
      </c>
      <c r="J116" s="40" t="s">
        <v>582</v>
      </c>
      <c r="K116" s="119" t="s">
        <v>61</v>
      </c>
      <c r="L116" s="83" t="s">
        <v>61</v>
      </c>
      <c r="M116" s="127" t="s">
        <v>237</v>
      </c>
      <c r="N116" s="26" t="s">
        <v>237</v>
      </c>
      <c r="P116" s="40" t="s">
        <v>237</v>
      </c>
      <c r="Q116" s="34" t="s">
        <v>237</v>
      </c>
      <c r="U116" s="46" t="s">
        <v>237</v>
      </c>
      <c r="V116" s="58" t="s">
        <v>237</v>
      </c>
      <c r="W116" s="21" t="s">
        <v>237</v>
      </c>
      <c r="X116" s="83" t="s">
        <v>237</v>
      </c>
    </row>
    <row r="117" spans="1:24" ht="18" thickBot="1" x14ac:dyDescent="0.25">
      <c r="A117" s="1" t="s">
        <v>120</v>
      </c>
      <c r="B117" s="19" t="s">
        <v>61</v>
      </c>
      <c r="C117" s="34" t="s">
        <v>583</v>
      </c>
      <c r="D117" s="159" t="s">
        <v>61</v>
      </c>
      <c r="E117" s="159" t="s">
        <v>61</v>
      </c>
      <c r="G117" s="35" t="s">
        <v>61</v>
      </c>
      <c r="I117" s="3" t="s">
        <v>61</v>
      </c>
      <c r="J117" s="40" t="s">
        <v>61</v>
      </c>
      <c r="K117" s="119" t="s">
        <v>61</v>
      </c>
      <c r="L117" s="83" t="s">
        <v>61</v>
      </c>
      <c r="M117" s="127" t="s">
        <v>61</v>
      </c>
      <c r="N117" s="26" t="s">
        <v>61</v>
      </c>
      <c r="P117" s="40" t="s">
        <v>61</v>
      </c>
      <c r="Q117" s="34" t="s">
        <v>61</v>
      </c>
      <c r="U117" s="46" t="s">
        <v>61</v>
      </c>
      <c r="X117" s="83" t="s">
        <v>61</v>
      </c>
    </row>
    <row r="118" spans="1:24" ht="68" x14ac:dyDescent="0.2">
      <c r="A118" s="1" t="s">
        <v>584</v>
      </c>
      <c r="B118" s="19" t="s">
        <v>61</v>
      </c>
      <c r="C118" s="249" t="s">
        <v>61</v>
      </c>
      <c r="D118" s="252" t="s">
        <v>585</v>
      </c>
      <c r="E118" s="253" t="s">
        <v>586</v>
      </c>
      <c r="F118" s="251"/>
      <c r="G118" s="35" t="s">
        <v>61</v>
      </c>
      <c r="I118" s="3" t="s">
        <v>61</v>
      </c>
      <c r="J118" s="40" t="s">
        <v>61</v>
      </c>
      <c r="K118" s="119" t="s">
        <v>61</v>
      </c>
      <c r="L118" s="83" t="s">
        <v>61</v>
      </c>
      <c r="M118" s="127" t="s">
        <v>61</v>
      </c>
      <c r="N118" s="26" t="s">
        <v>61</v>
      </c>
      <c r="P118" s="40" t="s">
        <v>61</v>
      </c>
      <c r="Q118" s="34" t="s">
        <v>61</v>
      </c>
      <c r="U118" s="46" t="s">
        <v>61</v>
      </c>
      <c r="X118" s="83" t="s">
        <v>61</v>
      </c>
    </row>
    <row r="119" spans="1:24" ht="35" thickBot="1" x14ac:dyDescent="0.25">
      <c r="A119" s="1" t="s">
        <v>587</v>
      </c>
      <c r="C119" s="250"/>
      <c r="D119" s="254" t="str">
        <f>HYPERLINK("https://api.typeform.com/responses/files/12a9ec7b2a60e8bab58551b84e235c4476099b6e9a2a7d79d01c51083273f7e0/14.1.2.png","https://api.typeform.com/responses/files/12a9ec7b2a60e8bab58551b84e235c4476099b6e9a2a7d79d01c51083273f7e0/14.1.2.png")</f>
        <v>https://api.typeform.com/responses/files/12a9ec7b2a60e8bab58551b84e235c4476099b6e9a2a7d79d01c51083273f7e0/14.1.2.png</v>
      </c>
      <c r="E119" s="255" t="str">
        <f>HYPERLINK("https://api.typeform.com/responses/files/0fe0454041d6ac14887c692893a416265458d1a169e38ef949e1b1c3b0ae71b3/GeometryType.PNG","https://api.typeform.com/responses/files/0fe0454041d6ac14887c692893a416265458d1a169e38ef949e1b1c3b0ae71b3/GeometryType.PNG")</f>
        <v>https://api.typeform.com/responses/files/0fe0454041d6ac14887c692893a416265458d1a169e38ef949e1b1c3b0ae71b3/GeometryType.PNG</v>
      </c>
      <c r="F119" s="251"/>
    </row>
    <row r="120" spans="1:24" ht="51" x14ac:dyDescent="0.2">
      <c r="A120" s="1" t="s">
        <v>588</v>
      </c>
      <c r="B120" s="19" t="s">
        <v>61</v>
      </c>
      <c r="C120" s="34" t="s">
        <v>61</v>
      </c>
      <c r="D120" s="177" t="s">
        <v>61</v>
      </c>
      <c r="E120" s="177" t="s">
        <v>590</v>
      </c>
      <c r="G120" s="35" t="s">
        <v>589</v>
      </c>
      <c r="I120" s="3" t="s">
        <v>591</v>
      </c>
      <c r="J120" s="40" t="s">
        <v>592</v>
      </c>
      <c r="K120" s="119" t="s">
        <v>61</v>
      </c>
      <c r="L120" s="83" t="s">
        <v>61</v>
      </c>
      <c r="M120" s="127" t="s">
        <v>61</v>
      </c>
      <c r="N120" s="26" t="s">
        <v>61</v>
      </c>
      <c r="P120" s="40" t="s">
        <v>184</v>
      </c>
      <c r="Q120" s="34" t="s">
        <v>61</v>
      </c>
      <c r="U120" s="46" t="s">
        <v>61</v>
      </c>
      <c r="X120" s="83" t="s">
        <v>184</v>
      </c>
    </row>
    <row r="121" spans="1:24" ht="34" x14ac:dyDescent="0.2">
      <c r="A121" s="1" t="s">
        <v>593</v>
      </c>
      <c r="B121" s="19" t="s">
        <v>594</v>
      </c>
      <c r="C121" s="34" t="s">
        <v>238</v>
      </c>
      <c r="D121" s="4" t="s">
        <v>61</v>
      </c>
      <c r="E121" s="4" t="s">
        <v>61</v>
      </c>
      <c r="G121" s="35" t="s">
        <v>594</v>
      </c>
      <c r="I121" s="3" t="s">
        <v>61</v>
      </c>
      <c r="J121" s="40" t="s">
        <v>61</v>
      </c>
      <c r="K121" s="119" t="s">
        <v>61</v>
      </c>
      <c r="L121" s="83" t="s">
        <v>61</v>
      </c>
      <c r="M121" s="127" t="s">
        <v>238</v>
      </c>
      <c r="N121" s="26" t="s">
        <v>594</v>
      </c>
      <c r="P121" s="40" t="s">
        <v>61</v>
      </c>
      <c r="Q121" s="34" t="s">
        <v>594</v>
      </c>
      <c r="U121" s="46" t="s">
        <v>238</v>
      </c>
      <c r="X121" s="83" t="s">
        <v>594</v>
      </c>
    </row>
    <row r="122" spans="1:24" ht="34" x14ac:dyDescent="0.2">
      <c r="A122" s="1" t="s">
        <v>595</v>
      </c>
      <c r="B122" s="19" t="s">
        <v>237</v>
      </c>
      <c r="C122" s="34" t="s">
        <v>237</v>
      </c>
      <c r="D122" s="4" t="s">
        <v>237</v>
      </c>
      <c r="E122" s="4" t="s">
        <v>237</v>
      </c>
      <c r="G122" s="35" t="s">
        <v>61</v>
      </c>
      <c r="I122" s="3" t="s">
        <v>237</v>
      </c>
      <c r="J122" s="40" t="s">
        <v>444</v>
      </c>
      <c r="K122" s="119" t="s">
        <v>61</v>
      </c>
      <c r="L122" s="83" t="s">
        <v>61</v>
      </c>
      <c r="M122" s="127" t="s">
        <v>61</v>
      </c>
      <c r="N122" s="26" t="s">
        <v>237</v>
      </c>
      <c r="P122" s="40" t="s">
        <v>237</v>
      </c>
      <c r="Q122" s="34" t="s">
        <v>237</v>
      </c>
      <c r="U122" s="46" t="s">
        <v>237</v>
      </c>
      <c r="V122" s="58" t="s">
        <v>238</v>
      </c>
      <c r="W122" s="21" t="s">
        <v>238</v>
      </c>
      <c r="X122" s="83" t="s">
        <v>237</v>
      </c>
    </row>
    <row r="123" spans="1:24" ht="17" x14ac:dyDescent="0.2">
      <c r="A123" s="1" t="s">
        <v>120</v>
      </c>
      <c r="B123" s="19" t="s">
        <v>61</v>
      </c>
      <c r="C123" s="34" t="s">
        <v>61</v>
      </c>
      <c r="D123" s="4" t="s">
        <v>61</v>
      </c>
      <c r="E123" s="4" t="s">
        <v>61</v>
      </c>
      <c r="G123" s="35" t="s">
        <v>61</v>
      </c>
      <c r="I123" s="3" t="s">
        <v>61</v>
      </c>
      <c r="J123" s="40" t="s">
        <v>61</v>
      </c>
      <c r="K123" s="119" t="s">
        <v>61</v>
      </c>
      <c r="L123" s="83" t="s">
        <v>61</v>
      </c>
      <c r="M123" s="127" t="s">
        <v>61</v>
      </c>
      <c r="N123" s="26" t="s">
        <v>61</v>
      </c>
      <c r="P123" s="40" t="s">
        <v>61</v>
      </c>
      <c r="Q123" s="34" t="s">
        <v>61</v>
      </c>
      <c r="U123" s="46" t="s">
        <v>61</v>
      </c>
      <c r="X123" s="83" t="s">
        <v>61</v>
      </c>
    </row>
    <row r="124" spans="1:24" ht="68" x14ac:dyDescent="0.2">
      <c r="A124" s="1" t="s">
        <v>596</v>
      </c>
      <c r="B124" s="19" t="s">
        <v>61</v>
      </c>
      <c r="C124" s="34" t="s">
        <v>61</v>
      </c>
      <c r="D124" s="4" t="s">
        <v>61</v>
      </c>
      <c r="E124" s="4" t="s">
        <v>61</v>
      </c>
      <c r="G124" s="35" t="s">
        <v>61</v>
      </c>
      <c r="I124" s="3" t="s">
        <v>61</v>
      </c>
      <c r="J124" s="40" t="s">
        <v>61</v>
      </c>
      <c r="K124" s="119" t="s">
        <v>61</v>
      </c>
      <c r="L124" s="83" t="s">
        <v>61</v>
      </c>
      <c r="M124" s="127" t="s">
        <v>61</v>
      </c>
      <c r="N124" s="26" t="s">
        <v>61</v>
      </c>
      <c r="P124" s="40" t="s">
        <v>61</v>
      </c>
      <c r="Q124" s="34" t="s">
        <v>61</v>
      </c>
      <c r="U124" s="46" t="s">
        <v>61</v>
      </c>
      <c r="X124" s="83" t="s">
        <v>61</v>
      </c>
    </row>
    <row r="125" spans="1:24" ht="34" x14ac:dyDescent="0.2">
      <c r="A125" s="1" t="s">
        <v>597</v>
      </c>
      <c r="V125" s="72" t="s">
        <v>1235</v>
      </c>
    </row>
    <row r="126" spans="1:24" ht="51" x14ac:dyDescent="0.2">
      <c r="A126" s="240" t="s">
        <v>598</v>
      </c>
      <c r="B126" s="19" t="s">
        <v>61</v>
      </c>
      <c r="C126" s="34" t="s">
        <v>61</v>
      </c>
      <c r="D126" s="4" t="s">
        <v>603</v>
      </c>
      <c r="E126" s="4" t="s">
        <v>604</v>
      </c>
      <c r="G126" s="35" t="s">
        <v>601</v>
      </c>
      <c r="I126" s="3" t="s">
        <v>605</v>
      </c>
      <c r="J126" s="40" t="s">
        <v>606</v>
      </c>
      <c r="K126" s="119" t="s">
        <v>61</v>
      </c>
      <c r="L126" s="83" t="s">
        <v>61</v>
      </c>
      <c r="M126" s="127" t="s">
        <v>602</v>
      </c>
      <c r="N126" s="26" t="s">
        <v>61</v>
      </c>
      <c r="P126" s="40" t="s">
        <v>184</v>
      </c>
      <c r="Q126" s="34" t="s">
        <v>599</v>
      </c>
      <c r="U126" s="46" t="s">
        <v>61</v>
      </c>
      <c r="X126" s="83" t="s">
        <v>600</v>
      </c>
    </row>
    <row r="127" spans="1:24" ht="34" x14ac:dyDescent="0.2">
      <c r="A127" s="1" t="s">
        <v>607</v>
      </c>
      <c r="B127" s="19" t="s">
        <v>237</v>
      </c>
      <c r="C127" s="34" t="s">
        <v>237</v>
      </c>
      <c r="D127" s="4" t="s">
        <v>237</v>
      </c>
      <c r="E127" s="4" t="s">
        <v>237</v>
      </c>
      <c r="G127" s="35" t="s">
        <v>237</v>
      </c>
      <c r="I127" s="3" t="s">
        <v>237</v>
      </c>
      <c r="J127" s="40" t="s">
        <v>61</v>
      </c>
      <c r="K127" s="119" t="s">
        <v>61</v>
      </c>
      <c r="L127" s="83" t="s">
        <v>61</v>
      </c>
      <c r="M127" s="127" t="s">
        <v>237</v>
      </c>
      <c r="N127" s="26" t="s">
        <v>237</v>
      </c>
      <c r="P127" s="40" t="s">
        <v>237</v>
      </c>
      <c r="Q127" s="34" t="s">
        <v>237</v>
      </c>
      <c r="U127" s="46" t="s">
        <v>237</v>
      </c>
      <c r="V127" s="58" t="s">
        <v>237</v>
      </c>
      <c r="W127" s="21" t="s">
        <v>237</v>
      </c>
      <c r="X127" s="83" t="s">
        <v>237</v>
      </c>
    </row>
    <row r="128" spans="1:24" ht="17" x14ac:dyDescent="0.2">
      <c r="A128" s="1" t="s">
        <v>120</v>
      </c>
      <c r="B128" s="19" t="s">
        <v>61</v>
      </c>
      <c r="C128" s="34" t="s">
        <v>61</v>
      </c>
      <c r="D128" s="4" t="s">
        <v>61</v>
      </c>
      <c r="E128" s="4" t="s">
        <v>61</v>
      </c>
      <c r="G128" s="35" t="s">
        <v>61</v>
      </c>
      <c r="I128" s="3" t="s">
        <v>61</v>
      </c>
      <c r="J128" s="40" t="s">
        <v>61</v>
      </c>
      <c r="K128" s="119" t="s">
        <v>61</v>
      </c>
      <c r="L128" s="83" t="s">
        <v>61</v>
      </c>
      <c r="M128" s="127" t="s">
        <v>61</v>
      </c>
      <c r="N128" s="26" t="s">
        <v>61</v>
      </c>
      <c r="P128" s="40" t="s">
        <v>61</v>
      </c>
      <c r="Q128" s="34" t="s">
        <v>61</v>
      </c>
      <c r="U128" s="46" t="s">
        <v>61</v>
      </c>
      <c r="X128" s="83" t="s">
        <v>61</v>
      </c>
    </row>
    <row r="129" spans="1:24" ht="51" x14ac:dyDescent="0.2">
      <c r="A129" s="1" t="s">
        <v>608</v>
      </c>
      <c r="B129" s="19" t="s">
        <v>61</v>
      </c>
      <c r="C129" s="34" t="s">
        <v>609</v>
      </c>
      <c r="D129" s="4" t="s">
        <v>612</v>
      </c>
      <c r="E129" s="4" t="s">
        <v>613</v>
      </c>
      <c r="G129" s="35" t="s">
        <v>610</v>
      </c>
      <c r="I129" s="3" t="s">
        <v>614</v>
      </c>
      <c r="J129" s="40" t="s">
        <v>615</v>
      </c>
      <c r="K129" s="119" t="s">
        <v>61</v>
      </c>
      <c r="L129" s="83" t="s">
        <v>61</v>
      </c>
      <c r="M129" s="127" t="s">
        <v>61</v>
      </c>
      <c r="N129" s="26" t="s">
        <v>61</v>
      </c>
      <c r="P129" s="40" t="s">
        <v>184</v>
      </c>
      <c r="Q129" s="34" t="s">
        <v>61</v>
      </c>
      <c r="U129" s="46" t="s">
        <v>611</v>
      </c>
      <c r="V129" s="69" t="s">
        <v>1236</v>
      </c>
      <c r="X129" s="83" t="s">
        <v>184</v>
      </c>
    </row>
    <row r="130" spans="1:24" ht="34" x14ac:dyDescent="0.2">
      <c r="A130" s="1" t="s">
        <v>616</v>
      </c>
      <c r="B130" s="19" t="s">
        <v>237</v>
      </c>
      <c r="C130" s="34" t="s">
        <v>237</v>
      </c>
      <c r="D130" s="4" t="s">
        <v>237</v>
      </c>
      <c r="E130" s="4" t="s">
        <v>237</v>
      </c>
      <c r="G130" s="35" t="s">
        <v>237</v>
      </c>
      <c r="I130" s="3" t="s">
        <v>237</v>
      </c>
      <c r="J130" s="40" t="s">
        <v>61</v>
      </c>
      <c r="K130" s="119" t="s">
        <v>61</v>
      </c>
      <c r="L130" s="83" t="s">
        <v>61</v>
      </c>
      <c r="M130" s="127" t="s">
        <v>237</v>
      </c>
      <c r="N130" s="26" t="s">
        <v>238</v>
      </c>
      <c r="P130" s="40" t="s">
        <v>238</v>
      </c>
      <c r="Q130" s="34" t="s">
        <v>237</v>
      </c>
      <c r="U130" s="46" t="s">
        <v>237</v>
      </c>
      <c r="V130" s="58" t="s">
        <v>238</v>
      </c>
      <c r="W130" s="21" t="s">
        <v>238</v>
      </c>
      <c r="X130" s="83" t="s">
        <v>238</v>
      </c>
    </row>
    <row r="131" spans="1:24" ht="17" x14ac:dyDescent="0.2">
      <c r="A131" s="1" t="s">
        <v>120</v>
      </c>
      <c r="B131" s="19" t="s">
        <v>61</v>
      </c>
      <c r="C131" s="34" t="s">
        <v>61</v>
      </c>
      <c r="D131" s="4" t="s">
        <v>61</v>
      </c>
      <c r="E131" s="4" t="s">
        <v>61</v>
      </c>
      <c r="G131" s="35" t="s">
        <v>61</v>
      </c>
      <c r="I131" s="3" t="s">
        <v>61</v>
      </c>
      <c r="J131" s="40" t="s">
        <v>61</v>
      </c>
      <c r="K131" s="119" t="s">
        <v>61</v>
      </c>
      <c r="L131" s="83" t="s">
        <v>61</v>
      </c>
      <c r="M131" s="127" t="s">
        <v>61</v>
      </c>
      <c r="N131" s="26" t="s">
        <v>61</v>
      </c>
      <c r="P131" s="40" t="s">
        <v>61</v>
      </c>
      <c r="Q131" s="34" t="s">
        <v>61</v>
      </c>
      <c r="U131" s="46" t="s">
        <v>61</v>
      </c>
      <c r="X131" s="83" t="s">
        <v>61</v>
      </c>
    </row>
    <row r="132" spans="1:24" ht="51" x14ac:dyDescent="0.2">
      <c r="A132" s="1" t="s">
        <v>617</v>
      </c>
      <c r="B132" s="19" t="s">
        <v>619</v>
      </c>
      <c r="C132" s="34" t="s">
        <v>620</v>
      </c>
      <c r="D132" s="4" t="s">
        <v>622</v>
      </c>
      <c r="E132" s="4" t="s">
        <v>623</v>
      </c>
      <c r="G132" s="35" t="s">
        <v>621</v>
      </c>
      <c r="I132" s="3" t="s">
        <v>624</v>
      </c>
      <c r="J132" s="40" t="s">
        <v>625</v>
      </c>
      <c r="K132" s="119" t="s">
        <v>61</v>
      </c>
      <c r="L132" s="83" t="s">
        <v>61</v>
      </c>
      <c r="M132" s="127" t="s">
        <v>61</v>
      </c>
      <c r="N132" s="26" t="s">
        <v>61</v>
      </c>
      <c r="P132" s="40" t="s">
        <v>184</v>
      </c>
      <c r="Q132" s="34" t="s">
        <v>618</v>
      </c>
      <c r="U132" s="46" t="s">
        <v>61</v>
      </c>
      <c r="V132" s="72" t="s">
        <v>1237</v>
      </c>
      <c r="X132" s="83" t="s">
        <v>184</v>
      </c>
    </row>
    <row r="133" spans="1:24" ht="34" x14ac:dyDescent="0.2">
      <c r="A133" s="1" t="s">
        <v>626</v>
      </c>
      <c r="B133" s="19" t="s">
        <v>238</v>
      </c>
      <c r="C133" s="34" t="s">
        <v>238</v>
      </c>
      <c r="D133" s="4" t="s">
        <v>237</v>
      </c>
      <c r="E133" s="4" t="s">
        <v>237</v>
      </c>
      <c r="G133" s="35" t="s">
        <v>237</v>
      </c>
      <c r="I133" s="3" t="s">
        <v>238</v>
      </c>
      <c r="J133" s="40" t="s">
        <v>237</v>
      </c>
      <c r="K133" s="119" t="s">
        <v>61</v>
      </c>
      <c r="L133" s="83" t="s">
        <v>61</v>
      </c>
      <c r="M133" s="127" t="s">
        <v>238</v>
      </c>
      <c r="N133" s="26" t="s">
        <v>238</v>
      </c>
      <c r="P133" s="40" t="s">
        <v>238</v>
      </c>
      <c r="Q133" s="34" t="s">
        <v>237</v>
      </c>
      <c r="U133" s="46" t="s">
        <v>238</v>
      </c>
      <c r="V133" s="58" t="s">
        <v>237</v>
      </c>
      <c r="W133" s="21" t="s">
        <v>237</v>
      </c>
      <c r="X133" s="83" t="s">
        <v>237</v>
      </c>
    </row>
    <row r="134" spans="1:24" ht="18" thickBot="1" x14ac:dyDescent="0.25">
      <c r="A134" s="1" t="s">
        <v>120</v>
      </c>
      <c r="B134" s="19" t="s">
        <v>61</v>
      </c>
      <c r="C134" s="34" t="s">
        <v>61</v>
      </c>
      <c r="D134" s="4" t="s">
        <v>61</v>
      </c>
      <c r="E134" s="4" t="s">
        <v>61</v>
      </c>
      <c r="G134" s="35" t="s">
        <v>61</v>
      </c>
      <c r="I134" s="3" t="s">
        <v>61</v>
      </c>
      <c r="J134" s="163" t="s">
        <v>61</v>
      </c>
      <c r="K134" s="119" t="s">
        <v>61</v>
      </c>
      <c r="L134" s="83" t="s">
        <v>61</v>
      </c>
      <c r="M134" s="127" t="s">
        <v>61</v>
      </c>
      <c r="N134" s="26" t="s">
        <v>61</v>
      </c>
      <c r="P134" s="40" t="s">
        <v>61</v>
      </c>
      <c r="Q134" s="34" t="s">
        <v>61</v>
      </c>
      <c r="U134" s="46" t="s">
        <v>61</v>
      </c>
      <c r="X134" s="83" t="s">
        <v>61</v>
      </c>
    </row>
    <row r="135" spans="1:24" ht="110" customHeight="1" thickBot="1" x14ac:dyDescent="0.25">
      <c r="A135" s="1" t="s">
        <v>627</v>
      </c>
      <c r="B135" s="19" t="s">
        <v>61</v>
      </c>
      <c r="C135" s="34" t="s">
        <v>61</v>
      </c>
      <c r="D135" s="4" t="s">
        <v>631</v>
      </c>
      <c r="E135" s="4" t="s">
        <v>632</v>
      </c>
      <c r="G135" s="35" t="s">
        <v>630</v>
      </c>
      <c r="I135" s="40" t="s">
        <v>61</v>
      </c>
      <c r="J135" s="245" t="s">
        <v>633</v>
      </c>
      <c r="K135" s="256" t="s">
        <v>61</v>
      </c>
      <c r="L135" s="83" t="s">
        <v>61</v>
      </c>
      <c r="M135" s="127" t="s">
        <v>61</v>
      </c>
      <c r="N135" s="26" t="s">
        <v>61</v>
      </c>
      <c r="P135" s="40" t="s">
        <v>61</v>
      </c>
      <c r="Q135" s="34" t="s">
        <v>628</v>
      </c>
      <c r="U135" s="46" t="s">
        <v>61</v>
      </c>
      <c r="V135" s="69" t="s">
        <v>1238</v>
      </c>
      <c r="W135" s="76" t="s">
        <v>1239</v>
      </c>
      <c r="X135" s="83" t="s">
        <v>629</v>
      </c>
    </row>
    <row r="136" spans="1:24" ht="35" thickBot="1" x14ac:dyDescent="0.25">
      <c r="A136" s="1" t="s">
        <v>634</v>
      </c>
      <c r="D136" s="9" t="str">
        <f>HYPERLINK("https://api.typeform.com/responses/files/73b29e2acc20d6e4a4426fd528fe2bd9d18da686d8ed7a1cb3e59f1e0af424a8/18.1.2.png","https://api.typeform.com/responses/files/73b29e2acc20d6e4a4426fd528fe2bd9d18da686d8ed7a1cb3e59f1e0af424a8/18.1.2.png")</f>
        <v>https://api.typeform.com/responses/files/73b29e2acc20d6e4a4426fd528fe2bd9d18da686d8ed7a1cb3e59f1e0af424a8/18.1.2.png</v>
      </c>
      <c r="E136" s="9" t="str">
        <f>HYPERLINK("https://api.typeform.com/responses/files/a371e911c1dabb6f241dfeff041a5e562da4932b5be2462bceefb0746aca2b8b/EditModel.PNG","https://api.typeform.com/responses/files/a371e911c1dabb6f241dfeff041a5e562da4932b5be2462bceefb0746aca2b8b/EditModel.PNG")</f>
        <v>https://api.typeform.com/responses/files/a371e911c1dabb6f241dfeff041a5e562da4932b5be2462bceefb0746aca2b8b/EditModel.PNG</v>
      </c>
      <c r="G136" s="39" t="str">
        <f>HYPERLINK("https://api.typeform.com/responses/files/2d87ceddb8bc2036569893552e9289bf302d6a9cbf845867be0c7935b9d3139a/Editing_Rotterdam_Cristina_Leoni.pdf","https://api.typeform.com/responses/files/2d87ceddb8bc2036569893552e9289bf302d6a9cbf845867be0c7935b9d3139a/Editing_Rotterdam_Cristina_Leoni.pdf")</f>
        <v>https://api.typeform.com/responses/files/2d87ceddb8bc2036569893552e9289bf302d6a9cbf845867be0c7935b9d3139a/Editing_Rotterdam_Cristina_Leoni.pdf</v>
      </c>
      <c r="I136" s="259"/>
      <c r="J136" s="243" t="str">
        <f>HYPERLINK("https://api.typeform.com/responses/files/5aea82207654cfe2a9d554eb9c4004549f48278bd1e407d22818ae2e1515b0cf/18.1.2.pdf","https://api.typeform.com/responses/files/5aea82207654cfe2a9d554eb9c4004549f48278bd1e407d22818ae2e1515b0cf/18.1.2.pdf")</f>
        <v>https://api.typeform.com/responses/files/5aea82207654cfe2a9d554eb9c4004549f48278bd1e407d22818ae2e1515b0cf/18.1.2.pdf</v>
      </c>
      <c r="Q136" s="38" t="str">
        <f>HYPERLINK("https://api.typeform.com/responses/files/cb931ff6a95fd4c8b26ac51c37c9ad9ce8b5e69106038014cba066a4b2c6115e/rotterdam_screenshot_DM_example_EditingCityGML_in_FMEWorkbench_v2019.0.png","https://api.typeform.com/responses/files/cb931ff6a95fd4c8b26ac51c37c9ad9ce8b5e69106038014cba066a4b2c6115e/rotterdam_screenshot_DM_example_EditingCityGML_in_FMEWorkbench_v2019.0.png")</f>
        <v>https://api.typeform.com/responses/files/cb931ff6a95fd4c8b26ac51c37c9ad9ce8b5e69106038014cba066a4b2c6115e/rotterdam_screenshot_DM_example_EditingCityGML_in_FMEWorkbench_v2019.0.png</v>
      </c>
      <c r="X136" s="85" t="str">
        <f>HYPERLINK("https://api.typeform.com/responses/files/3edd7dbec4e6f807b28ea7a86b4b21fd85325f774d2a1b4613f9f585c95c25c3/eveBIM_Rotterdam_LoD1_Lod2_AddProperties.pdf","https://api.typeform.com/responses/files/3edd7dbec4e6f807b28ea7a86b4b21fd85325f774d2a1b4613f9f585c95c25c3/eveBIM_Rotterdam_LoD1_Lod2_AddProperties.pdf")</f>
        <v>https://api.typeform.com/responses/files/3edd7dbec4e6f807b28ea7a86b4b21fd85325f774d2a1b4613f9f585c95c25c3/eveBIM_Rotterdam_LoD1_Lod2_AddProperties.pdf</v>
      </c>
    </row>
    <row r="137" spans="1:24" ht="52" thickBot="1" x14ac:dyDescent="0.25">
      <c r="A137" s="1" t="s">
        <v>635</v>
      </c>
      <c r="B137" s="19" t="s">
        <v>637</v>
      </c>
      <c r="C137" s="34" t="s">
        <v>61</v>
      </c>
      <c r="D137" s="4" t="s">
        <v>61</v>
      </c>
      <c r="E137" s="4" t="s">
        <v>640</v>
      </c>
      <c r="G137" s="35" t="s">
        <v>639</v>
      </c>
      <c r="H137" s="257"/>
      <c r="I137" s="248" t="s">
        <v>641</v>
      </c>
      <c r="J137" s="258" t="s">
        <v>61</v>
      </c>
      <c r="K137" s="119" t="s">
        <v>61</v>
      </c>
      <c r="L137" s="83" t="s">
        <v>61</v>
      </c>
      <c r="M137" s="127" t="s">
        <v>61</v>
      </c>
      <c r="N137" s="26" t="s">
        <v>61</v>
      </c>
      <c r="P137" s="40" t="s">
        <v>184</v>
      </c>
      <c r="Q137" s="34" t="s">
        <v>636</v>
      </c>
      <c r="U137" s="46" t="s">
        <v>61</v>
      </c>
      <c r="X137" s="83" t="s">
        <v>638</v>
      </c>
    </row>
    <row r="138" spans="1:24" ht="51" x14ac:dyDescent="0.2">
      <c r="A138" s="1" t="s">
        <v>642</v>
      </c>
      <c r="B138" s="19" t="s">
        <v>237</v>
      </c>
      <c r="C138" s="34" t="s">
        <v>237</v>
      </c>
      <c r="D138" s="4" t="s">
        <v>237</v>
      </c>
      <c r="E138" s="4" t="s">
        <v>237</v>
      </c>
      <c r="G138" s="35" t="s">
        <v>237</v>
      </c>
      <c r="I138" s="180" t="s">
        <v>61</v>
      </c>
      <c r="J138" s="40" t="s">
        <v>237</v>
      </c>
      <c r="K138" s="119" t="s">
        <v>61</v>
      </c>
      <c r="L138" s="83" t="s">
        <v>61</v>
      </c>
      <c r="M138" s="127" t="s">
        <v>237</v>
      </c>
      <c r="N138" s="26" t="s">
        <v>237</v>
      </c>
      <c r="P138" s="40" t="s">
        <v>237</v>
      </c>
      <c r="Q138" s="34" t="s">
        <v>237</v>
      </c>
      <c r="U138" s="46" t="s">
        <v>238</v>
      </c>
      <c r="V138" s="58" t="s">
        <v>237</v>
      </c>
      <c r="W138" s="21" t="s">
        <v>237</v>
      </c>
      <c r="X138" s="83" t="s">
        <v>237</v>
      </c>
    </row>
    <row r="139" spans="1:24" ht="17" x14ac:dyDescent="0.2">
      <c r="A139" s="1" t="s">
        <v>120</v>
      </c>
      <c r="B139" s="19" t="s">
        <v>61</v>
      </c>
      <c r="C139" s="34" t="s">
        <v>61</v>
      </c>
      <c r="D139" s="4" t="s">
        <v>61</v>
      </c>
      <c r="E139" s="4" t="s">
        <v>61</v>
      </c>
      <c r="G139" s="35" t="s">
        <v>61</v>
      </c>
      <c r="I139" s="3" t="s">
        <v>643</v>
      </c>
      <c r="J139" s="40" t="s">
        <v>61</v>
      </c>
      <c r="K139" s="119" t="s">
        <v>61</v>
      </c>
      <c r="L139" s="83" t="s">
        <v>61</v>
      </c>
      <c r="M139" s="127" t="s">
        <v>61</v>
      </c>
      <c r="N139" s="26" t="s">
        <v>61</v>
      </c>
      <c r="P139" s="40" t="s">
        <v>61</v>
      </c>
      <c r="Q139" s="34" t="s">
        <v>61</v>
      </c>
      <c r="U139" s="46" t="s">
        <v>61</v>
      </c>
      <c r="X139" s="83" t="s">
        <v>61</v>
      </c>
    </row>
    <row r="140" spans="1:24" ht="34" x14ac:dyDescent="0.2">
      <c r="A140" s="1" t="s">
        <v>644</v>
      </c>
      <c r="B140" s="19" t="s">
        <v>646</v>
      </c>
      <c r="C140" s="34" t="s">
        <v>648</v>
      </c>
      <c r="D140" s="4" t="s">
        <v>653</v>
      </c>
      <c r="E140" s="4" t="s">
        <v>654</v>
      </c>
      <c r="G140" s="35" t="s">
        <v>649</v>
      </c>
      <c r="I140" s="3" t="s">
        <v>655</v>
      </c>
      <c r="J140" s="40" t="s">
        <v>656</v>
      </c>
      <c r="K140" s="119" t="s">
        <v>61</v>
      </c>
      <c r="L140" s="83" t="s">
        <v>61</v>
      </c>
      <c r="M140" s="127" t="s">
        <v>650</v>
      </c>
      <c r="N140" s="26" t="s">
        <v>651</v>
      </c>
      <c r="P140" s="40" t="s">
        <v>652</v>
      </c>
      <c r="Q140" s="34" t="s">
        <v>645</v>
      </c>
      <c r="U140" s="46" t="s">
        <v>61</v>
      </c>
      <c r="V140" s="69" t="s">
        <v>1240</v>
      </c>
      <c r="W140" s="76" t="s">
        <v>1240</v>
      </c>
      <c r="X140" s="83" t="s">
        <v>647</v>
      </c>
    </row>
    <row r="141" spans="1:24" ht="34" x14ac:dyDescent="0.2">
      <c r="A141" s="1" t="s">
        <v>657</v>
      </c>
      <c r="B141" s="21" t="str">
        <f>HYPERLINK("https://api.typeform.com/responses/files/b07467d9134da7c497a38b7edf2eec8adb8427b8f129ef4dac47b43941236116/1Spatial_Elyx_3D_Rotterdam_Query.PNG","https://api.typeform.com/responses/files/b07467d9134da7c497a38b7edf2eec8adb8427b8f129ef4dac47b43941236116/1Spatial_Elyx_3D_Rotterdam_Query.PNG")</f>
        <v>https://api.typeform.com/responses/files/b07467d9134da7c497a38b7edf2eec8adb8427b8f129ef4dac47b43941236116/1Spatial_Elyx_3D_Rotterdam_Query.PNG</v>
      </c>
      <c r="C141" s="38" t="str">
        <f>HYPERLINK("https://api.typeform.com/responses/files/29021908667579f9558254cbe9d1348a621288f64414246398b6d7601e0dd1d7/Rotterdam4.JPG","https://api.typeform.com/responses/files/29021908667579f9558254cbe9d1348a621288f64414246398b6d7601e0dd1d7/Rotterdam4.JPG")</f>
        <v>https://api.typeform.com/responses/files/29021908667579f9558254cbe9d1348a621288f64414246398b6d7601e0dd1d7/Rotterdam4.JPG</v>
      </c>
      <c r="D141" s="9" t="str">
        <f>HYPERLINK("https://api.typeform.com/responses/files/2f0116e9609a67c8c6dc6e55108612f9ef315c31c982ec197537a31285b02dfa/19.1.2.png","https://api.typeform.com/responses/files/2f0116e9609a67c8c6dc6e55108612f9ef315c31c982ec197537a31285b02dfa/19.1.2.png")</f>
        <v>https://api.typeform.com/responses/files/2f0116e9609a67c8c6dc6e55108612f9ef315c31c982ec197537a31285b02dfa/19.1.2.png</v>
      </c>
      <c r="E141" s="9" t="str">
        <f>HYPERLINK("https://api.typeform.com/responses/files/90c03aa68038f49aa4d923cfad78de81ad871e44be75e9f8549acc4c8a1ae06a/SQLQuery.PNG","https://api.typeform.com/responses/files/90c03aa68038f49aa4d923cfad78de81ad871e44be75e9f8549acc4c8a1ae06a/SQLQuery.PNG")</f>
        <v>https://api.typeform.com/responses/files/90c03aa68038f49aa4d923cfad78de81ad871e44be75e9f8549acc4c8a1ae06a/SQLQuery.PNG</v>
      </c>
      <c r="G141" s="39" t="str">
        <f>HYPERLINK("https://api.typeform.com/responses/files/c95291053f22bc39c80ff73e68269ac43d048edb31eba98fe028d7e3141d041e/Query_possibilities_Rotterdam_Cristina_Leoni.pdf","https://api.typeform.com/responses/files/c95291053f22bc39c80ff73e68269ac43d048edb31eba98fe028d7e3141d041e/Query_possibilities_Rotterdam_Cristina_Leoni.pdf")</f>
        <v>https://api.typeform.com/responses/files/c95291053f22bc39c80ff73e68269ac43d048edb31eba98fe028d7e3141d041e/Query_possibilities_Rotterdam_Cristina_Leoni.pdf</v>
      </c>
      <c r="I141" s="8" t="str">
        <f>HYPERLINK("https://api.typeform.com/responses/files/bd23e7f4f20cec513fdb19e8456542050ce861dbb8989dfc247b427398672997/Query.jpg","https://api.typeform.com/responses/files/bd23e7f4f20cec513fdb19e8456542050ce861dbb8989dfc247b427398672997/Query.jpg")</f>
        <v>https://api.typeform.com/responses/files/bd23e7f4f20cec513fdb19e8456542050ce861dbb8989dfc247b427398672997/Query.jpg</v>
      </c>
      <c r="J141" s="42" t="str">
        <f>HYPERLINK("https://api.typeform.com/responses/files/ac0abff7d7a6037fcc62f56fc52f6de4d87be270d6c9fe25561bcd5ec390819f/19.1.2.pdf","https://api.typeform.com/responses/files/ac0abff7d7a6037fcc62f56fc52f6de4d87be270d6c9fe25561bcd5ec390819f/19.1.2.pdf")</f>
        <v>https://api.typeform.com/responses/files/ac0abff7d7a6037fcc62f56fc52f6de4d87be270d6c9fe25561bcd5ec390819f/19.1.2.pdf</v>
      </c>
      <c r="M141" s="130" t="str">
        <f>HYPERLINK("https://api.typeform.com/responses/files/90ffcd37b0dd11cc1dcc6766aee4ffcc11b8b4a0975614ae3698a69476d8be6f/Query.zip","https://api.typeform.com/responses/files/90ffcd37b0dd11cc1dcc6766aee4ffcc11b8b4a0975614ae3698a69476d8be6f/Query.zip")</f>
        <v>https://api.typeform.com/responses/files/90ffcd37b0dd11cc1dcc6766aee4ffcc11b8b4a0975614ae3698a69476d8be6f/Query.zip</v>
      </c>
      <c r="N141" s="28" t="str">
        <f>HYPERLINK("https://api.typeform.com/responses/files/380579b4e16b73ed0f7b0a911badb8235b0b2149626fb1f18d725e3d98d5f0d3/Rotterdam_Queries_FKZViewer_HEriksson.jpg","https://api.typeform.com/responses/files/380579b4e16b73ed0f7b0a911badb8235b0b2149626fb1f18d725e3d98d5f0d3/Rotterdam_Queries_FKZViewer_HEriksson.jpg")</f>
        <v>https://api.typeform.com/responses/files/380579b4e16b73ed0f7b0a911badb8235b0b2149626fb1f18d725e3d98d5f0d3/Rotterdam_Queries_FKZViewer_HEriksson.jpg</v>
      </c>
      <c r="Q141" s="38" t="str">
        <f>HYPERLINK("https://api.typeform.com/responses/files/d8a416884a347ad4c27633ea0faf78db22e20c2e4988860e24bdbb34d505559b/rotterdam_screenshot_DM_example_Querying_CityGML_in_FMEWorkbench_v2019.0.png","https://api.typeform.com/responses/files/d8a416884a347ad4c27633ea0faf78db22e20c2e4988860e24bdbb34d505559b/rotterdam_screenshot_DM_example_Querying_CityGML_in_FMEWorkbench_v2019.0.png")</f>
        <v>https://api.typeform.com/responses/files/d8a416884a347ad4c27633ea0faf78db22e20c2e4988860e24bdbb34d505559b/rotterdam_screenshot_DM_example_Querying_CityGML_in_FMEWorkbench_v2019.0.png</v>
      </c>
      <c r="V141" s="72" t="s">
        <v>1241</v>
      </c>
      <c r="X141" s="85" t="str">
        <f>HYPERLINK("https://api.typeform.com/responses/files/1e53ed17cef25db7487294da894c5590b9180562f2b866a5ba4989e483f2c1c1/eveBIM_Rotterdam_LoD1_Lod2_Query.pdf","https://api.typeform.com/responses/files/1e53ed17cef25db7487294da894c5590b9180562f2b866a5ba4989e483f2c1c1/eveBIM_Rotterdam_LoD1_Lod2_Query.pdf")</f>
        <v>https://api.typeform.com/responses/files/1e53ed17cef25db7487294da894c5590b9180562f2b866a5ba4989e483f2c1c1/eveBIM_Rotterdam_LoD1_Lod2_Query.pdf</v>
      </c>
    </row>
    <row r="142" spans="1:24" ht="51" x14ac:dyDescent="0.2">
      <c r="A142" s="1" t="s">
        <v>658</v>
      </c>
      <c r="B142" s="19" t="s">
        <v>61</v>
      </c>
      <c r="C142" s="34" t="s">
        <v>61</v>
      </c>
      <c r="D142" s="4" t="s">
        <v>660</v>
      </c>
      <c r="E142" s="4" t="s">
        <v>61</v>
      </c>
      <c r="G142" s="35" t="s">
        <v>589</v>
      </c>
      <c r="I142" s="3" t="s">
        <v>61</v>
      </c>
      <c r="J142" s="40" t="s">
        <v>61</v>
      </c>
      <c r="K142" s="119" t="s">
        <v>61</v>
      </c>
      <c r="L142" s="83" t="s">
        <v>61</v>
      </c>
      <c r="M142" s="127" t="s">
        <v>659</v>
      </c>
      <c r="N142" s="26" t="s">
        <v>61</v>
      </c>
      <c r="P142" s="40" t="s">
        <v>184</v>
      </c>
      <c r="Q142" s="34" t="s">
        <v>61</v>
      </c>
      <c r="U142" s="46" t="s">
        <v>61</v>
      </c>
      <c r="X142" s="83" t="s">
        <v>184</v>
      </c>
    </row>
    <row r="143" spans="1:24" ht="51" x14ac:dyDescent="0.2">
      <c r="A143" s="1" t="s">
        <v>661</v>
      </c>
      <c r="B143" s="19" t="s">
        <v>663</v>
      </c>
      <c r="C143" s="34" t="s">
        <v>61</v>
      </c>
      <c r="D143" s="4" t="s">
        <v>238</v>
      </c>
      <c r="E143" s="4" t="s">
        <v>237</v>
      </c>
      <c r="G143" s="35" t="s">
        <v>662</v>
      </c>
      <c r="I143" s="3" t="s">
        <v>61</v>
      </c>
      <c r="J143" s="40" t="s">
        <v>237</v>
      </c>
      <c r="K143" s="119" t="s">
        <v>61</v>
      </c>
      <c r="L143" s="83" t="s">
        <v>61</v>
      </c>
      <c r="M143" s="127" t="s">
        <v>238</v>
      </c>
      <c r="N143" s="26" t="s">
        <v>662</v>
      </c>
      <c r="P143" s="40" t="s">
        <v>662</v>
      </c>
      <c r="Q143" s="34" t="s">
        <v>662</v>
      </c>
      <c r="U143" s="46" t="s">
        <v>238</v>
      </c>
      <c r="V143" s="58" t="s">
        <v>237</v>
      </c>
      <c r="W143" s="21" t="s">
        <v>237</v>
      </c>
      <c r="X143" s="83" t="s">
        <v>238</v>
      </c>
    </row>
    <row r="144" spans="1:24" ht="17" x14ac:dyDescent="0.2">
      <c r="A144" s="1" t="s">
        <v>120</v>
      </c>
      <c r="B144" s="19" t="s">
        <v>61</v>
      </c>
      <c r="C144" s="34" t="s">
        <v>664</v>
      </c>
      <c r="D144" s="4" t="s">
        <v>61</v>
      </c>
      <c r="E144" s="4" t="s">
        <v>61</v>
      </c>
      <c r="G144" s="35" t="s">
        <v>61</v>
      </c>
      <c r="I144" s="3" t="s">
        <v>665</v>
      </c>
      <c r="J144" s="40" t="s">
        <v>61</v>
      </c>
      <c r="K144" s="119" t="s">
        <v>61</v>
      </c>
      <c r="L144" s="83" t="s">
        <v>61</v>
      </c>
      <c r="M144" s="127" t="s">
        <v>61</v>
      </c>
      <c r="N144" s="26" t="s">
        <v>61</v>
      </c>
      <c r="P144" s="40" t="s">
        <v>61</v>
      </c>
      <c r="Q144" s="34" t="s">
        <v>61</v>
      </c>
      <c r="U144" s="46" t="s">
        <v>61</v>
      </c>
      <c r="X144" s="83" t="s">
        <v>61</v>
      </c>
    </row>
    <row r="145" spans="1:25" s="10" customFormat="1" ht="409.6" x14ac:dyDescent="0.2">
      <c r="A145" s="1" t="s">
        <v>666</v>
      </c>
      <c r="B145" s="137" t="s">
        <v>668</v>
      </c>
      <c r="C145" s="138" t="s">
        <v>669</v>
      </c>
      <c r="D145" s="139" t="s">
        <v>61</v>
      </c>
      <c r="E145" s="139" t="s">
        <v>673</v>
      </c>
      <c r="F145" s="140"/>
      <c r="G145" s="141" t="s">
        <v>670</v>
      </c>
      <c r="H145" s="142"/>
      <c r="I145" s="143" t="s">
        <v>674</v>
      </c>
      <c r="J145" s="144" t="s">
        <v>675</v>
      </c>
      <c r="K145" s="145" t="s">
        <v>61</v>
      </c>
      <c r="L145" s="146" t="s">
        <v>61</v>
      </c>
      <c r="M145" s="147" t="s">
        <v>61</v>
      </c>
      <c r="N145" s="148" t="s">
        <v>671</v>
      </c>
      <c r="O145" s="149"/>
      <c r="P145" s="144" t="s">
        <v>672</v>
      </c>
      <c r="Q145" s="138" t="s">
        <v>667</v>
      </c>
      <c r="R145" s="140"/>
      <c r="S145" s="150"/>
      <c r="T145" s="151"/>
      <c r="U145" s="152" t="s">
        <v>61</v>
      </c>
      <c r="V145" s="153" t="s">
        <v>1242</v>
      </c>
      <c r="W145" s="154"/>
      <c r="X145" s="146" t="s">
        <v>61</v>
      </c>
      <c r="Y145" s="71"/>
    </row>
    <row r="146" spans="1:25" ht="34" x14ac:dyDescent="0.2">
      <c r="A146" s="1" t="s">
        <v>676</v>
      </c>
      <c r="B146" s="21" t="str">
        <f>HYPERLINK("https://api.typeform.com/responses/files/965815d14bcee65e1b97b358709b0cbfda20c329fa3c29a5f712d413a5f1dcc3/1Spatial_Elyx_3D_Spatial_analysis.pdf","https://api.typeform.com/responses/files/965815d14bcee65e1b97b358709b0cbfda20c329fa3c29a5f712d413a5f1dcc3/1Spatial_Elyx_3D_Spatial_analysis.pdf")</f>
        <v>https://api.typeform.com/responses/files/965815d14bcee65e1b97b358709b0cbfda20c329fa3c29a5f712d413a5f1dcc3/1Spatial_Elyx_3D_Spatial_analysis.pdf</v>
      </c>
      <c r="E146" s="9" t="str">
        <f>HYPERLINK("https://api.typeform.com/responses/files/1d96977bb0abe6d64a92d57f69b693f2c00391a095d574321b9d74dc395e2933/Analysis.PNG","https://api.typeform.com/responses/files/1d96977bb0abe6d64a92d57f69b693f2c00391a095d574321b9d74dc395e2933/Analysis.PNG")</f>
        <v>https://api.typeform.com/responses/files/1d96977bb0abe6d64a92d57f69b693f2c00391a095d574321b9d74dc395e2933/Analysis.PNG</v>
      </c>
      <c r="G146" s="39" t="str">
        <f>HYPERLINK("https://api.typeform.com/responses/files/8a4860af5c65f8dd7e6226d62170b1116f7c1bce914a1b2e989a02c10745d8b3/Analysis_possibilities_Rotterdam_Cristina_Leoni.pdf","https://api.typeform.com/responses/files/8a4860af5c65f8dd7e6226d62170b1116f7c1bce914a1b2e989a02c10745d8b3/Analysis_possibilities_Rotterdam_Cristina_Leoni.pdf")</f>
        <v>https://api.typeform.com/responses/files/8a4860af5c65f8dd7e6226d62170b1116f7c1bce914a1b2e989a02c10745d8b3/Analysis_possibilities_Rotterdam_Cristina_Leoni.pdf</v>
      </c>
      <c r="I146" s="8" t="str">
        <f>HYPERLINK("https://api.typeform.com/responses/files/4aca5dd8bcb0787a7b42d60a5734c8e9b4604ed5e23e0e6d13cce49733ad78a4/validity.jpg","https://api.typeform.com/responses/files/4aca5dd8bcb0787a7b42d60a5734c8e9b4604ed5e23e0e6d13cce49733ad78a4/validity.jpg")</f>
        <v>https://api.typeform.com/responses/files/4aca5dd8bcb0787a7b42d60a5734c8e9b4604ed5e23e0e6d13cce49733ad78a4/validity.jpg</v>
      </c>
      <c r="N146" s="28" t="str">
        <f>HYPERLINK("https://api.typeform.com/responses/files/cc65abf94474e5e801ad6cfab63747145f35505806df241804076c5ef178719d/Rotterdam_Distance_FKZViewer_HEriksson.jpg","https://api.typeform.com/responses/files/cc65abf94474e5e801ad6cfab63747145f35505806df241804076c5ef178719d/Rotterdam_Distance_FKZViewer_HEriksson.jpg")</f>
        <v>https://api.typeform.com/responses/files/cc65abf94474e5e801ad6cfab63747145f35505806df241804076c5ef178719d/Rotterdam_Distance_FKZViewer_HEriksson.jpg</v>
      </c>
      <c r="P146" s="42" t="str">
        <f>HYPERLINK("https://api.typeform.com/responses/files/25cbbf2030ff04bc92789952c805d7ffbb4f25126798f367410813f5afc9ef5d/AnalysisFZKViewer51.pdf","https://api.typeform.com/responses/files/25cbbf2030ff04bc92789952c805d7ffbb4f25126798f367410813f5afc9ef5d/AnalysisFZKViewer51.pdf")</f>
        <v>https://api.typeform.com/responses/files/25cbbf2030ff04bc92789952c805d7ffbb4f25126798f367410813f5afc9ef5d/AnalysisFZKViewer51.pdf</v>
      </c>
      <c r="V146" s="72" t="s">
        <v>1243</v>
      </c>
    </row>
    <row r="147" spans="1:25" ht="68" x14ac:dyDescent="0.2">
      <c r="A147" s="1" t="s">
        <v>677</v>
      </c>
      <c r="B147" s="19" t="s">
        <v>289</v>
      </c>
      <c r="C147" s="34" t="s">
        <v>678</v>
      </c>
      <c r="D147" s="4" t="s">
        <v>61</v>
      </c>
      <c r="E147" s="4" t="s">
        <v>61</v>
      </c>
      <c r="G147" s="35" t="s">
        <v>289</v>
      </c>
      <c r="I147" s="3" t="s">
        <v>61</v>
      </c>
      <c r="J147" s="40" t="s">
        <v>61</v>
      </c>
      <c r="K147" s="119" t="s">
        <v>61</v>
      </c>
      <c r="L147" s="83" t="s">
        <v>61</v>
      </c>
      <c r="M147" s="127" t="s">
        <v>61</v>
      </c>
      <c r="N147" s="26" t="s">
        <v>290</v>
      </c>
      <c r="P147" s="40" t="s">
        <v>61</v>
      </c>
      <c r="Q147" s="34" t="s">
        <v>61</v>
      </c>
      <c r="U147" s="46" t="s">
        <v>61</v>
      </c>
      <c r="V147" s="58" t="s">
        <v>1244</v>
      </c>
      <c r="X147" s="83" t="s">
        <v>61</v>
      </c>
    </row>
    <row r="148" spans="1:25" ht="17" x14ac:dyDescent="0.2">
      <c r="A148" s="1" t="s">
        <v>120</v>
      </c>
      <c r="B148" s="19" t="s">
        <v>61</v>
      </c>
      <c r="C148" s="34" t="s">
        <v>61</v>
      </c>
      <c r="D148" s="4" t="s">
        <v>61</v>
      </c>
      <c r="E148" s="4" t="s">
        <v>61</v>
      </c>
      <c r="G148" s="35" t="s">
        <v>61</v>
      </c>
      <c r="I148" s="3" t="s">
        <v>61</v>
      </c>
      <c r="J148" s="40" t="s">
        <v>61</v>
      </c>
      <c r="K148" s="119" t="s">
        <v>61</v>
      </c>
      <c r="L148" s="83" t="s">
        <v>61</v>
      </c>
      <c r="M148" s="127" t="s">
        <v>61</v>
      </c>
      <c r="N148" s="26" t="s">
        <v>61</v>
      </c>
      <c r="P148" s="40" t="s">
        <v>61</v>
      </c>
      <c r="Q148" s="34" t="s">
        <v>61</v>
      </c>
      <c r="U148" s="46" t="s">
        <v>61</v>
      </c>
      <c r="X148" s="83" t="s">
        <v>61</v>
      </c>
    </row>
    <row r="149" spans="1:25" ht="68" x14ac:dyDescent="0.2">
      <c r="A149" s="1" t="s">
        <v>679</v>
      </c>
      <c r="B149" s="19" t="s">
        <v>680</v>
      </c>
      <c r="C149" s="34" t="s">
        <v>680</v>
      </c>
      <c r="D149" s="4" t="s">
        <v>61</v>
      </c>
      <c r="E149" s="4" t="s">
        <v>61</v>
      </c>
      <c r="G149" s="35" t="s">
        <v>289</v>
      </c>
      <c r="I149" s="3" t="s">
        <v>61</v>
      </c>
      <c r="J149" s="40" t="s">
        <v>61</v>
      </c>
      <c r="K149" s="119" t="s">
        <v>61</v>
      </c>
      <c r="L149" s="83" t="s">
        <v>61</v>
      </c>
      <c r="M149" s="127" t="s">
        <v>61</v>
      </c>
      <c r="N149" s="26" t="s">
        <v>289</v>
      </c>
      <c r="P149" s="40" t="s">
        <v>61</v>
      </c>
      <c r="Q149" s="34" t="s">
        <v>61</v>
      </c>
      <c r="U149" s="46" t="s">
        <v>61</v>
      </c>
      <c r="X149" s="83" t="s">
        <v>61</v>
      </c>
    </row>
    <row r="150" spans="1:25" ht="17" x14ac:dyDescent="0.2">
      <c r="A150" s="1" t="s">
        <v>120</v>
      </c>
      <c r="B150" s="19" t="s">
        <v>61</v>
      </c>
      <c r="C150" s="34" t="s">
        <v>61</v>
      </c>
      <c r="D150" s="4" t="s">
        <v>61</v>
      </c>
      <c r="E150" s="4" t="s">
        <v>61</v>
      </c>
      <c r="G150" s="35" t="s">
        <v>61</v>
      </c>
      <c r="I150" s="3" t="s">
        <v>61</v>
      </c>
      <c r="J150" s="40" t="s">
        <v>61</v>
      </c>
      <c r="K150" s="119" t="s">
        <v>61</v>
      </c>
      <c r="L150" s="83" t="s">
        <v>61</v>
      </c>
      <c r="M150" s="127" t="s">
        <v>61</v>
      </c>
      <c r="N150" s="26" t="s">
        <v>61</v>
      </c>
      <c r="P150" s="40" t="s">
        <v>61</v>
      </c>
      <c r="Q150" s="34" t="s">
        <v>681</v>
      </c>
      <c r="U150" s="46" t="s">
        <v>61</v>
      </c>
      <c r="X150" s="83" t="s">
        <v>61</v>
      </c>
    </row>
    <row r="151" spans="1:25" ht="51" x14ac:dyDescent="0.2">
      <c r="A151" s="1" t="s">
        <v>682</v>
      </c>
      <c r="B151" s="19" t="s">
        <v>61</v>
      </c>
      <c r="C151" s="34" t="s">
        <v>61</v>
      </c>
      <c r="D151" s="4" t="s">
        <v>684</v>
      </c>
      <c r="E151" s="4" t="s">
        <v>685</v>
      </c>
      <c r="G151" s="35" t="s">
        <v>589</v>
      </c>
      <c r="I151" s="3" t="s">
        <v>686</v>
      </c>
      <c r="J151" s="40" t="s">
        <v>61</v>
      </c>
      <c r="K151" s="119" t="s">
        <v>61</v>
      </c>
      <c r="L151" s="83" t="s">
        <v>61</v>
      </c>
      <c r="M151" s="127" t="s">
        <v>683</v>
      </c>
      <c r="N151" s="26" t="s">
        <v>61</v>
      </c>
      <c r="P151" s="40" t="s">
        <v>184</v>
      </c>
      <c r="Q151" s="34" t="s">
        <v>61</v>
      </c>
      <c r="U151" s="46" t="s">
        <v>61</v>
      </c>
      <c r="X151" s="83" t="s">
        <v>184</v>
      </c>
    </row>
    <row r="152" spans="1:25" ht="85" x14ac:dyDescent="0.2">
      <c r="A152" s="1" t="s">
        <v>687</v>
      </c>
      <c r="B152" s="19" t="s">
        <v>688</v>
      </c>
      <c r="C152" s="34" t="s">
        <v>688</v>
      </c>
      <c r="D152" s="4" t="s">
        <v>689</v>
      </c>
      <c r="E152" s="4" t="s">
        <v>689</v>
      </c>
      <c r="G152" s="35" t="s">
        <v>688</v>
      </c>
      <c r="I152" s="3" t="s">
        <v>689</v>
      </c>
      <c r="J152" s="40" t="s">
        <v>690</v>
      </c>
      <c r="K152" s="119" t="s">
        <v>61</v>
      </c>
      <c r="L152" s="83" t="s">
        <v>61</v>
      </c>
      <c r="M152" s="127" t="s">
        <v>689</v>
      </c>
      <c r="N152" s="26" t="s">
        <v>690</v>
      </c>
      <c r="P152" s="40" t="s">
        <v>690</v>
      </c>
      <c r="Q152" s="34" t="s">
        <v>688</v>
      </c>
      <c r="U152" s="46" t="s">
        <v>689</v>
      </c>
      <c r="V152" s="57" t="s">
        <v>689</v>
      </c>
      <c r="X152" s="83" t="s">
        <v>688</v>
      </c>
    </row>
    <row r="153" spans="1:25" ht="85" x14ac:dyDescent="0.2">
      <c r="A153" s="1" t="s">
        <v>691</v>
      </c>
      <c r="B153" s="19" t="s">
        <v>238</v>
      </c>
      <c r="C153" s="34" t="s">
        <v>237</v>
      </c>
      <c r="D153" s="4" t="s">
        <v>238</v>
      </c>
      <c r="E153" s="4" t="s">
        <v>238</v>
      </c>
      <c r="G153" s="35" t="s">
        <v>238</v>
      </c>
      <c r="I153" s="3" t="s">
        <v>237</v>
      </c>
      <c r="J153" s="40" t="s">
        <v>238</v>
      </c>
      <c r="K153" s="119" t="s">
        <v>61</v>
      </c>
      <c r="L153" s="83" t="s">
        <v>61</v>
      </c>
      <c r="M153" s="127" t="s">
        <v>238</v>
      </c>
      <c r="N153" s="26" t="s">
        <v>61</v>
      </c>
      <c r="P153" s="40" t="s">
        <v>61</v>
      </c>
      <c r="Q153" s="34" t="s">
        <v>238</v>
      </c>
      <c r="U153" s="46" t="s">
        <v>238</v>
      </c>
      <c r="V153" s="58" t="s">
        <v>238</v>
      </c>
      <c r="X153" s="83" t="s">
        <v>238</v>
      </c>
    </row>
    <row r="154" spans="1:25" ht="68" x14ac:dyDescent="0.2">
      <c r="A154" s="1" t="s">
        <v>692</v>
      </c>
      <c r="B154" s="19" t="s">
        <v>61</v>
      </c>
      <c r="C154" s="34" t="s">
        <v>693</v>
      </c>
      <c r="D154" s="4" t="s">
        <v>61</v>
      </c>
      <c r="E154" s="4" t="s">
        <v>61</v>
      </c>
      <c r="G154" s="35" t="s">
        <v>61</v>
      </c>
      <c r="I154" s="3" t="s">
        <v>694</v>
      </c>
      <c r="J154" s="40" t="s">
        <v>61</v>
      </c>
      <c r="K154" s="119" t="s">
        <v>61</v>
      </c>
      <c r="L154" s="83" t="s">
        <v>61</v>
      </c>
      <c r="M154" s="127" t="s">
        <v>61</v>
      </c>
      <c r="N154" s="26" t="s">
        <v>61</v>
      </c>
      <c r="P154" s="40" t="s">
        <v>61</v>
      </c>
      <c r="Q154" s="34" t="s">
        <v>61</v>
      </c>
      <c r="U154" s="46" t="s">
        <v>61</v>
      </c>
      <c r="X154" s="83" t="s">
        <v>61</v>
      </c>
    </row>
    <row r="155" spans="1:25" ht="34" x14ac:dyDescent="0.2">
      <c r="A155" s="1" t="s">
        <v>695</v>
      </c>
      <c r="I155" s="8" t="str">
        <f>HYPERLINK("https://api.typeform.com/responses/files/bbf4584946c7666dfb0166578cdf9d15caeddd68b3de25c23ff2898df26e524c/buildingpartssamelevel.jpg","https://api.typeform.com/responses/files/bbf4584946c7666dfb0166578cdf9d15caeddd68b3de25c23ff2898df26e524c/buildingpartssamelevel.jpg")</f>
        <v>https://api.typeform.com/responses/files/bbf4584946c7666dfb0166578cdf9d15caeddd68b3de25c23ff2898df26e524c/buildingpartssamelevel.jpg</v>
      </c>
      <c r="V155" s="72" t="s">
        <v>1246</v>
      </c>
    </row>
    <row r="156" spans="1:25" x14ac:dyDescent="0.2">
      <c r="V156" s="72" t="s">
        <v>1247</v>
      </c>
    </row>
    <row r="157" spans="1:25" x14ac:dyDescent="0.2">
      <c r="V157" s="72" t="s">
        <v>1248</v>
      </c>
    </row>
    <row r="158" spans="1:25" x14ac:dyDescent="0.2">
      <c r="A158" s="2"/>
      <c r="V158" s="72" t="s">
        <v>1249</v>
      </c>
    </row>
    <row r="159" spans="1:25" ht="51" x14ac:dyDescent="0.2">
      <c r="A159" s="1" t="s">
        <v>696</v>
      </c>
      <c r="B159" s="19" t="s">
        <v>697</v>
      </c>
      <c r="C159" s="34" t="s">
        <v>699</v>
      </c>
      <c r="D159" s="4" t="s">
        <v>61</v>
      </c>
      <c r="E159" s="4" t="s">
        <v>702</v>
      </c>
      <c r="G159" s="35" t="s">
        <v>700</v>
      </c>
      <c r="I159" s="3" t="s">
        <v>703</v>
      </c>
      <c r="J159" s="40" t="s">
        <v>61</v>
      </c>
      <c r="K159" s="119" t="s">
        <v>61</v>
      </c>
      <c r="L159" s="83" t="s">
        <v>61</v>
      </c>
      <c r="M159" s="127" t="s">
        <v>61</v>
      </c>
      <c r="N159" s="26" t="s">
        <v>61</v>
      </c>
      <c r="P159" s="40" t="s">
        <v>701</v>
      </c>
      <c r="Q159" s="34" t="s">
        <v>61</v>
      </c>
      <c r="U159" s="46" t="s">
        <v>61</v>
      </c>
      <c r="V159" s="69" t="s">
        <v>1245</v>
      </c>
      <c r="X159" s="83" t="s">
        <v>698</v>
      </c>
    </row>
    <row r="160" spans="1:25" ht="51" x14ac:dyDescent="0.2">
      <c r="A160" s="1" t="s">
        <v>704</v>
      </c>
      <c r="B160" s="19" t="s">
        <v>289</v>
      </c>
      <c r="C160" s="34" t="s">
        <v>290</v>
      </c>
      <c r="D160" s="4" t="s">
        <v>288</v>
      </c>
      <c r="E160" s="4" t="s">
        <v>288</v>
      </c>
      <c r="G160" s="35" t="s">
        <v>288</v>
      </c>
      <c r="I160" s="3" t="s">
        <v>289</v>
      </c>
      <c r="J160" s="40" t="s">
        <v>289</v>
      </c>
      <c r="K160" s="119" t="s">
        <v>61</v>
      </c>
      <c r="L160" s="83" t="s">
        <v>61</v>
      </c>
      <c r="M160" s="127" t="s">
        <v>289</v>
      </c>
      <c r="N160" s="26" t="s">
        <v>61</v>
      </c>
      <c r="P160" s="40" t="s">
        <v>61</v>
      </c>
      <c r="Q160" s="34" t="s">
        <v>289</v>
      </c>
      <c r="U160" s="46" t="s">
        <v>289</v>
      </c>
      <c r="V160" s="58" t="s">
        <v>290</v>
      </c>
      <c r="X160" s="83" t="s">
        <v>288</v>
      </c>
    </row>
    <row r="161" spans="1:25" ht="51" x14ac:dyDescent="0.2">
      <c r="A161" s="1" t="s">
        <v>705</v>
      </c>
      <c r="B161" s="19" t="s">
        <v>707</v>
      </c>
      <c r="C161" s="34" t="s">
        <v>61</v>
      </c>
      <c r="D161" s="4" t="s">
        <v>61</v>
      </c>
      <c r="E161" s="4" t="s">
        <v>61</v>
      </c>
      <c r="G161" s="35" t="s">
        <v>589</v>
      </c>
      <c r="I161" s="3" t="s">
        <v>61</v>
      </c>
      <c r="J161" s="40" t="s">
        <v>61</v>
      </c>
      <c r="K161" s="119" t="s">
        <v>61</v>
      </c>
      <c r="L161" s="83" t="s">
        <v>61</v>
      </c>
      <c r="M161" s="127" t="s">
        <v>61</v>
      </c>
      <c r="N161" s="26" t="s">
        <v>708</v>
      </c>
      <c r="P161" s="40" t="s">
        <v>61</v>
      </c>
      <c r="Q161" s="34" t="s">
        <v>706</v>
      </c>
      <c r="U161" s="46" t="s">
        <v>61</v>
      </c>
      <c r="X161" s="83" t="s">
        <v>184</v>
      </c>
    </row>
    <row r="162" spans="1:25" ht="17" x14ac:dyDescent="0.2">
      <c r="A162" s="1" t="s">
        <v>529</v>
      </c>
      <c r="B162" s="19" t="s">
        <v>40</v>
      </c>
      <c r="C162" s="34" t="s">
        <v>42</v>
      </c>
      <c r="D162" s="4" t="s">
        <v>51</v>
      </c>
      <c r="E162" s="4" t="s">
        <v>52</v>
      </c>
      <c r="G162" s="35" t="s">
        <v>43</v>
      </c>
      <c r="I162" s="3" t="s">
        <v>54</v>
      </c>
      <c r="J162" s="40" t="s">
        <v>55</v>
      </c>
      <c r="K162" s="119" t="s">
        <v>49</v>
      </c>
      <c r="L162" s="83" t="s">
        <v>46</v>
      </c>
      <c r="M162" s="127" t="s">
        <v>45</v>
      </c>
      <c r="N162" s="26" t="s">
        <v>47</v>
      </c>
      <c r="P162" s="40" t="s">
        <v>50</v>
      </c>
      <c r="Q162" s="34" t="s">
        <v>39</v>
      </c>
      <c r="U162" s="46" t="s">
        <v>45</v>
      </c>
      <c r="X162" s="83" t="s">
        <v>41</v>
      </c>
    </row>
    <row r="163" spans="1:25" s="5" customFormat="1" ht="17" x14ac:dyDescent="0.2">
      <c r="A163" s="1" t="s">
        <v>531</v>
      </c>
      <c r="B163" s="20" t="s">
        <v>64</v>
      </c>
      <c r="C163" s="36" t="s">
        <v>78</v>
      </c>
      <c r="D163" s="7" t="s">
        <v>78</v>
      </c>
      <c r="E163" s="7" t="s">
        <v>78</v>
      </c>
      <c r="F163" s="15"/>
      <c r="G163" s="37" t="s">
        <v>67</v>
      </c>
      <c r="H163" s="30"/>
      <c r="I163" s="6" t="s">
        <v>76</v>
      </c>
      <c r="J163" s="41" t="s">
        <v>76</v>
      </c>
      <c r="K163" s="124" t="s">
        <v>76</v>
      </c>
      <c r="L163" s="84" t="s">
        <v>71</v>
      </c>
      <c r="M163" s="135" t="s">
        <v>533</v>
      </c>
      <c r="N163" s="27" t="s">
        <v>72</v>
      </c>
      <c r="O163" s="14"/>
      <c r="P163" s="41" t="s">
        <v>77</v>
      </c>
      <c r="Q163" s="36" t="s">
        <v>63</v>
      </c>
      <c r="R163" s="15"/>
      <c r="S163" s="68"/>
      <c r="T163" s="55"/>
      <c r="U163" s="47" t="s">
        <v>532</v>
      </c>
      <c r="V163" s="62"/>
      <c r="W163" s="80"/>
      <c r="X163" s="84" t="s">
        <v>65</v>
      </c>
      <c r="Y163" s="62"/>
    </row>
    <row r="164" spans="1:25" ht="17" x14ac:dyDescent="0.2">
      <c r="A164" s="1" t="s">
        <v>530</v>
      </c>
      <c r="B164" s="19" t="s">
        <v>100</v>
      </c>
      <c r="C164" s="34" t="s">
        <v>102</v>
      </c>
      <c r="D164" s="4" t="s">
        <v>113</v>
      </c>
      <c r="E164" s="4" t="s">
        <v>113</v>
      </c>
      <c r="G164" s="35" t="s">
        <v>103</v>
      </c>
      <c r="I164" s="3" t="s">
        <v>114</v>
      </c>
      <c r="J164" s="40" t="s">
        <v>115</v>
      </c>
      <c r="K164" s="119" t="s">
        <v>111</v>
      </c>
      <c r="L164" s="83" t="s">
        <v>107</v>
      </c>
      <c r="M164" s="127" t="s">
        <v>106</v>
      </c>
      <c r="N164" s="26" t="s">
        <v>108</v>
      </c>
      <c r="P164" s="40" t="s">
        <v>112</v>
      </c>
      <c r="Q164" s="34" t="s">
        <v>99</v>
      </c>
      <c r="U164" s="46" t="s">
        <v>105</v>
      </c>
      <c r="X164" s="83" t="s">
        <v>101</v>
      </c>
    </row>
    <row r="165" spans="1:25" ht="17" x14ac:dyDescent="0.2">
      <c r="A165" s="1" t="s">
        <v>348</v>
      </c>
      <c r="B165" s="19" t="s">
        <v>710</v>
      </c>
      <c r="C165" s="34" t="s">
        <v>712</v>
      </c>
      <c r="D165" s="4" t="s">
        <v>720</v>
      </c>
      <c r="E165" s="4" t="s">
        <v>721</v>
      </c>
      <c r="G165" s="35" t="s">
        <v>713</v>
      </c>
      <c r="I165" s="3" t="s">
        <v>722</v>
      </c>
      <c r="J165" s="40" t="s">
        <v>723</v>
      </c>
      <c r="K165" s="119" t="s">
        <v>714</v>
      </c>
      <c r="L165" s="83" t="s">
        <v>717</v>
      </c>
      <c r="M165" s="127" t="s">
        <v>716</v>
      </c>
      <c r="N165" s="26" t="s">
        <v>718</v>
      </c>
      <c r="P165" s="40" t="s">
        <v>719</v>
      </c>
      <c r="Q165" s="34" t="s">
        <v>709</v>
      </c>
      <c r="U165" s="46" t="s">
        <v>715</v>
      </c>
      <c r="X165" s="83" t="s">
        <v>711</v>
      </c>
    </row>
    <row r="166" spans="1:25" ht="17" x14ac:dyDescent="0.2">
      <c r="A166" s="1" t="s">
        <v>369</v>
      </c>
      <c r="B166" s="19" t="s">
        <v>725</v>
      </c>
      <c r="C166" s="34" t="s">
        <v>727</v>
      </c>
      <c r="D166" s="4" t="s">
        <v>735</v>
      </c>
      <c r="E166" s="4" t="s">
        <v>736</v>
      </c>
      <c r="G166" s="35" t="s">
        <v>728</v>
      </c>
      <c r="I166" s="3" t="s">
        <v>737</v>
      </c>
      <c r="J166" s="40" t="s">
        <v>738</v>
      </c>
      <c r="K166" s="119" t="s">
        <v>729</v>
      </c>
      <c r="L166" s="83" t="s">
        <v>732</v>
      </c>
      <c r="M166" s="127" t="s">
        <v>731</v>
      </c>
      <c r="N166" s="26" t="s">
        <v>733</v>
      </c>
      <c r="P166" s="40" t="s">
        <v>734</v>
      </c>
      <c r="Q166" s="34" t="s">
        <v>724</v>
      </c>
      <c r="U166" s="46" t="s">
        <v>730</v>
      </c>
      <c r="X166" s="83" t="s">
        <v>726</v>
      </c>
    </row>
    <row r="167" spans="1:25" ht="17" x14ac:dyDescent="0.2">
      <c r="A167" s="1" t="s">
        <v>390</v>
      </c>
      <c r="B167" s="19" t="s">
        <v>392</v>
      </c>
      <c r="C167" s="34" t="s">
        <v>394</v>
      </c>
      <c r="D167" s="4" t="s">
        <v>401</v>
      </c>
      <c r="E167" s="4" t="s">
        <v>402</v>
      </c>
      <c r="G167" s="35" t="s">
        <v>395</v>
      </c>
      <c r="I167" s="3" t="s">
        <v>403</v>
      </c>
      <c r="J167" s="40" t="s">
        <v>404</v>
      </c>
      <c r="K167" s="119" t="s">
        <v>739</v>
      </c>
      <c r="L167" s="83" t="s">
        <v>397</v>
      </c>
      <c r="M167" s="127" t="s">
        <v>396</v>
      </c>
      <c r="N167" s="26" t="s">
        <v>397</v>
      </c>
      <c r="P167" s="40" t="s">
        <v>400</v>
      </c>
      <c r="Q167" s="34" t="s">
        <v>391</v>
      </c>
      <c r="U167" s="46" t="s">
        <v>396</v>
      </c>
      <c r="X167" s="83" t="s">
        <v>564</v>
      </c>
    </row>
    <row r="170" spans="1:25" s="12" customFormat="1" ht="17" x14ac:dyDescent="0.2">
      <c r="A170" s="11" t="s">
        <v>0</v>
      </c>
      <c r="B170" s="23" t="s">
        <v>741</v>
      </c>
      <c r="C170" s="34" t="s">
        <v>743</v>
      </c>
      <c r="D170" s="4" t="s">
        <v>751</v>
      </c>
      <c r="E170" s="4" t="s">
        <v>752</v>
      </c>
      <c r="F170" s="9"/>
      <c r="G170" s="35" t="s">
        <v>744</v>
      </c>
      <c r="H170" s="26" t="s">
        <v>745</v>
      </c>
      <c r="I170" s="3" t="s">
        <v>753</v>
      </c>
      <c r="J170" s="40" t="s">
        <v>754</v>
      </c>
      <c r="K170" s="122"/>
      <c r="L170" s="87" t="s">
        <v>748</v>
      </c>
      <c r="M170" s="132" t="s">
        <v>747</v>
      </c>
      <c r="N170" s="26" t="s">
        <v>749</v>
      </c>
      <c r="O170" s="8"/>
      <c r="P170" s="40" t="s">
        <v>750</v>
      </c>
      <c r="Q170" s="34" t="s">
        <v>740</v>
      </c>
      <c r="R170" s="9"/>
      <c r="S170" s="39"/>
      <c r="T170" s="50"/>
      <c r="U170" s="51" t="s">
        <v>746</v>
      </c>
      <c r="V170" s="60"/>
      <c r="W170" s="24"/>
      <c r="X170" s="87" t="s">
        <v>742</v>
      </c>
      <c r="Y170" s="60"/>
    </row>
    <row r="171" spans="1:25" s="12" customFormat="1" ht="85" x14ac:dyDescent="0.2">
      <c r="A171" s="11" t="s">
        <v>287</v>
      </c>
      <c r="B171" s="23" t="s">
        <v>289</v>
      </c>
      <c r="C171" s="34" t="s">
        <v>290</v>
      </c>
      <c r="D171" s="4" t="s">
        <v>288</v>
      </c>
      <c r="E171" s="4" t="s">
        <v>289</v>
      </c>
      <c r="F171" s="9"/>
      <c r="G171" s="35" t="s">
        <v>288</v>
      </c>
      <c r="H171" s="26" t="s">
        <v>755</v>
      </c>
      <c r="I171" s="3" t="s">
        <v>289</v>
      </c>
      <c r="J171" s="40" t="s">
        <v>289</v>
      </c>
      <c r="K171" s="122"/>
      <c r="L171" s="87" t="s">
        <v>289</v>
      </c>
      <c r="M171" s="132" t="s">
        <v>288</v>
      </c>
      <c r="N171" s="26" t="s">
        <v>289</v>
      </c>
      <c r="O171" s="8"/>
      <c r="P171" s="40" t="s">
        <v>289</v>
      </c>
      <c r="Q171" s="34" t="s">
        <v>289</v>
      </c>
      <c r="R171" s="9"/>
      <c r="S171" s="39"/>
      <c r="T171" s="50"/>
      <c r="U171" s="51" t="s">
        <v>288</v>
      </c>
      <c r="V171" s="74" t="s">
        <v>289</v>
      </c>
      <c r="W171" s="24"/>
      <c r="X171" s="87" t="s">
        <v>289</v>
      </c>
      <c r="Y171" s="60"/>
    </row>
    <row r="172" spans="1:25" s="12" customFormat="1" ht="17" x14ac:dyDescent="0.2">
      <c r="A172" s="11" t="s">
        <v>120</v>
      </c>
      <c r="B172" s="23" t="s">
        <v>61</v>
      </c>
      <c r="C172" s="34" t="s">
        <v>61</v>
      </c>
      <c r="D172" s="4" t="s">
        <v>61</v>
      </c>
      <c r="E172" s="4" t="s">
        <v>61</v>
      </c>
      <c r="F172" s="9"/>
      <c r="G172" s="35" t="s">
        <v>61</v>
      </c>
      <c r="H172" s="26" t="s">
        <v>61</v>
      </c>
      <c r="I172" s="3" t="s">
        <v>61</v>
      </c>
      <c r="J172" s="40" t="s">
        <v>61</v>
      </c>
      <c r="K172" s="122"/>
      <c r="L172" s="87" t="s">
        <v>61</v>
      </c>
      <c r="M172" s="132" t="s">
        <v>61</v>
      </c>
      <c r="N172" s="26" t="s">
        <v>61</v>
      </c>
      <c r="O172" s="8"/>
      <c r="P172" s="40" t="s">
        <v>61</v>
      </c>
      <c r="Q172" s="34" t="s">
        <v>61</v>
      </c>
      <c r="R172" s="9"/>
      <c r="S172" s="39"/>
      <c r="T172" s="50"/>
      <c r="U172" s="51" t="s">
        <v>61</v>
      </c>
      <c r="V172" s="60"/>
      <c r="W172" s="24"/>
      <c r="X172" s="87" t="s">
        <v>61</v>
      </c>
      <c r="Y172" s="60"/>
    </row>
    <row r="173" spans="1:25" s="12" customFormat="1" ht="68" x14ac:dyDescent="0.2">
      <c r="A173" s="11" t="s">
        <v>293</v>
      </c>
      <c r="B173" s="23" t="s">
        <v>289</v>
      </c>
      <c r="C173" s="34" t="s">
        <v>289</v>
      </c>
      <c r="D173" s="4" t="s">
        <v>289</v>
      </c>
      <c r="E173" s="4" t="s">
        <v>289</v>
      </c>
      <c r="F173" s="9"/>
      <c r="G173" s="35" t="s">
        <v>289</v>
      </c>
      <c r="H173" s="26" t="s">
        <v>61</v>
      </c>
      <c r="I173" s="3" t="s">
        <v>289</v>
      </c>
      <c r="J173" s="40" t="s">
        <v>289</v>
      </c>
      <c r="K173" s="122"/>
      <c r="L173" s="87" t="s">
        <v>289</v>
      </c>
      <c r="M173" s="132" t="s">
        <v>289</v>
      </c>
      <c r="N173" s="26" t="s">
        <v>289</v>
      </c>
      <c r="O173" s="8"/>
      <c r="P173" s="40" t="s">
        <v>289</v>
      </c>
      <c r="Q173" s="34" t="s">
        <v>289</v>
      </c>
      <c r="R173" s="9"/>
      <c r="S173" s="39"/>
      <c r="T173" s="50"/>
      <c r="U173" s="51" t="s">
        <v>289</v>
      </c>
      <c r="V173" s="74" t="s">
        <v>289</v>
      </c>
      <c r="W173" s="24"/>
      <c r="X173" s="87" t="s">
        <v>289</v>
      </c>
      <c r="Y173" s="60"/>
    </row>
    <row r="174" spans="1:25" s="12" customFormat="1" ht="51" x14ac:dyDescent="0.2">
      <c r="A174" s="11" t="s">
        <v>295</v>
      </c>
      <c r="B174" s="23" t="s">
        <v>289</v>
      </c>
      <c r="C174" s="34" t="s">
        <v>289</v>
      </c>
      <c r="D174" s="4" t="s">
        <v>289</v>
      </c>
      <c r="E174" s="4" t="s">
        <v>289</v>
      </c>
      <c r="F174" s="9"/>
      <c r="G174" s="35" t="s">
        <v>289</v>
      </c>
      <c r="H174" s="26" t="s">
        <v>61</v>
      </c>
      <c r="I174" s="3" t="s">
        <v>289</v>
      </c>
      <c r="J174" s="40" t="s">
        <v>289</v>
      </c>
      <c r="K174" s="122"/>
      <c r="L174" s="87" t="s">
        <v>289</v>
      </c>
      <c r="M174" s="132" t="s">
        <v>289</v>
      </c>
      <c r="N174" s="26" t="s">
        <v>289</v>
      </c>
      <c r="O174" s="8"/>
      <c r="P174" s="40" t="s">
        <v>61</v>
      </c>
      <c r="Q174" s="34" t="s">
        <v>289</v>
      </c>
      <c r="R174" s="9"/>
      <c r="S174" s="39"/>
      <c r="T174" s="50"/>
      <c r="U174" s="51" t="s">
        <v>289</v>
      </c>
      <c r="V174" s="74" t="s">
        <v>289</v>
      </c>
      <c r="W174" s="24"/>
      <c r="X174" s="87" t="s">
        <v>289</v>
      </c>
      <c r="Y174" s="60"/>
    </row>
    <row r="175" spans="1:25" s="12" customFormat="1" ht="51" x14ac:dyDescent="0.2">
      <c r="A175" s="11" t="s">
        <v>296</v>
      </c>
      <c r="B175" s="23" t="s">
        <v>289</v>
      </c>
      <c r="C175" s="34" t="s">
        <v>289</v>
      </c>
      <c r="D175" s="4" t="s">
        <v>289</v>
      </c>
      <c r="E175" s="4" t="s">
        <v>289</v>
      </c>
      <c r="F175" s="9"/>
      <c r="G175" s="35" t="s">
        <v>289</v>
      </c>
      <c r="H175" s="26" t="s">
        <v>61</v>
      </c>
      <c r="I175" s="3" t="s">
        <v>289</v>
      </c>
      <c r="J175" s="40" t="s">
        <v>289</v>
      </c>
      <c r="K175" s="122"/>
      <c r="L175" s="87" t="s">
        <v>289</v>
      </c>
      <c r="M175" s="132" t="s">
        <v>289</v>
      </c>
      <c r="N175" s="26" t="s">
        <v>289</v>
      </c>
      <c r="O175" s="8"/>
      <c r="P175" s="40" t="s">
        <v>289</v>
      </c>
      <c r="Q175" s="34" t="s">
        <v>289</v>
      </c>
      <c r="R175" s="9"/>
      <c r="S175" s="39"/>
      <c r="T175" s="50"/>
      <c r="U175" s="51" t="s">
        <v>289</v>
      </c>
      <c r="V175" s="74" t="s">
        <v>289</v>
      </c>
      <c r="W175" s="24"/>
      <c r="X175" s="87" t="s">
        <v>289</v>
      </c>
      <c r="Y175" s="60"/>
    </row>
    <row r="176" spans="1:25" s="12" customFormat="1" ht="51" x14ac:dyDescent="0.2">
      <c r="A176" s="11" t="s">
        <v>297</v>
      </c>
      <c r="B176" s="23" t="s">
        <v>289</v>
      </c>
      <c r="C176" s="34" t="s">
        <v>289</v>
      </c>
      <c r="D176" s="4" t="s">
        <v>289</v>
      </c>
      <c r="E176" s="4" t="s">
        <v>289</v>
      </c>
      <c r="F176" s="9"/>
      <c r="G176" s="35" t="s">
        <v>289</v>
      </c>
      <c r="H176" s="26" t="s">
        <v>61</v>
      </c>
      <c r="I176" s="3" t="s">
        <v>289</v>
      </c>
      <c r="J176" s="40" t="s">
        <v>289</v>
      </c>
      <c r="K176" s="122"/>
      <c r="L176" s="87" t="s">
        <v>294</v>
      </c>
      <c r="M176" s="132" t="s">
        <v>289</v>
      </c>
      <c r="N176" s="26" t="s">
        <v>289</v>
      </c>
      <c r="O176" s="8"/>
      <c r="P176" s="40" t="s">
        <v>289</v>
      </c>
      <c r="Q176" s="34" t="s">
        <v>289</v>
      </c>
      <c r="R176" s="9"/>
      <c r="S176" s="39"/>
      <c r="T176" s="50"/>
      <c r="U176" s="51" t="s">
        <v>294</v>
      </c>
      <c r="V176" s="74" t="s">
        <v>289</v>
      </c>
      <c r="W176" s="24"/>
      <c r="X176" s="87" t="s">
        <v>289</v>
      </c>
      <c r="Y176" s="60"/>
    </row>
    <row r="177" spans="1:25" s="12" customFormat="1" ht="102" x14ac:dyDescent="0.2">
      <c r="A177" s="11" t="s">
        <v>300</v>
      </c>
      <c r="B177" s="23" t="s">
        <v>289</v>
      </c>
      <c r="C177" s="34" t="s">
        <v>291</v>
      </c>
      <c r="D177" s="4" t="s">
        <v>294</v>
      </c>
      <c r="E177" s="4" t="s">
        <v>289</v>
      </c>
      <c r="F177" s="9"/>
      <c r="G177" s="35" t="s">
        <v>289</v>
      </c>
      <c r="H177" s="26" t="s">
        <v>61</v>
      </c>
      <c r="I177" s="3" t="s">
        <v>294</v>
      </c>
      <c r="J177" s="40" t="s">
        <v>294</v>
      </c>
      <c r="K177" s="122"/>
      <c r="L177" s="87" t="s">
        <v>294</v>
      </c>
      <c r="M177" s="132" t="s">
        <v>288</v>
      </c>
      <c r="N177" s="26" t="s">
        <v>289</v>
      </c>
      <c r="O177" s="8"/>
      <c r="P177" s="40" t="s">
        <v>289</v>
      </c>
      <c r="Q177" s="34" t="s">
        <v>289</v>
      </c>
      <c r="R177" s="9"/>
      <c r="S177" s="39"/>
      <c r="T177" s="50"/>
      <c r="U177" s="51" t="s">
        <v>294</v>
      </c>
      <c r="V177" s="74" t="s">
        <v>294</v>
      </c>
      <c r="W177" s="24"/>
      <c r="X177" s="87" t="s">
        <v>289</v>
      </c>
      <c r="Y177" s="60"/>
    </row>
    <row r="178" spans="1:25" s="12" customFormat="1" ht="17" x14ac:dyDescent="0.2">
      <c r="A178" s="11" t="s">
        <v>756</v>
      </c>
      <c r="B178" s="23" t="s">
        <v>757</v>
      </c>
      <c r="C178" s="34" t="s">
        <v>61</v>
      </c>
      <c r="D178" s="4" t="s">
        <v>61</v>
      </c>
      <c r="E178" s="4" t="s">
        <v>61</v>
      </c>
      <c r="F178" s="9"/>
      <c r="G178" s="35" t="s">
        <v>758</v>
      </c>
      <c r="H178" s="26" t="s">
        <v>61</v>
      </c>
      <c r="I178" s="3" t="s">
        <v>61</v>
      </c>
      <c r="J178" s="40" t="s">
        <v>61</v>
      </c>
      <c r="K178" s="122"/>
      <c r="L178" s="87" t="s">
        <v>61</v>
      </c>
      <c r="M178" s="132" t="s">
        <v>760</v>
      </c>
      <c r="N178" s="26" t="s">
        <v>61</v>
      </c>
      <c r="O178" s="8"/>
      <c r="P178" s="40" t="s">
        <v>61</v>
      </c>
      <c r="Q178" s="34" t="s">
        <v>61</v>
      </c>
      <c r="R178" s="9"/>
      <c r="S178" s="39"/>
      <c r="T178" s="50"/>
      <c r="U178" s="51" t="s">
        <v>759</v>
      </c>
      <c r="V178" s="60"/>
      <c r="W178" s="24"/>
      <c r="X178" s="87" t="s">
        <v>184</v>
      </c>
      <c r="Y178" s="60"/>
    </row>
    <row r="179" spans="1:25" s="12" customFormat="1" ht="51" x14ac:dyDescent="0.2">
      <c r="A179" s="11" t="s">
        <v>761</v>
      </c>
      <c r="B179" s="23" t="s">
        <v>237</v>
      </c>
      <c r="C179" s="34" t="s">
        <v>762</v>
      </c>
      <c r="D179" s="4" t="s">
        <v>61</v>
      </c>
      <c r="E179" s="4" t="s">
        <v>61</v>
      </c>
      <c r="F179" s="9"/>
      <c r="G179" s="35" t="s">
        <v>762</v>
      </c>
      <c r="H179" s="26" t="s">
        <v>61</v>
      </c>
      <c r="I179" s="3" t="s">
        <v>61</v>
      </c>
      <c r="J179" s="40" t="s">
        <v>61</v>
      </c>
      <c r="K179" s="122"/>
      <c r="L179" s="87" t="s">
        <v>237</v>
      </c>
      <c r="M179" s="132" t="s">
        <v>237</v>
      </c>
      <c r="N179" s="26" t="s">
        <v>237</v>
      </c>
      <c r="O179" s="8"/>
      <c r="P179" s="40" t="s">
        <v>61</v>
      </c>
      <c r="Q179" s="34" t="s">
        <v>237</v>
      </c>
      <c r="R179" s="9"/>
      <c r="S179" s="39"/>
      <c r="T179" s="50"/>
      <c r="U179" s="51" t="s">
        <v>237</v>
      </c>
      <c r="V179" s="60"/>
      <c r="W179" s="24"/>
      <c r="X179" s="87" t="s">
        <v>237</v>
      </c>
      <c r="Y179" s="60"/>
    </row>
    <row r="180" spans="1:25" s="12" customFormat="1" ht="17" x14ac:dyDescent="0.2">
      <c r="A180" s="11" t="s">
        <v>120</v>
      </c>
      <c r="B180" s="23" t="s">
        <v>61</v>
      </c>
      <c r="C180" s="34" t="s">
        <v>61</v>
      </c>
      <c r="D180" s="4" t="s">
        <v>61</v>
      </c>
      <c r="E180" s="4" t="s">
        <v>61</v>
      </c>
      <c r="F180" s="9"/>
      <c r="G180" s="35" t="s">
        <v>61</v>
      </c>
      <c r="H180" s="26" t="s">
        <v>61</v>
      </c>
      <c r="I180" s="3" t="s">
        <v>61</v>
      </c>
      <c r="J180" s="40" t="s">
        <v>61</v>
      </c>
      <c r="K180" s="122"/>
      <c r="L180" s="87" t="s">
        <v>61</v>
      </c>
      <c r="M180" s="132" t="s">
        <v>61</v>
      </c>
      <c r="N180" s="26" t="s">
        <v>61</v>
      </c>
      <c r="O180" s="8"/>
      <c r="P180" s="40" t="s">
        <v>61</v>
      </c>
      <c r="Q180" s="34" t="s">
        <v>61</v>
      </c>
      <c r="R180" s="9"/>
      <c r="S180" s="39"/>
      <c r="T180" s="50"/>
      <c r="U180" s="51" t="s">
        <v>61</v>
      </c>
      <c r="V180" s="60"/>
      <c r="W180" s="24"/>
      <c r="X180" s="87" t="s">
        <v>61</v>
      </c>
      <c r="Y180" s="60"/>
    </row>
    <row r="181" spans="1:25" s="12" customFormat="1" ht="34" x14ac:dyDescent="0.2">
      <c r="A181" s="11" t="s">
        <v>763</v>
      </c>
      <c r="B181" s="23" t="s">
        <v>61</v>
      </c>
      <c r="C181" s="34" t="s">
        <v>264</v>
      </c>
      <c r="D181" s="4" t="s">
        <v>61</v>
      </c>
      <c r="E181" s="4" t="s">
        <v>61</v>
      </c>
      <c r="F181" s="9"/>
      <c r="G181" s="35" t="s">
        <v>264</v>
      </c>
      <c r="H181" s="26" t="s">
        <v>61</v>
      </c>
      <c r="I181" s="3" t="s">
        <v>61</v>
      </c>
      <c r="J181" s="40" t="s">
        <v>61</v>
      </c>
      <c r="K181" s="122"/>
      <c r="L181" s="87" t="s">
        <v>61</v>
      </c>
      <c r="M181" s="132" t="s">
        <v>61</v>
      </c>
      <c r="N181" s="26" t="s">
        <v>61</v>
      </c>
      <c r="O181" s="8"/>
      <c r="P181" s="40" t="s">
        <v>61</v>
      </c>
      <c r="Q181" s="34" t="s">
        <v>61</v>
      </c>
      <c r="R181" s="9"/>
      <c r="S181" s="39"/>
      <c r="T181" s="50"/>
      <c r="U181" s="51" t="s">
        <v>61</v>
      </c>
      <c r="V181" s="60"/>
      <c r="W181" s="24"/>
      <c r="X181" s="87" t="s">
        <v>61</v>
      </c>
      <c r="Y181" s="60"/>
    </row>
    <row r="182" spans="1:25" s="12" customFormat="1" ht="17" x14ac:dyDescent="0.2">
      <c r="A182" s="11" t="s">
        <v>120</v>
      </c>
      <c r="B182" s="23" t="s">
        <v>61</v>
      </c>
      <c r="C182" s="34" t="s">
        <v>61</v>
      </c>
      <c r="D182" s="4" t="s">
        <v>61</v>
      </c>
      <c r="E182" s="4" t="s">
        <v>61</v>
      </c>
      <c r="F182" s="9"/>
      <c r="G182" s="35" t="s">
        <v>61</v>
      </c>
      <c r="H182" s="26" t="s">
        <v>61</v>
      </c>
      <c r="I182" s="3" t="s">
        <v>61</v>
      </c>
      <c r="J182" s="40" t="s">
        <v>61</v>
      </c>
      <c r="K182" s="122"/>
      <c r="L182" s="87" t="s">
        <v>61</v>
      </c>
      <c r="M182" s="132" t="s">
        <v>61</v>
      </c>
      <c r="N182" s="26" t="s">
        <v>61</v>
      </c>
      <c r="O182" s="8"/>
      <c r="P182" s="40" t="s">
        <v>61</v>
      </c>
      <c r="Q182" s="34" t="s">
        <v>61</v>
      </c>
      <c r="R182" s="9"/>
      <c r="S182" s="39"/>
      <c r="T182" s="50"/>
      <c r="U182" s="51" t="s">
        <v>61</v>
      </c>
      <c r="V182" s="60"/>
      <c r="W182" s="24"/>
      <c r="X182" s="87" t="s">
        <v>61</v>
      </c>
      <c r="Y182" s="60"/>
    </row>
    <row r="183" spans="1:25" s="12" customFormat="1" ht="85" x14ac:dyDescent="0.2">
      <c r="A183" s="11" t="s">
        <v>764</v>
      </c>
      <c r="B183" s="23" t="s">
        <v>61</v>
      </c>
      <c r="C183" s="34" t="s">
        <v>61</v>
      </c>
      <c r="D183" s="4" t="s">
        <v>61</v>
      </c>
      <c r="E183" s="4" t="s">
        <v>61</v>
      </c>
      <c r="F183" s="9"/>
      <c r="G183" s="35" t="s">
        <v>61</v>
      </c>
      <c r="H183" s="26" t="s">
        <v>61</v>
      </c>
      <c r="I183" s="3" t="s">
        <v>61</v>
      </c>
      <c r="J183" s="40" t="s">
        <v>61</v>
      </c>
      <c r="K183" s="122"/>
      <c r="L183" s="87" t="s">
        <v>61</v>
      </c>
      <c r="M183" s="132" t="s">
        <v>61</v>
      </c>
      <c r="N183" s="26" t="s">
        <v>61</v>
      </c>
      <c r="O183" s="8"/>
      <c r="P183" s="40" t="s">
        <v>61</v>
      </c>
      <c r="Q183" s="34" t="s">
        <v>61</v>
      </c>
      <c r="R183" s="9"/>
      <c r="S183" s="39"/>
      <c r="T183" s="50"/>
      <c r="U183" s="51" t="s">
        <v>61</v>
      </c>
      <c r="V183" s="60"/>
      <c r="W183" s="24"/>
      <c r="X183" s="87" t="s">
        <v>61</v>
      </c>
      <c r="Y183" s="60"/>
    </row>
    <row r="184" spans="1:25" s="12" customFormat="1" ht="68" x14ac:dyDescent="0.2">
      <c r="A184" s="11" t="s">
        <v>765</v>
      </c>
      <c r="B184" s="23" t="s">
        <v>61</v>
      </c>
      <c r="C184" s="34" t="s">
        <v>766</v>
      </c>
      <c r="D184" s="4" t="s">
        <v>61</v>
      </c>
      <c r="E184" s="4" t="s">
        <v>61</v>
      </c>
      <c r="F184" s="9"/>
      <c r="G184" s="35" t="s">
        <v>767</v>
      </c>
      <c r="H184" s="26" t="s">
        <v>61</v>
      </c>
      <c r="I184" s="3" t="s">
        <v>61</v>
      </c>
      <c r="J184" s="40" t="s">
        <v>61</v>
      </c>
      <c r="K184" s="122"/>
      <c r="L184" s="87" t="s">
        <v>61</v>
      </c>
      <c r="M184" s="132" t="s">
        <v>61</v>
      </c>
      <c r="N184" s="26" t="s">
        <v>61</v>
      </c>
      <c r="O184" s="8"/>
      <c r="P184" s="40" t="s">
        <v>61</v>
      </c>
      <c r="Q184" s="34" t="s">
        <v>61</v>
      </c>
      <c r="R184" s="9"/>
      <c r="S184" s="39"/>
      <c r="T184" s="50"/>
      <c r="U184" s="51" t="s">
        <v>61</v>
      </c>
      <c r="V184" s="60"/>
      <c r="W184" s="24"/>
      <c r="X184" s="87" t="s">
        <v>61</v>
      </c>
      <c r="Y184" s="60"/>
    </row>
    <row r="185" spans="1:25" s="12" customFormat="1" ht="17" x14ac:dyDescent="0.2">
      <c r="A185" s="11" t="s">
        <v>343</v>
      </c>
      <c r="B185" s="24"/>
      <c r="C185" s="38" t="str">
        <f>HYPERLINK("https://api.typeform.com/responses/files/8a7f9909ba79779dd99bcfbb8176251eed2c0688faedd28744d892483f032ecf/Buildings1.JPG","https://api.typeform.com/responses/files/8a7f9909ba79779dd99bcfbb8176251eed2c0688faedd28744d892483f032ecf/Buildings1.JPG")</f>
        <v>https://api.typeform.com/responses/files/8a7f9909ba79779dd99bcfbb8176251eed2c0688faedd28744d892483f032ecf/Buildings1.JPG</v>
      </c>
      <c r="D185" s="9"/>
      <c r="E185" s="9"/>
      <c r="F185" s="9"/>
      <c r="G185" s="39" t="str">
        <f>HYPERLINK("https://api.typeform.com/responses/files/0104d1359c29440f0a5e3700ebc6b1669d3ddbbb8ac0ce8813a48968e6f0fbce/Implementation_format_of_City_of_City_GML_Cristina_Leoni.pdf","https://api.typeform.com/responses/files/0104d1359c29440f0a5e3700ebc6b1669d3ddbbb8ac0ce8813a48968e6f0fbce/Implementation_format_of_City_of_City_GML_Cristina_Leoni.pdf")</f>
        <v>https://api.typeform.com/responses/files/0104d1359c29440f0a5e3700ebc6b1669d3ddbbb8ac0ce8813a48968e6f0fbce/Implementation_format_of_City_of_City_GML_Cristina_Leoni.pdf</v>
      </c>
      <c r="H185" s="28"/>
      <c r="I185" s="8"/>
      <c r="J185" s="42"/>
      <c r="K185" s="122"/>
      <c r="L185" s="88"/>
      <c r="M185" s="133"/>
      <c r="N185" s="28"/>
      <c r="O185" s="8"/>
      <c r="P185" s="42"/>
      <c r="Q185" s="38"/>
      <c r="R185" s="9"/>
      <c r="S185" s="39"/>
      <c r="T185" s="50"/>
      <c r="U185" s="52"/>
      <c r="V185" s="60"/>
      <c r="W185" s="24"/>
      <c r="X185" s="88"/>
      <c r="Y185" s="60"/>
    </row>
    <row r="186" spans="1:25" s="12" customFormat="1" ht="51" x14ac:dyDescent="0.2">
      <c r="A186" s="11" t="s">
        <v>768</v>
      </c>
      <c r="B186" s="23" t="s">
        <v>61</v>
      </c>
      <c r="C186" s="34" t="s">
        <v>61</v>
      </c>
      <c r="D186" s="4" t="s">
        <v>61</v>
      </c>
      <c r="E186" s="4" t="s">
        <v>61</v>
      </c>
      <c r="F186" s="9"/>
      <c r="G186" s="35" t="s">
        <v>589</v>
      </c>
      <c r="H186" s="26" t="s">
        <v>61</v>
      </c>
      <c r="I186" s="3" t="s">
        <v>61</v>
      </c>
      <c r="J186" s="40" t="s">
        <v>61</v>
      </c>
      <c r="K186" s="122"/>
      <c r="L186" s="87" t="s">
        <v>61</v>
      </c>
      <c r="M186" s="132" t="s">
        <v>61</v>
      </c>
      <c r="N186" s="26" t="s">
        <v>61</v>
      </c>
      <c r="O186" s="8"/>
      <c r="P186" s="40" t="s">
        <v>61</v>
      </c>
      <c r="Q186" s="34" t="s">
        <v>61</v>
      </c>
      <c r="R186" s="9"/>
      <c r="S186" s="39"/>
      <c r="T186" s="50"/>
      <c r="U186" s="51" t="s">
        <v>61</v>
      </c>
      <c r="V186" s="60"/>
      <c r="W186" s="24"/>
      <c r="X186" s="87" t="s">
        <v>184</v>
      </c>
      <c r="Y186" s="60"/>
    </row>
    <row r="187" spans="1:25" s="12" customFormat="1" ht="68" x14ac:dyDescent="0.2">
      <c r="A187" s="11" t="s">
        <v>769</v>
      </c>
      <c r="B187" s="23" t="s">
        <v>237</v>
      </c>
      <c r="C187" s="34" t="s">
        <v>237</v>
      </c>
      <c r="D187" s="4" t="s">
        <v>237</v>
      </c>
      <c r="E187" s="4" t="s">
        <v>237</v>
      </c>
      <c r="F187" s="9"/>
      <c r="G187" s="35" t="s">
        <v>237</v>
      </c>
      <c r="H187" s="26" t="s">
        <v>61</v>
      </c>
      <c r="I187" s="3" t="s">
        <v>237</v>
      </c>
      <c r="J187" s="40" t="s">
        <v>237</v>
      </c>
      <c r="K187" s="122"/>
      <c r="L187" s="87" t="s">
        <v>237</v>
      </c>
      <c r="M187" s="132" t="s">
        <v>237</v>
      </c>
      <c r="N187" s="26" t="s">
        <v>237</v>
      </c>
      <c r="O187" s="8"/>
      <c r="P187" s="40" t="s">
        <v>237</v>
      </c>
      <c r="Q187" s="34" t="s">
        <v>237</v>
      </c>
      <c r="R187" s="9"/>
      <c r="S187" s="39"/>
      <c r="T187" s="50"/>
      <c r="U187" s="51" t="s">
        <v>237</v>
      </c>
      <c r="V187" s="60" t="s">
        <v>237</v>
      </c>
      <c r="W187" s="24"/>
      <c r="X187" s="87" t="s">
        <v>237</v>
      </c>
      <c r="Y187" s="60"/>
    </row>
    <row r="188" spans="1:25" s="12" customFormat="1" ht="17" x14ac:dyDescent="0.2">
      <c r="A188" s="11" t="s">
        <v>120</v>
      </c>
      <c r="B188" s="23" t="s">
        <v>61</v>
      </c>
      <c r="C188" s="34" t="s">
        <v>61</v>
      </c>
      <c r="D188" s="4" t="s">
        <v>61</v>
      </c>
      <c r="E188" s="4" t="s">
        <v>61</v>
      </c>
      <c r="F188" s="9"/>
      <c r="G188" s="35" t="s">
        <v>61</v>
      </c>
      <c r="H188" s="26" t="s">
        <v>61</v>
      </c>
      <c r="I188" s="3" t="s">
        <v>61</v>
      </c>
      <c r="J188" s="40" t="s">
        <v>61</v>
      </c>
      <c r="K188" s="122"/>
      <c r="L188" s="87" t="s">
        <v>61</v>
      </c>
      <c r="M188" s="132" t="s">
        <v>61</v>
      </c>
      <c r="N188" s="26" t="s">
        <v>61</v>
      </c>
      <c r="O188" s="8"/>
      <c r="P188" s="40" t="s">
        <v>61</v>
      </c>
      <c r="Q188" s="34" t="s">
        <v>61</v>
      </c>
      <c r="R188" s="9"/>
      <c r="S188" s="39"/>
      <c r="T188" s="50"/>
      <c r="U188" s="51" t="s">
        <v>61</v>
      </c>
      <c r="V188" s="60"/>
      <c r="W188" s="24"/>
      <c r="X188" s="87" t="s">
        <v>61</v>
      </c>
      <c r="Y188" s="60"/>
    </row>
    <row r="189" spans="1:25" s="12" customFormat="1" ht="68" x14ac:dyDescent="0.2">
      <c r="A189" s="11" t="s">
        <v>770</v>
      </c>
      <c r="B189" s="23" t="s">
        <v>61</v>
      </c>
      <c r="C189" s="34" t="s">
        <v>61</v>
      </c>
      <c r="D189" s="4" t="s">
        <v>61</v>
      </c>
      <c r="E189" s="4" t="s">
        <v>61</v>
      </c>
      <c r="F189" s="9"/>
      <c r="G189" s="35" t="s">
        <v>61</v>
      </c>
      <c r="H189" s="26" t="s">
        <v>61</v>
      </c>
      <c r="I189" s="3" t="s">
        <v>61</v>
      </c>
      <c r="J189" s="40" t="s">
        <v>61</v>
      </c>
      <c r="K189" s="122"/>
      <c r="L189" s="87" t="s">
        <v>61</v>
      </c>
      <c r="M189" s="132" t="s">
        <v>61</v>
      </c>
      <c r="N189" s="26" t="s">
        <v>61</v>
      </c>
      <c r="O189" s="8"/>
      <c r="P189" s="40" t="s">
        <v>61</v>
      </c>
      <c r="Q189" s="34" t="s">
        <v>61</v>
      </c>
      <c r="R189" s="9"/>
      <c r="S189" s="39"/>
      <c r="T189" s="50"/>
      <c r="U189" s="51" t="s">
        <v>61</v>
      </c>
      <c r="V189" s="60"/>
      <c r="W189" s="24"/>
      <c r="X189" s="87" t="s">
        <v>61</v>
      </c>
      <c r="Y189" s="60"/>
    </row>
    <row r="190" spans="1:25" s="12" customFormat="1" ht="34" x14ac:dyDescent="0.2">
      <c r="A190" s="11" t="s">
        <v>771</v>
      </c>
      <c r="B190" s="24"/>
      <c r="C190" s="38"/>
      <c r="D190" s="9"/>
      <c r="E190" s="9"/>
      <c r="F190" s="9"/>
      <c r="G190" s="39"/>
      <c r="H190" s="28"/>
      <c r="I190" s="8"/>
      <c r="J190" s="42"/>
      <c r="K190" s="122"/>
      <c r="L190" s="88"/>
      <c r="M190" s="133"/>
      <c r="N190" s="28"/>
      <c r="O190" s="8"/>
      <c r="P190" s="42"/>
      <c r="Q190" s="38"/>
      <c r="R190" s="9"/>
      <c r="S190" s="39"/>
      <c r="T190" s="50"/>
      <c r="U190" s="52"/>
      <c r="V190" s="60"/>
      <c r="W190" s="24"/>
      <c r="X190" s="88"/>
      <c r="Y190" s="60"/>
    </row>
    <row r="191" spans="1:25" s="12" customFormat="1" ht="51" x14ac:dyDescent="0.2">
      <c r="A191" s="11" t="s">
        <v>772</v>
      </c>
      <c r="B191" s="23" t="s">
        <v>61</v>
      </c>
      <c r="C191" s="34" t="s">
        <v>61</v>
      </c>
      <c r="D191" s="4" t="s">
        <v>775</v>
      </c>
      <c r="E191" s="4" t="s">
        <v>61</v>
      </c>
      <c r="F191" s="9"/>
      <c r="G191" s="35" t="s">
        <v>774</v>
      </c>
      <c r="H191" s="26" t="s">
        <v>61</v>
      </c>
      <c r="I191" s="3" t="s">
        <v>776</v>
      </c>
      <c r="J191" s="40" t="s">
        <v>61</v>
      </c>
      <c r="K191" s="122"/>
      <c r="L191" s="87" t="s">
        <v>61</v>
      </c>
      <c r="M191" s="132" t="s">
        <v>61</v>
      </c>
      <c r="N191" s="26" t="s">
        <v>61</v>
      </c>
      <c r="O191" s="8"/>
      <c r="P191" s="40" t="s">
        <v>184</v>
      </c>
      <c r="Q191" s="34" t="s">
        <v>61</v>
      </c>
      <c r="R191" s="9"/>
      <c r="S191" s="39"/>
      <c r="T191" s="50"/>
      <c r="U191" s="51" t="s">
        <v>61</v>
      </c>
      <c r="V191" s="60"/>
      <c r="W191" s="24"/>
      <c r="X191" s="87" t="s">
        <v>773</v>
      </c>
      <c r="Y191" s="60"/>
    </row>
    <row r="192" spans="1:25" s="12" customFormat="1" ht="68" x14ac:dyDescent="0.2">
      <c r="A192" s="11" t="s">
        <v>777</v>
      </c>
      <c r="B192" s="23" t="s">
        <v>237</v>
      </c>
      <c r="C192" s="34" t="s">
        <v>237</v>
      </c>
      <c r="D192" s="4" t="s">
        <v>237</v>
      </c>
      <c r="E192" s="4" t="s">
        <v>237</v>
      </c>
      <c r="F192" s="9"/>
      <c r="G192" s="35" t="s">
        <v>61</v>
      </c>
      <c r="H192" s="26" t="s">
        <v>61</v>
      </c>
      <c r="I192" s="3" t="s">
        <v>237</v>
      </c>
      <c r="J192" s="40" t="s">
        <v>238</v>
      </c>
      <c r="K192" s="122"/>
      <c r="L192" s="87" t="s">
        <v>444</v>
      </c>
      <c r="M192" s="132" t="s">
        <v>237</v>
      </c>
      <c r="N192" s="26" t="s">
        <v>237</v>
      </c>
      <c r="O192" s="8"/>
      <c r="P192" s="40" t="s">
        <v>237</v>
      </c>
      <c r="Q192" s="34" t="s">
        <v>237</v>
      </c>
      <c r="R192" s="9"/>
      <c r="S192" s="39"/>
      <c r="T192" s="50"/>
      <c r="U192" s="51" t="s">
        <v>237</v>
      </c>
      <c r="V192" s="60" t="s">
        <v>237</v>
      </c>
      <c r="W192" s="24"/>
      <c r="X192" s="87" t="s">
        <v>237</v>
      </c>
      <c r="Y192" s="60"/>
    </row>
    <row r="193" spans="1:25" s="12" customFormat="1" ht="17" x14ac:dyDescent="0.2">
      <c r="A193" s="11" t="s">
        <v>120</v>
      </c>
      <c r="B193" s="23" t="s">
        <v>61</v>
      </c>
      <c r="C193" s="34" t="s">
        <v>61</v>
      </c>
      <c r="D193" s="4" t="s">
        <v>61</v>
      </c>
      <c r="E193" s="4" t="s">
        <v>61</v>
      </c>
      <c r="F193" s="9"/>
      <c r="G193" s="35" t="s">
        <v>778</v>
      </c>
      <c r="H193" s="26" t="s">
        <v>61</v>
      </c>
      <c r="I193" s="3" t="s">
        <v>61</v>
      </c>
      <c r="J193" s="40" t="s">
        <v>61</v>
      </c>
      <c r="K193" s="122"/>
      <c r="L193" s="87" t="s">
        <v>61</v>
      </c>
      <c r="M193" s="132" t="s">
        <v>61</v>
      </c>
      <c r="N193" s="26" t="s">
        <v>61</v>
      </c>
      <c r="O193" s="8"/>
      <c r="P193" s="40" t="s">
        <v>61</v>
      </c>
      <c r="Q193" s="34" t="s">
        <v>61</v>
      </c>
      <c r="R193" s="9"/>
      <c r="S193" s="39"/>
      <c r="T193" s="50"/>
      <c r="U193" s="51" t="s">
        <v>61</v>
      </c>
      <c r="V193" s="60"/>
      <c r="W193" s="24"/>
      <c r="X193" s="87" t="s">
        <v>61</v>
      </c>
      <c r="Y193" s="60"/>
    </row>
    <row r="194" spans="1:25" s="12" customFormat="1" ht="68" x14ac:dyDescent="0.2">
      <c r="A194" s="11" t="s">
        <v>779</v>
      </c>
      <c r="B194" s="23" t="s">
        <v>61</v>
      </c>
      <c r="C194" s="34" t="s">
        <v>61</v>
      </c>
      <c r="D194" s="4" t="s">
        <v>61</v>
      </c>
      <c r="E194" s="4" t="s">
        <v>61</v>
      </c>
      <c r="F194" s="9"/>
      <c r="G194" s="35" t="s">
        <v>61</v>
      </c>
      <c r="H194" s="26" t="s">
        <v>61</v>
      </c>
      <c r="I194" s="3" t="s">
        <v>61</v>
      </c>
      <c r="J194" s="40" t="s">
        <v>780</v>
      </c>
      <c r="K194" s="122"/>
      <c r="L194" s="87" t="s">
        <v>61</v>
      </c>
      <c r="M194" s="132" t="s">
        <v>61</v>
      </c>
      <c r="N194" s="26" t="s">
        <v>61</v>
      </c>
      <c r="O194" s="8"/>
      <c r="P194" s="40" t="s">
        <v>61</v>
      </c>
      <c r="Q194" s="34" t="s">
        <v>61</v>
      </c>
      <c r="R194" s="9"/>
      <c r="S194" s="39"/>
      <c r="T194" s="50"/>
      <c r="U194" s="51" t="s">
        <v>61</v>
      </c>
      <c r="V194" s="60"/>
      <c r="W194" s="24"/>
      <c r="X194" s="87" t="s">
        <v>61</v>
      </c>
      <c r="Y194" s="60"/>
    </row>
    <row r="195" spans="1:25" s="12" customFormat="1" ht="34" x14ac:dyDescent="0.2">
      <c r="A195" s="11" t="s">
        <v>781</v>
      </c>
      <c r="B195" s="24"/>
      <c r="C195" s="38"/>
      <c r="D195" s="9"/>
      <c r="E195" s="9"/>
      <c r="F195" s="9"/>
      <c r="G195" s="39"/>
      <c r="H195" s="28"/>
      <c r="I195" s="8"/>
      <c r="J195" s="42" t="str">
        <f>HYPERLINK("https://api.typeform.com/responses/files/ff5ba07b038751850d360e5896db597c80d4490563e928b265cbcb5c993f4fe8/25.1.2.png","https://api.typeform.com/responses/files/ff5ba07b038751850d360e5896db597c80d4490563e928b265cbcb5c993f4fe8/25.1.2.png")</f>
        <v>https://api.typeform.com/responses/files/ff5ba07b038751850d360e5896db597c80d4490563e928b265cbcb5c993f4fe8/25.1.2.png</v>
      </c>
      <c r="K195" s="122"/>
      <c r="L195" s="88"/>
      <c r="M195" s="133"/>
      <c r="N195" s="28"/>
      <c r="O195" s="8"/>
      <c r="P195" s="42"/>
      <c r="Q195" s="38"/>
      <c r="R195" s="9"/>
      <c r="S195" s="39"/>
      <c r="T195" s="50"/>
      <c r="U195" s="52"/>
      <c r="V195" s="60"/>
      <c r="W195" s="24"/>
      <c r="X195" s="88"/>
      <c r="Y195" s="60"/>
    </row>
    <row r="196" spans="1:25" s="12" customFormat="1" ht="51" x14ac:dyDescent="0.2">
      <c r="A196" s="11" t="s">
        <v>782</v>
      </c>
      <c r="B196" s="23" t="s">
        <v>61</v>
      </c>
      <c r="C196" s="34" t="s">
        <v>783</v>
      </c>
      <c r="D196" s="4" t="s">
        <v>784</v>
      </c>
      <c r="E196" s="4" t="s">
        <v>61</v>
      </c>
      <c r="F196" s="9"/>
      <c r="G196" s="35" t="s">
        <v>778</v>
      </c>
      <c r="H196" s="26" t="s">
        <v>61</v>
      </c>
      <c r="I196" s="3" t="s">
        <v>785</v>
      </c>
      <c r="J196" s="40" t="s">
        <v>61</v>
      </c>
      <c r="K196" s="122"/>
      <c r="L196" s="87" t="s">
        <v>61</v>
      </c>
      <c r="M196" s="132" t="s">
        <v>61</v>
      </c>
      <c r="N196" s="26" t="s">
        <v>61</v>
      </c>
      <c r="O196" s="8"/>
      <c r="P196" s="40" t="s">
        <v>184</v>
      </c>
      <c r="Q196" s="34" t="s">
        <v>61</v>
      </c>
      <c r="R196" s="9"/>
      <c r="S196" s="39"/>
      <c r="T196" s="50"/>
      <c r="U196" s="51" t="s">
        <v>61</v>
      </c>
      <c r="V196" s="60"/>
      <c r="W196" s="24"/>
      <c r="X196" s="87" t="s">
        <v>184</v>
      </c>
      <c r="Y196" s="60"/>
    </row>
    <row r="197" spans="1:25" s="12" customFormat="1" ht="85" x14ac:dyDescent="0.2">
      <c r="A197" s="11" t="s">
        <v>786</v>
      </c>
      <c r="B197" s="23" t="s">
        <v>237</v>
      </c>
      <c r="C197" s="34" t="s">
        <v>61</v>
      </c>
      <c r="D197" s="4" t="s">
        <v>237</v>
      </c>
      <c r="E197" s="4" t="s">
        <v>238</v>
      </c>
      <c r="F197" s="9"/>
      <c r="G197" s="35" t="s">
        <v>237</v>
      </c>
      <c r="H197" s="26" t="s">
        <v>61</v>
      </c>
      <c r="I197" s="3" t="s">
        <v>238</v>
      </c>
      <c r="J197" s="40" t="s">
        <v>238</v>
      </c>
      <c r="K197" s="122"/>
      <c r="L197" s="87" t="s">
        <v>582</v>
      </c>
      <c r="M197" s="132" t="s">
        <v>237</v>
      </c>
      <c r="N197" s="26" t="s">
        <v>237</v>
      </c>
      <c r="O197" s="8"/>
      <c r="P197" s="40" t="s">
        <v>237</v>
      </c>
      <c r="Q197" s="34" t="s">
        <v>237</v>
      </c>
      <c r="R197" s="9"/>
      <c r="S197" s="39"/>
      <c r="T197" s="50"/>
      <c r="U197" s="51" t="s">
        <v>237</v>
      </c>
      <c r="V197" s="60" t="s">
        <v>237</v>
      </c>
      <c r="W197" s="24"/>
      <c r="X197" s="87" t="s">
        <v>237</v>
      </c>
      <c r="Y197" s="60"/>
    </row>
    <row r="198" spans="1:25" s="12" customFormat="1" ht="17" x14ac:dyDescent="0.2">
      <c r="A198" s="11" t="s">
        <v>120</v>
      </c>
      <c r="B198" s="23" t="s">
        <v>61</v>
      </c>
      <c r="C198" s="34" t="s">
        <v>787</v>
      </c>
      <c r="D198" s="4" t="s">
        <v>61</v>
      </c>
      <c r="E198" s="4" t="s">
        <v>61</v>
      </c>
      <c r="F198" s="9"/>
      <c r="G198" s="35" t="s">
        <v>61</v>
      </c>
      <c r="H198" s="26" t="s">
        <v>61</v>
      </c>
      <c r="I198" s="3" t="s">
        <v>61</v>
      </c>
      <c r="J198" s="40" t="s">
        <v>61</v>
      </c>
      <c r="K198" s="122"/>
      <c r="L198" s="87" t="s">
        <v>61</v>
      </c>
      <c r="M198" s="132" t="s">
        <v>61</v>
      </c>
      <c r="N198" s="26" t="s">
        <v>61</v>
      </c>
      <c r="O198" s="8"/>
      <c r="P198" s="40" t="s">
        <v>61</v>
      </c>
      <c r="Q198" s="34" t="s">
        <v>61</v>
      </c>
      <c r="R198" s="9"/>
      <c r="S198" s="39"/>
      <c r="T198" s="50"/>
      <c r="U198" s="51" t="s">
        <v>61</v>
      </c>
      <c r="V198" s="60"/>
      <c r="W198" s="24"/>
      <c r="X198" s="87" t="s">
        <v>61</v>
      </c>
      <c r="Y198" s="60"/>
    </row>
    <row r="199" spans="1:25" s="12" customFormat="1" ht="68" x14ac:dyDescent="0.2">
      <c r="A199" s="11" t="s">
        <v>788</v>
      </c>
      <c r="B199" s="23" t="s">
        <v>61</v>
      </c>
      <c r="C199" s="34" t="s">
        <v>61</v>
      </c>
      <c r="D199" s="4" t="s">
        <v>61</v>
      </c>
      <c r="E199" s="4" t="s">
        <v>789</v>
      </c>
      <c r="F199" s="9"/>
      <c r="G199" s="35" t="s">
        <v>61</v>
      </c>
      <c r="H199" s="26" t="s">
        <v>61</v>
      </c>
      <c r="I199" s="3" t="s">
        <v>790</v>
      </c>
      <c r="J199" s="40" t="s">
        <v>791</v>
      </c>
      <c r="K199" s="122"/>
      <c r="L199" s="87" t="s">
        <v>61</v>
      </c>
      <c r="M199" s="132" t="s">
        <v>61</v>
      </c>
      <c r="N199" s="26" t="s">
        <v>61</v>
      </c>
      <c r="O199" s="8"/>
      <c r="P199" s="40" t="s">
        <v>61</v>
      </c>
      <c r="Q199" s="34" t="s">
        <v>61</v>
      </c>
      <c r="R199" s="9"/>
      <c r="S199" s="39"/>
      <c r="T199" s="50"/>
      <c r="U199" s="51" t="s">
        <v>61</v>
      </c>
      <c r="V199" s="60"/>
      <c r="W199" s="24"/>
      <c r="X199" s="87" t="s">
        <v>61</v>
      </c>
      <c r="Y199" s="60"/>
    </row>
    <row r="200" spans="1:25" s="12" customFormat="1" ht="34" x14ac:dyDescent="0.2">
      <c r="A200" s="11" t="s">
        <v>792</v>
      </c>
      <c r="B200" s="24"/>
      <c r="C200" s="38"/>
      <c r="D200" s="9"/>
      <c r="E200" s="9" t="str">
        <f>HYPERLINK("https://api.typeform.com/responses/files/7bd7b20f8a5a78a24e2eec17fb4216512f051d792044a893b98a0b90b19b4168/ChangedHierarchy.PNG","https://api.typeform.com/responses/files/7bd7b20f8a5a78a24e2eec17fb4216512f051d792044a893b98a0b90b19b4168/ChangedHierarchy.PNG")</f>
        <v>https://api.typeform.com/responses/files/7bd7b20f8a5a78a24e2eec17fb4216512f051d792044a893b98a0b90b19b4168/ChangedHierarchy.PNG</v>
      </c>
      <c r="F200" s="9"/>
      <c r="G200" s="39"/>
      <c r="H200" s="28"/>
      <c r="I200" s="8" t="str">
        <f>HYPERLINK("https://api.typeform.com/responses/files/08daa57dc783a72f2f77fdb44dac89a674616de8ea25b45d695a8ec63ac46eaf/nolod.jpg","https://api.typeform.com/responses/files/08daa57dc783a72f2f77fdb44dac89a674616de8ea25b45d695a8ec63ac46eaf/nolod.jpg")</f>
        <v>https://api.typeform.com/responses/files/08daa57dc783a72f2f77fdb44dac89a674616de8ea25b45d695a8ec63ac46eaf/nolod.jpg</v>
      </c>
      <c r="J200" s="42" t="str">
        <f>HYPERLINK("https://api.typeform.com/responses/files/a2793e25c3c0f67faa326ef71f3cc951bc570bb8db8cd8ca3714f84a37f8af7f/26.1.2.png","https://api.typeform.com/responses/files/a2793e25c3c0f67faa326ef71f3cc951bc570bb8db8cd8ca3714f84a37f8af7f/26.1.2.png")</f>
        <v>https://api.typeform.com/responses/files/a2793e25c3c0f67faa326ef71f3cc951bc570bb8db8cd8ca3714f84a37f8af7f/26.1.2.png</v>
      </c>
      <c r="K200" s="122"/>
      <c r="L200" s="88"/>
      <c r="M200" s="133"/>
      <c r="N200" s="28"/>
      <c r="O200" s="8"/>
      <c r="P200" s="42"/>
      <c r="Q200" s="38"/>
      <c r="R200" s="9"/>
      <c r="S200" s="39"/>
      <c r="T200" s="50"/>
      <c r="U200" s="52"/>
      <c r="V200" s="60"/>
      <c r="W200" s="24"/>
      <c r="X200" s="88"/>
      <c r="Y200" s="60"/>
    </row>
    <row r="201" spans="1:25" s="12" customFormat="1" ht="51" x14ac:dyDescent="0.2">
      <c r="A201" s="11" t="s">
        <v>793</v>
      </c>
      <c r="B201" s="23" t="s">
        <v>61</v>
      </c>
      <c r="C201" s="34" t="s">
        <v>61</v>
      </c>
      <c r="D201" s="4" t="s">
        <v>61</v>
      </c>
      <c r="E201" s="4" t="s">
        <v>61</v>
      </c>
      <c r="F201" s="9"/>
      <c r="G201" s="35" t="s">
        <v>794</v>
      </c>
      <c r="H201" s="26" t="s">
        <v>61</v>
      </c>
      <c r="I201" s="3" t="s">
        <v>796</v>
      </c>
      <c r="J201" s="40" t="s">
        <v>61</v>
      </c>
      <c r="K201" s="122"/>
      <c r="L201" s="87" t="s">
        <v>61</v>
      </c>
      <c r="M201" s="132" t="s">
        <v>61</v>
      </c>
      <c r="N201" s="26" t="s">
        <v>61</v>
      </c>
      <c r="O201" s="8"/>
      <c r="P201" s="40" t="s">
        <v>795</v>
      </c>
      <c r="Q201" s="34" t="s">
        <v>61</v>
      </c>
      <c r="R201" s="9"/>
      <c r="S201" s="39"/>
      <c r="T201" s="50"/>
      <c r="U201" s="51" t="s">
        <v>61</v>
      </c>
      <c r="V201" s="60"/>
      <c r="W201" s="24"/>
      <c r="X201" s="87" t="s">
        <v>184</v>
      </c>
      <c r="Y201" s="60"/>
    </row>
    <row r="202" spans="1:25" s="12" customFormat="1" ht="68" x14ac:dyDescent="0.2">
      <c r="A202" s="11" t="s">
        <v>797</v>
      </c>
      <c r="B202" s="23" t="s">
        <v>237</v>
      </c>
      <c r="C202" s="34" t="s">
        <v>61</v>
      </c>
      <c r="D202" s="4" t="s">
        <v>238</v>
      </c>
      <c r="E202" s="4" t="s">
        <v>237</v>
      </c>
      <c r="F202" s="9"/>
      <c r="G202" s="35" t="s">
        <v>61</v>
      </c>
      <c r="H202" s="26" t="s">
        <v>61</v>
      </c>
      <c r="I202" s="3" t="s">
        <v>61</v>
      </c>
      <c r="J202" s="40" t="s">
        <v>237</v>
      </c>
      <c r="K202" s="122"/>
      <c r="L202" s="87" t="s">
        <v>582</v>
      </c>
      <c r="M202" s="132" t="s">
        <v>237</v>
      </c>
      <c r="N202" s="26" t="s">
        <v>237</v>
      </c>
      <c r="O202" s="8"/>
      <c r="P202" s="40" t="s">
        <v>237</v>
      </c>
      <c r="Q202" s="34" t="s">
        <v>237</v>
      </c>
      <c r="R202" s="9"/>
      <c r="S202" s="39"/>
      <c r="T202" s="50"/>
      <c r="U202" s="51" t="s">
        <v>237</v>
      </c>
      <c r="V202" s="60" t="s">
        <v>237</v>
      </c>
      <c r="W202" s="24"/>
      <c r="X202" s="87" t="s">
        <v>237</v>
      </c>
      <c r="Y202" s="60"/>
    </row>
    <row r="203" spans="1:25" s="12" customFormat="1" ht="17" x14ac:dyDescent="0.2">
      <c r="A203" s="11" t="s">
        <v>120</v>
      </c>
      <c r="B203" s="23" t="s">
        <v>61</v>
      </c>
      <c r="C203" s="34" t="s">
        <v>798</v>
      </c>
      <c r="D203" s="4" t="s">
        <v>61</v>
      </c>
      <c r="E203" s="4" t="s">
        <v>61</v>
      </c>
      <c r="F203" s="9"/>
      <c r="G203" s="35" t="s">
        <v>61</v>
      </c>
      <c r="H203" s="26" t="s">
        <v>61</v>
      </c>
      <c r="I203" s="3" t="s">
        <v>799</v>
      </c>
      <c r="J203" s="40" t="s">
        <v>61</v>
      </c>
      <c r="K203" s="122"/>
      <c r="L203" s="87" t="s">
        <v>61</v>
      </c>
      <c r="M203" s="132" t="s">
        <v>61</v>
      </c>
      <c r="N203" s="26" t="s">
        <v>61</v>
      </c>
      <c r="O203" s="8"/>
      <c r="P203" s="40" t="s">
        <v>61</v>
      </c>
      <c r="Q203" s="34" t="s">
        <v>61</v>
      </c>
      <c r="R203" s="9"/>
      <c r="S203" s="39"/>
      <c r="T203" s="50"/>
      <c r="U203" s="51" t="s">
        <v>61</v>
      </c>
      <c r="V203" s="60"/>
      <c r="W203" s="24"/>
      <c r="X203" s="87" t="s">
        <v>61</v>
      </c>
      <c r="Y203" s="60"/>
    </row>
    <row r="204" spans="1:25" s="12" customFormat="1" ht="68" x14ac:dyDescent="0.2">
      <c r="A204" s="11" t="s">
        <v>800</v>
      </c>
      <c r="B204" s="23" t="s">
        <v>61</v>
      </c>
      <c r="C204" s="34" t="s">
        <v>61</v>
      </c>
      <c r="D204" s="4" t="s">
        <v>801</v>
      </c>
      <c r="E204" s="4" t="s">
        <v>61</v>
      </c>
      <c r="F204" s="9"/>
      <c r="G204" s="35" t="s">
        <v>61</v>
      </c>
      <c r="H204" s="26" t="s">
        <v>61</v>
      </c>
      <c r="I204" s="3" t="s">
        <v>61</v>
      </c>
      <c r="J204" s="40" t="s">
        <v>61</v>
      </c>
      <c r="K204" s="122"/>
      <c r="L204" s="87" t="s">
        <v>61</v>
      </c>
      <c r="M204" s="132" t="s">
        <v>61</v>
      </c>
      <c r="N204" s="26" t="s">
        <v>61</v>
      </c>
      <c r="O204" s="8"/>
      <c r="P204" s="40" t="s">
        <v>61</v>
      </c>
      <c r="Q204" s="34" t="s">
        <v>61</v>
      </c>
      <c r="R204" s="9"/>
      <c r="S204" s="39"/>
      <c r="T204" s="50"/>
      <c r="U204" s="51" t="s">
        <v>61</v>
      </c>
      <c r="V204" s="60"/>
      <c r="W204" s="24"/>
      <c r="X204" s="87" t="s">
        <v>61</v>
      </c>
      <c r="Y204" s="60"/>
    </row>
    <row r="205" spans="1:25" s="12" customFormat="1" ht="34" x14ac:dyDescent="0.2">
      <c r="A205" s="11" t="s">
        <v>802</v>
      </c>
      <c r="B205" s="24"/>
      <c r="C205" s="38"/>
      <c r="D205" s="9" t="str">
        <f>HYPERLINK("https://api.typeform.com/responses/files/98f803fce48e8f38d6bdab109954af6a33c1eab611f14acc4ad218b4f999029f/27.1.2.png","https://api.typeform.com/responses/files/98f803fce48e8f38d6bdab109954af6a33c1eab611f14acc4ad218b4f999029f/27.1.2.png")</f>
        <v>https://api.typeform.com/responses/files/98f803fce48e8f38d6bdab109954af6a33c1eab611f14acc4ad218b4f999029f/27.1.2.png</v>
      </c>
      <c r="E205" s="9"/>
      <c r="F205" s="9"/>
      <c r="G205" s="39"/>
      <c r="H205" s="28"/>
      <c r="I205" s="8"/>
      <c r="J205" s="42"/>
      <c r="K205" s="122"/>
      <c r="L205" s="88"/>
      <c r="M205" s="133"/>
      <c r="N205" s="28"/>
      <c r="O205" s="8"/>
      <c r="P205" s="42"/>
      <c r="Q205" s="38"/>
      <c r="R205" s="9"/>
      <c r="S205" s="39"/>
      <c r="T205" s="50"/>
      <c r="U205" s="52"/>
      <c r="V205" s="60"/>
      <c r="W205" s="24"/>
      <c r="X205" s="88"/>
      <c r="Y205" s="60"/>
    </row>
    <row r="206" spans="1:25" s="12" customFormat="1" ht="51" x14ac:dyDescent="0.2">
      <c r="A206" s="11" t="s">
        <v>803</v>
      </c>
      <c r="B206" s="23" t="s">
        <v>61</v>
      </c>
      <c r="C206" s="34" t="s">
        <v>61</v>
      </c>
      <c r="D206" s="4" t="s">
        <v>61</v>
      </c>
      <c r="E206" s="4" t="s">
        <v>61</v>
      </c>
      <c r="F206" s="9"/>
      <c r="G206" s="35" t="s">
        <v>805</v>
      </c>
      <c r="H206" s="26" t="s">
        <v>61</v>
      </c>
      <c r="I206" s="3" t="s">
        <v>806</v>
      </c>
      <c r="J206" s="40" t="s">
        <v>807</v>
      </c>
      <c r="K206" s="122"/>
      <c r="L206" s="87" t="s">
        <v>61</v>
      </c>
      <c r="M206" s="132" t="s">
        <v>61</v>
      </c>
      <c r="N206" s="26" t="s">
        <v>61</v>
      </c>
      <c r="O206" s="8"/>
      <c r="P206" s="40" t="s">
        <v>184</v>
      </c>
      <c r="Q206" s="34" t="s">
        <v>61</v>
      </c>
      <c r="R206" s="9"/>
      <c r="S206" s="39"/>
      <c r="T206" s="50"/>
      <c r="U206" s="51" t="s">
        <v>61</v>
      </c>
      <c r="V206" s="60"/>
      <c r="W206" s="24"/>
      <c r="X206" s="87" t="s">
        <v>804</v>
      </c>
      <c r="Y206" s="60"/>
    </row>
    <row r="207" spans="1:25" s="12" customFormat="1" ht="51" x14ac:dyDescent="0.2">
      <c r="A207" s="11" t="s">
        <v>808</v>
      </c>
      <c r="B207" s="23" t="s">
        <v>237</v>
      </c>
      <c r="C207" s="34" t="s">
        <v>61</v>
      </c>
      <c r="D207" s="4" t="s">
        <v>237</v>
      </c>
      <c r="E207" s="4" t="s">
        <v>237</v>
      </c>
      <c r="F207" s="9"/>
      <c r="G207" s="35" t="s">
        <v>237</v>
      </c>
      <c r="H207" s="26" t="s">
        <v>61</v>
      </c>
      <c r="I207" s="3" t="s">
        <v>238</v>
      </c>
      <c r="J207" s="40" t="s">
        <v>61</v>
      </c>
      <c r="K207" s="122"/>
      <c r="L207" s="87" t="s">
        <v>582</v>
      </c>
      <c r="M207" s="132" t="s">
        <v>237</v>
      </c>
      <c r="N207" s="26" t="s">
        <v>237</v>
      </c>
      <c r="O207" s="8"/>
      <c r="P207" s="40" t="s">
        <v>237</v>
      </c>
      <c r="Q207" s="34" t="s">
        <v>237</v>
      </c>
      <c r="R207" s="9"/>
      <c r="S207" s="39"/>
      <c r="T207" s="50"/>
      <c r="U207" s="51" t="s">
        <v>237</v>
      </c>
      <c r="V207" s="60" t="s">
        <v>237</v>
      </c>
      <c r="W207" s="24"/>
      <c r="X207" s="87" t="s">
        <v>238</v>
      </c>
      <c r="Y207" s="60"/>
    </row>
    <row r="208" spans="1:25" s="12" customFormat="1" ht="17" x14ac:dyDescent="0.2">
      <c r="A208" s="11" t="s">
        <v>120</v>
      </c>
      <c r="B208" s="23" t="s">
        <v>61</v>
      </c>
      <c r="C208" s="34" t="s">
        <v>809</v>
      </c>
      <c r="D208" s="4" t="s">
        <v>61</v>
      </c>
      <c r="E208" s="4" t="s">
        <v>61</v>
      </c>
      <c r="F208" s="9"/>
      <c r="G208" s="35" t="s">
        <v>61</v>
      </c>
      <c r="H208" s="26" t="s">
        <v>61</v>
      </c>
      <c r="I208" s="3" t="s">
        <v>61</v>
      </c>
      <c r="J208" s="40" t="s">
        <v>61</v>
      </c>
      <c r="K208" s="122"/>
      <c r="L208" s="87" t="s">
        <v>61</v>
      </c>
      <c r="M208" s="132" t="s">
        <v>61</v>
      </c>
      <c r="N208" s="26" t="s">
        <v>61</v>
      </c>
      <c r="O208" s="8"/>
      <c r="P208" s="40" t="s">
        <v>61</v>
      </c>
      <c r="Q208" s="34" t="s">
        <v>61</v>
      </c>
      <c r="R208" s="9"/>
      <c r="S208" s="39"/>
      <c r="T208" s="50"/>
      <c r="U208" s="51" t="s">
        <v>61</v>
      </c>
      <c r="V208" s="60"/>
      <c r="W208" s="24"/>
      <c r="X208" s="87" t="s">
        <v>61</v>
      </c>
      <c r="Y208" s="60"/>
    </row>
    <row r="209" spans="1:25" s="12" customFormat="1" ht="68" x14ac:dyDescent="0.2">
      <c r="A209" s="11" t="s">
        <v>810</v>
      </c>
      <c r="B209" s="23" t="s">
        <v>61</v>
      </c>
      <c r="C209" s="34" t="s">
        <v>61</v>
      </c>
      <c r="D209" s="4" t="s">
        <v>61</v>
      </c>
      <c r="E209" s="4" t="s">
        <v>61</v>
      </c>
      <c r="F209" s="9"/>
      <c r="G209" s="35" t="s">
        <v>61</v>
      </c>
      <c r="H209" s="26" t="s">
        <v>61</v>
      </c>
      <c r="I209" s="3" t="s">
        <v>812</v>
      </c>
      <c r="J209" s="40" t="s">
        <v>61</v>
      </c>
      <c r="K209" s="122"/>
      <c r="L209" s="87" t="s">
        <v>61</v>
      </c>
      <c r="M209" s="132" t="s">
        <v>61</v>
      </c>
      <c r="N209" s="26" t="s">
        <v>61</v>
      </c>
      <c r="O209" s="8"/>
      <c r="P209" s="40" t="s">
        <v>61</v>
      </c>
      <c r="Q209" s="34" t="s">
        <v>61</v>
      </c>
      <c r="R209" s="9"/>
      <c r="S209" s="39"/>
      <c r="T209" s="50"/>
      <c r="U209" s="51" t="s">
        <v>61</v>
      </c>
      <c r="V209" s="60"/>
      <c r="W209" s="24"/>
      <c r="X209" s="87" t="s">
        <v>811</v>
      </c>
      <c r="Y209" s="60"/>
    </row>
    <row r="210" spans="1:25" s="12" customFormat="1" ht="34" x14ac:dyDescent="0.2">
      <c r="A210" s="11" t="s">
        <v>813</v>
      </c>
      <c r="B210" s="24"/>
      <c r="C210" s="38"/>
      <c r="D210" s="9"/>
      <c r="E210" s="9"/>
      <c r="F210" s="9"/>
      <c r="G210" s="39"/>
      <c r="H210" s="28"/>
      <c r="I210" s="8" t="str">
        <f>HYPERLINK("https://api.typeform.com/responses/files/fb5112a114e20528eee3e5b6f4033e3fcf6e0c8f9892e6b10dd6a6b0cd27efbb/marked.jpg","https://api.typeform.com/responses/files/fb5112a114e20528eee3e5b6f4033e3fcf6e0c8f9892e6b10dd6a6b0cd27efbb/marked.jpg")</f>
        <v>https://api.typeform.com/responses/files/fb5112a114e20528eee3e5b6f4033e3fcf6e0c8f9892e6b10dd6a6b0cd27efbb/marked.jpg</v>
      </c>
      <c r="J210" s="42"/>
      <c r="K210" s="122"/>
      <c r="L210" s="88"/>
      <c r="M210" s="133"/>
      <c r="N210" s="28"/>
      <c r="O210" s="8"/>
      <c r="P210" s="42"/>
      <c r="Q210" s="38"/>
      <c r="R210" s="9"/>
      <c r="S210" s="39"/>
      <c r="T210" s="50"/>
      <c r="U210" s="52"/>
      <c r="V210" s="60"/>
      <c r="W210" s="24"/>
      <c r="X210" s="88"/>
      <c r="Y210" s="60"/>
    </row>
    <row r="211" spans="1:25" s="12" customFormat="1" ht="51" x14ac:dyDescent="0.2">
      <c r="A211" s="11" t="s">
        <v>814</v>
      </c>
      <c r="B211" s="23" t="s">
        <v>61</v>
      </c>
      <c r="C211" s="34" t="s">
        <v>61</v>
      </c>
      <c r="D211" s="4" t="s">
        <v>61</v>
      </c>
      <c r="E211" s="4" t="s">
        <v>815</v>
      </c>
      <c r="F211" s="9"/>
      <c r="G211" s="35" t="s">
        <v>589</v>
      </c>
      <c r="H211" s="26" t="s">
        <v>61</v>
      </c>
      <c r="I211" s="3" t="s">
        <v>61</v>
      </c>
      <c r="J211" s="40" t="s">
        <v>61</v>
      </c>
      <c r="K211" s="122"/>
      <c r="L211" s="87" t="s">
        <v>61</v>
      </c>
      <c r="M211" s="132" t="s">
        <v>61</v>
      </c>
      <c r="N211" s="26" t="s">
        <v>526</v>
      </c>
      <c r="O211" s="8"/>
      <c r="P211" s="40" t="s">
        <v>184</v>
      </c>
      <c r="Q211" s="34" t="s">
        <v>61</v>
      </c>
      <c r="R211" s="9"/>
      <c r="S211" s="39"/>
      <c r="T211" s="50"/>
      <c r="U211" s="51" t="s">
        <v>61</v>
      </c>
      <c r="V211" s="60"/>
      <c r="W211" s="24"/>
      <c r="X211" s="87" t="s">
        <v>61</v>
      </c>
      <c r="Y211" s="60"/>
    </row>
    <row r="212" spans="1:25" s="12" customFormat="1" ht="17" x14ac:dyDescent="0.2">
      <c r="A212" s="11" t="s">
        <v>529</v>
      </c>
      <c r="B212" s="23" t="s">
        <v>40</v>
      </c>
      <c r="C212" s="34" t="s">
        <v>42</v>
      </c>
      <c r="D212" s="4" t="s">
        <v>51</v>
      </c>
      <c r="E212" s="4" t="s">
        <v>52</v>
      </c>
      <c r="F212" s="9"/>
      <c r="G212" s="35" t="s">
        <v>43</v>
      </c>
      <c r="H212" s="26" t="s">
        <v>49</v>
      </c>
      <c r="I212" s="3" t="s">
        <v>54</v>
      </c>
      <c r="J212" s="40" t="s">
        <v>55</v>
      </c>
      <c r="K212" s="122"/>
      <c r="L212" s="87" t="s">
        <v>46</v>
      </c>
      <c r="M212" s="132" t="s">
        <v>45</v>
      </c>
      <c r="N212" s="26" t="s">
        <v>47</v>
      </c>
      <c r="O212" s="8"/>
      <c r="P212" s="40" t="s">
        <v>50</v>
      </c>
      <c r="Q212" s="34" t="s">
        <v>39</v>
      </c>
      <c r="R212" s="9"/>
      <c r="S212" s="39"/>
      <c r="T212" s="50"/>
      <c r="U212" s="51" t="s">
        <v>45</v>
      </c>
      <c r="V212" s="60"/>
      <c r="W212" s="24"/>
      <c r="X212" s="87" t="s">
        <v>41</v>
      </c>
      <c r="Y212" s="60"/>
    </row>
    <row r="213" spans="1:25" s="13" customFormat="1" ht="17" x14ac:dyDescent="0.2">
      <c r="A213" s="11" t="s">
        <v>531</v>
      </c>
      <c r="B213" s="25" t="s">
        <v>64</v>
      </c>
      <c r="C213" s="36" t="s">
        <v>78</v>
      </c>
      <c r="D213" s="7" t="s">
        <v>78</v>
      </c>
      <c r="E213" s="7" t="s">
        <v>78</v>
      </c>
      <c r="F213" s="15"/>
      <c r="G213" s="37" t="s">
        <v>67</v>
      </c>
      <c r="H213" s="27" t="s">
        <v>76</v>
      </c>
      <c r="I213" s="6" t="s">
        <v>76</v>
      </c>
      <c r="J213" s="41" t="s">
        <v>76</v>
      </c>
      <c r="K213" s="123"/>
      <c r="L213" s="89" t="s">
        <v>71</v>
      </c>
      <c r="M213" s="134" t="s">
        <v>533</v>
      </c>
      <c r="N213" s="27" t="s">
        <v>72</v>
      </c>
      <c r="O213" s="14"/>
      <c r="P213" s="41" t="s">
        <v>77</v>
      </c>
      <c r="Q213" s="36" t="s">
        <v>63</v>
      </c>
      <c r="R213" s="15"/>
      <c r="S213" s="68"/>
      <c r="T213" s="53"/>
      <c r="U213" s="54" t="s">
        <v>532</v>
      </c>
      <c r="V213" s="61"/>
      <c r="W213" s="79"/>
      <c r="X213" s="89" t="s">
        <v>65</v>
      </c>
      <c r="Y213" s="61"/>
    </row>
    <row r="214" spans="1:25" s="12" customFormat="1" ht="17" x14ac:dyDescent="0.2">
      <c r="A214" s="11" t="s">
        <v>530</v>
      </c>
      <c r="B214" s="23" t="s">
        <v>100</v>
      </c>
      <c r="C214" s="34" t="s">
        <v>102</v>
      </c>
      <c r="D214" s="4" t="s">
        <v>113</v>
      </c>
      <c r="E214" s="4" t="s">
        <v>113</v>
      </c>
      <c r="F214" s="9"/>
      <c r="G214" s="35" t="s">
        <v>103</v>
      </c>
      <c r="H214" s="26" t="s">
        <v>111</v>
      </c>
      <c r="I214" s="3" t="s">
        <v>114</v>
      </c>
      <c r="J214" s="40" t="s">
        <v>115</v>
      </c>
      <c r="K214" s="122"/>
      <c r="L214" s="87" t="s">
        <v>107</v>
      </c>
      <c r="M214" s="132" t="s">
        <v>106</v>
      </c>
      <c r="N214" s="26" t="s">
        <v>108</v>
      </c>
      <c r="O214" s="8"/>
      <c r="P214" s="40" t="s">
        <v>112</v>
      </c>
      <c r="Q214" s="34" t="s">
        <v>99</v>
      </c>
      <c r="R214" s="9"/>
      <c r="S214" s="39"/>
      <c r="T214" s="50"/>
      <c r="U214" s="51" t="s">
        <v>61</v>
      </c>
      <c r="V214" s="60"/>
      <c r="W214" s="24"/>
      <c r="X214" s="87" t="s">
        <v>101</v>
      </c>
      <c r="Y214" s="60"/>
    </row>
    <row r="215" spans="1:25" s="12" customFormat="1" ht="17" x14ac:dyDescent="0.2">
      <c r="A215" s="11" t="s">
        <v>348</v>
      </c>
      <c r="B215" s="23" t="s">
        <v>817</v>
      </c>
      <c r="C215" s="34" t="s">
        <v>819</v>
      </c>
      <c r="D215" s="4" t="s">
        <v>827</v>
      </c>
      <c r="E215" s="4" t="s">
        <v>828</v>
      </c>
      <c r="F215" s="9"/>
      <c r="G215" s="35" t="s">
        <v>820</v>
      </c>
      <c r="H215" s="26" t="s">
        <v>821</v>
      </c>
      <c r="I215" s="3" t="s">
        <v>829</v>
      </c>
      <c r="J215" s="40" t="s">
        <v>830</v>
      </c>
      <c r="K215" s="122"/>
      <c r="L215" s="87" t="s">
        <v>824</v>
      </c>
      <c r="M215" s="132" t="s">
        <v>823</v>
      </c>
      <c r="N215" s="26" t="s">
        <v>825</v>
      </c>
      <c r="O215" s="8"/>
      <c r="P215" s="40" t="s">
        <v>826</v>
      </c>
      <c r="Q215" s="34" t="s">
        <v>816</v>
      </c>
      <c r="R215" s="9"/>
      <c r="S215" s="39"/>
      <c r="T215" s="50"/>
      <c r="U215" s="51" t="s">
        <v>822</v>
      </c>
      <c r="V215" s="60"/>
      <c r="W215" s="24"/>
      <c r="X215" s="87" t="s">
        <v>818</v>
      </c>
      <c r="Y215" s="60"/>
    </row>
    <row r="216" spans="1:25" s="12" customFormat="1" ht="17" x14ac:dyDescent="0.2">
      <c r="A216" s="11" t="s">
        <v>369</v>
      </c>
      <c r="B216" s="23" t="s">
        <v>832</v>
      </c>
      <c r="C216" s="34" t="s">
        <v>834</v>
      </c>
      <c r="D216" s="4" t="s">
        <v>842</v>
      </c>
      <c r="E216" s="4" t="s">
        <v>843</v>
      </c>
      <c r="F216" s="9"/>
      <c r="G216" s="35" t="s">
        <v>835</v>
      </c>
      <c r="H216" s="26" t="s">
        <v>836</v>
      </c>
      <c r="I216" s="3" t="s">
        <v>844</v>
      </c>
      <c r="J216" s="40" t="s">
        <v>845</v>
      </c>
      <c r="K216" s="122"/>
      <c r="L216" s="87" t="s">
        <v>839</v>
      </c>
      <c r="M216" s="132" t="s">
        <v>838</v>
      </c>
      <c r="N216" s="26" t="s">
        <v>840</v>
      </c>
      <c r="O216" s="8"/>
      <c r="P216" s="40" t="s">
        <v>841</v>
      </c>
      <c r="Q216" s="34" t="s">
        <v>831</v>
      </c>
      <c r="R216" s="9"/>
      <c r="S216" s="39"/>
      <c r="T216" s="50"/>
      <c r="U216" s="51" t="s">
        <v>837</v>
      </c>
      <c r="V216" s="60"/>
      <c r="W216" s="24"/>
      <c r="X216" s="87" t="s">
        <v>833</v>
      </c>
      <c r="Y216" s="60"/>
    </row>
    <row r="217" spans="1:25" s="12" customFormat="1" ht="17" x14ac:dyDescent="0.2">
      <c r="A217" s="11" t="s">
        <v>390</v>
      </c>
      <c r="B217" s="23" t="s">
        <v>846</v>
      </c>
      <c r="C217" s="34" t="s">
        <v>394</v>
      </c>
      <c r="D217" s="4" t="s">
        <v>401</v>
      </c>
      <c r="E217" s="4" t="s">
        <v>402</v>
      </c>
      <c r="F217" s="9"/>
      <c r="G217" s="35" t="s">
        <v>395</v>
      </c>
      <c r="H217" s="26" t="s">
        <v>739</v>
      </c>
      <c r="I217" s="3" t="s">
        <v>403</v>
      </c>
      <c r="J217" s="40" t="s">
        <v>404</v>
      </c>
      <c r="K217" s="122"/>
      <c r="L217" s="87" t="s">
        <v>397</v>
      </c>
      <c r="M217" s="132" t="s">
        <v>396</v>
      </c>
      <c r="N217" s="26" t="s">
        <v>397</v>
      </c>
      <c r="O217" s="8"/>
      <c r="P217" s="40" t="s">
        <v>400</v>
      </c>
      <c r="Q217" s="34" t="s">
        <v>391</v>
      </c>
      <c r="R217" s="9"/>
      <c r="S217" s="39"/>
      <c r="T217" s="50"/>
      <c r="U217" s="51" t="s">
        <v>396</v>
      </c>
      <c r="V217" s="60"/>
      <c r="W217" s="24"/>
      <c r="X217" s="87" t="s">
        <v>564</v>
      </c>
      <c r="Y217" s="60"/>
    </row>
    <row r="220" spans="1:25" ht="17" x14ac:dyDescent="0.2">
      <c r="A220" s="1" t="s">
        <v>0</v>
      </c>
      <c r="B220" s="19" t="s">
        <v>883</v>
      </c>
      <c r="C220" s="34" t="s">
        <v>892</v>
      </c>
      <c r="D220" s="4" t="s">
        <v>932</v>
      </c>
      <c r="E220" s="4" t="s">
        <v>940</v>
      </c>
      <c r="G220" s="35" t="s">
        <v>898</v>
      </c>
      <c r="H220" s="26" t="s">
        <v>905</v>
      </c>
      <c r="I220" s="3" t="s">
        <v>947</v>
      </c>
      <c r="J220" s="40" t="s">
        <v>958</v>
      </c>
      <c r="L220" s="83" t="s">
        <v>917</v>
      </c>
      <c r="M220" s="127" t="s">
        <v>913</v>
      </c>
      <c r="N220" s="26" t="s">
        <v>922</v>
      </c>
      <c r="P220" s="40" t="s">
        <v>926</v>
      </c>
      <c r="Q220" s="34" t="s">
        <v>878</v>
      </c>
      <c r="U220" s="46" t="s">
        <v>908</v>
      </c>
      <c r="X220" s="83" t="s">
        <v>887</v>
      </c>
    </row>
    <row r="221" spans="1:25" ht="51" x14ac:dyDescent="0.2">
      <c r="A221" s="1" t="s">
        <v>420</v>
      </c>
      <c r="B221" s="19" t="s">
        <v>421</v>
      </c>
      <c r="C221" s="34" t="s">
        <v>421</v>
      </c>
      <c r="D221" s="4" t="s">
        <v>61</v>
      </c>
      <c r="E221" s="4" t="s">
        <v>61</v>
      </c>
      <c r="G221" s="35" t="s">
        <v>421</v>
      </c>
      <c r="H221" s="26" t="s">
        <v>422</v>
      </c>
      <c r="I221" s="3" t="s">
        <v>61</v>
      </c>
      <c r="J221" s="40" t="s">
        <v>61</v>
      </c>
      <c r="L221" s="83" t="s">
        <v>421</v>
      </c>
      <c r="M221" s="127" t="s">
        <v>421</v>
      </c>
      <c r="N221" s="26" t="s">
        <v>421</v>
      </c>
      <c r="P221" s="40" t="s">
        <v>61</v>
      </c>
      <c r="Q221" s="34" t="s">
        <v>421</v>
      </c>
      <c r="U221" s="46" t="s">
        <v>421</v>
      </c>
      <c r="X221" s="83" t="s">
        <v>421</v>
      </c>
    </row>
    <row r="222" spans="1:25" ht="34" x14ac:dyDescent="0.2">
      <c r="A222" s="1" t="s">
        <v>847</v>
      </c>
      <c r="B222" s="19" t="s">
        <v>237</v>
      </c>
      <c r="C222" s="34" t="s">
        <v>238</v>
      </c>
      <c r="D222" s="4" t="s">
        <v>238</v>
      </c>
      <c r="E222" s="4" t="s">
        <v>237</v>
      </c>
      <c r="G222" s="35" t="s">
        <v>237</v>
      </c>
      <c r="H222" s="26" t="s">
        <v>61</v>
      </c>
      <c r="I222" s="3" t="s">
        <v>237</v>
      </c>
      <c r="J222" s="40" t="s">
        <v>238</v>
      </c>
      <c r="L222" s="83" t="s">
        <v>237</v>
      </c>
      <c r="M222" s="127" t="s">
        <v>237</v>
      </c>
      <c r="N222" s="26" t="s">
        <v>237</v>
      </c>
      <c r="P222" s="40" t="s">
        <v>237</v>
      </c>
      <c r="Q222" s="34" t="s">
        <v>237</v>
      </c>
      <c r="U222" s="46" t="s">
        <v>237</v>
      </c>
      <c r="V222" s="58" t="s">
        <v>237</v>
      </c>
      <c r="X222" s="83" t="s">
        <v>237</v>
      </c>
    </row>
    <row r="223" spans="1:25" ht="17" x14ac:dyDescent="0.2">
      <c r="A223" s="1" t="s">
        <v>120</v>
      </c>
      <c r="B223" s="19" t="s">
        <v>61</v>
      </c>
      <c r="C223" s="34" t="s">
        <v>61</v>
      </c>
      <c r="D223" s="4" t="s">
        <v>61</v>
      </c>
      <c r="E223" s="4" t="s">
        <v>61</v>
      </c>
      <c r="G223" s="35" t="s">
        <v>61</v>
      </c>
      <c r="H223" s="26" t="s">
        <v>61</v>
      </c>
      <c r="I223" s="3" t="s">
        <v>61</v>
      </c>
      <c r="J223" s="40" t="s">
        <v>61</v>
      </c>
      <c r="L223" s="83" t="s">
        <v>61</v>
      </c>
      <c r="M223" s="127" t="s">
        <v>61</v>
      </c>
      <c r="N223" s="26" t="s">
        <v>61</v>
      </c>
      <c r="P223" s="40" t="s">
        <v>61</v>
      </c>
      <c r="Q223" s="34" t="s">
        <v>61</v>
      </c>
      <c r="U223" s="46" t="s">
        <v>61</v>
      </c>
      <c r="X223" s="83" t="s">
        <v>61</v>
      </c>
    </row>
    <row r="224" spans="1:25" ht="68" x14ac:dyDescent="0.2">
      <c r="A224" s="1" t="s">
        <v>848</v>
      </c>
      <c r="B224" s="19" t="s">
        <v>61</v>
      </c>
      <c r="C224" s="34" t="s">
        <v>783</v>
      </c>
      <c r="D224" s="4" t="s">
        <v>933</v>
      </c>
      <c r="E224" s="4" t="s">
        <v>61</v>
      </c>
      <c r="G224" s="35" t="s">
        <v>61</v>
      </c>
      <c r="H224" s="26" t="s">
        <v>61</v>
      </c>
      <c r="I224" s="3" t="s">
        <v>61</v>
      </c>
      <c r="J224" s="40" t="s">
        <v>959</v>
      </c>
      <c r="L224" s="83" t="s">
        <v>61</v>
      </c>
      <c r="M224" s="127" t="s">
        <v>61</v>
      </c>
      <c r="N224" s="26" t="s">
        <v>61</v>
      </c>
      <c r="P224" s="40" t="s">
        <v>61</v>
      </c>
      <c r="Q224" s="34" t="s">
        <v>61</v>
      </c>
      <c r="U224" s="46" t="s">
        <v>61</v>
      </c>
      <c r="X224" s="83" t="s">
        <v>61</v>
      </c>
    </row>
    <row r="225" spans="1:24" ht="34" x14ac:dyDescent="0.2">
      <c r="A225" s="1" t="s">
        <v>849</v>
      </c>
      <c r="C225" s="38" t="str">
        <f>HYPERLINK("https://api.typeform.com/responses/files/bcad57dc806b1c7c25da1ed9a1e6998b76c40795f325fe2962db464d4efbeb07/Buildings2.JPG","https://api.typeform.com/responses/files/bcad57dc806b1c7c25da1ed9a1e6998b76c40795f325fe2962db464d4efbeb07/Buildings2.JPG")</f>
        <v>https://api.typeform.com/responses/files/bcad57dc806b1c7c25da1ed9a1e6998b76c40795f325fe2962db464d4efbeb07/Buildings2.JPG</v>
      </c>
      <c r="D225" s="9" t="str">
        <f>HYPERLINK("https://api.typeform.com/responses/files/32b7e096c39c0b7fffe9d0791835b9567498f3516ff28795ac05ed663e59dee2/29.1.2.png","https://api.typeform.com/responses/files/32b7e096c39c0b7fffe9d0791835b9567498f3516ff28795ac05ed663e59dee2/29.1.2.png")</f>
        <v>https://api.typeform.com/responses/files/32b7e096c39c0b7fffe9d0791835b9567498f3516ff28795ac05ed663e59dee2/29.1.2.png</v>
      </c>
    </row>
    <row r="226" spans="1:24" ht="51" x14ac:dyDescent="0.2">
      <c r="A226" s="1" t="s">
        <v>850</v>
      </c>
      <c r="B226" s="19" t="s">
        <v>61</v>
      </c>
      <c r="C226" s="34" t="s">
        <v>61</v>
      </c>
      <c r="D226" s="4" t="s">
        <v>61</v>
      </c>
      <c r="E226" s="4" t="s">
        <v>941</v>
      </c>
      <c r="G226" s="35" t="s">
        <v>589</v>
      </c>
      <c r="H226" s="26" t="s">
        <v>61</v>
      </c>
      <c r="I226" s="3" t="s">
        <v>948</v>
      </c>
      <c r="J226" s="40" t="s">
        <v>61</v>
      </c>
      <c r="L226" s="83" t="s">
        <v>918</v>
      </c>
      <c r="M226" s="127" t="s">
        <v>61</v>
      </c>
      <c r="N226" s="26" t="s">
        <v>61</v>
      </c>
      <c r="P226" s="40" t="s">
        <v>184</v>
      </c>
      <c r="Q226" s="34" t="s">
        <v>61</v>
      </c>
      <c r="U226" s="46" t="s">
        <v>61</v>
      </c>
      <c r="V226" s="72" t="s">
        <v>1250</v>
      </c>
      <c r="X226" s="83" t="s">
        <v>888</v>
      </c>
    </row>
    <row r="227" spans="1:24" ht="34" x14ac:dyDescent="0.2">
      <c r="A227" s="1" t="s">
        <v>851</v>
      </c>
      <c r="B227" s="19" t="s">
        <v>237</v>
      </c>
      <c r="C227" s="34" t="s">
        <v>237</v>
      </c>
      <c r="D227" s="4" t="s">
        <v>237</v>
      </c>
      <c r="E227" s="4" t="s">
        <v>237</v>
      </c>
      <c r="G227" s="35" t="s">
        <v>61</v>
      </c>
      <c r="H227" s="26" t="s">
        <v>61</v>
      </c>
      <c r="I227" s="3" t="s">
        <v>237</v>
      </c>
      <c r="J227" s="40" t="s">
        <v>444</v>
      </c>
      <c r="L227" s="83" t="s">
        <v>237</v>
      </c>
      <c r="M227" s="127" t="s">
        <v>237</v>
      </c>
      <c r="N227" s="26" t="s">
        <v>237</v>
      </c>
      <c r="P227" s="40" t="s">
        <v>237</v>
      </c>
      <c r="Q227" s="34" t="s">
        <v>238</v>
      </c>
      <c r="U227" s="46" t="s">
        <v>237</v>
      </c>
      <c r="V227" s="58" t="s">
        <v>238</v>
      </c>
      <c r="X227" s="83" t="s">
        <v>237</v>
      </c>
    </row>
    <row r="228" spans="1:24" ht="17" x14ac:dyDescent="0.2">
      <c r="A228" s="1" t="s">
        <v>120</v>
      </c>
      <c r="B228" s="19" t="s">
        <v>61</v>
      </c>
      <c r="C228" s="34" t="s">
        <v>61</v>
      </c>
      <c r="D228" s="4" t="s">
        <v>61</v>
      </c>
      <c r="E228" s="4" t="s">
        <v>61</v>
      </c>
      <c r="G228" s="35" t="s">
        <v>899</v>
      </c>
      <c r="H228" s="26" t="s">
        <v>61</v>
      </c>
      <c r="I228" s="3" t="s">
        <v>61</v>
      </c>
      <c r="J228" s="40" t="s">
        <v>61</v>
      </c>
      <c r="L228" s="83" t="s">
        <v>61</v>
      </c>
      <c r="M228" s="127" t="s">
        <v>61</v>
      </c>
      <c r="N228" s="26" t="s">
        <v>61</v>
      </c>
      <c r="P228" s="40" t="s">
        <v>61</v>
      </c>
      <c r="Q228" s="34" t="s">
        <v>61</v>
      </c>
      <c r="U228" s="46" t="s">
        <v>61</v>
      </c>
      <c r="X228" s="83" t="s">
        <v>61</v>
      </c>
    </row>
    <row r="229" spans="1:24" ht="68" x14ac:dyDescent="0.2">
      <c r="A229" s="1" t="s">
        <v>852</v>
      </c>
      <c r="B229" s="19" t="s">
        <v>61</v>
      </c>
      <c r="C229" s="34" t="s">
        <v>61</v>
      </c>
      <c r="D229" s="4" t="s">
        <v>61</v>
      </c>
      <c r="E229" s="4" t="s">
        <v>61</v>
      </c>
      <c r="G229" s="35" t="s">
        <v>61</v>
      </c>
      <c r="H229" s="26" t="s">
        <v>61</v>
      </c>
      <c r="I229" s="3" t="s">
        <v>61</v>
      </c>
      <c r="J229" s="40" t="s">
        <v>61</v>
      </c>
      <c r="L229" s="83" t="s">
        <v>61</v>
      </c>
      <c r="M229" s="127" t="s">
        <v>61</v>
      </c>
      <c r="N229" s="26" t="s">
        <v>61</v>
      </c>
      <c r="P229" s="40" t="s">
        <v>61</v>
      </c>
      <c r="Q229" s="34" t="s">
        <v>879</v>
      </c>
      <c r="U229" s="46" t="s">
        <v>61</v>
      </c>
      <c r="X229" s="83" t="s">
        <v>61</v>
      </c>
    </row>
    <row r="230" spans="1:24" ht="34" x14ac:dyDescent="0.2">
      <c r="A230" s="1" t="s">
        <v>853</v>
      </c>
      <c r="Q230" s="38" t="str">
        <f>HYPERLINK("https://api.typeform.com/responses/files/a9bc59cc88265a09370429fdaae263c6654df114998f8f3bf941d0f4a8288d47/BuildingsLOD3_screenshot_DM_Appereanceview_and_normals_FME_Inspector_v2019.0.png","https://api.typeform.com/responses/files/a9bc59cc88265a09370429fdaae263c6654df114998f8f3bf941d0f4a8288d47/BuildingsLOD3_screenshot_DM_Appereanceview_and_normals_FME_Inspector_v2019.0.png")</f>
        <v>https://api.typeform.com/responses/files/a9bc59cc88265a09370429fdaae263c6654df114998f8f3bf941d0f4a8288d47/BuildingsLOD3_screenshot_DM_Appereanceview_and_normals_FME_Inspector_v2019.0.png</v>
      </c>
    </row>
    <row r="231" spans="1:24" ht="51" x14ac:dyDescent="0.2">
      <c r="A231" s="1" t="s">
        <v>854</v>
      </c>
      <c r="B231" s="19" t="s">
        <v>61</v>
      </c>
      <c r="C231" s="34" t="s">
        <v>61</v>
      </c>
      <c r="D231" s="4" t="s">
        <v>61</v>
      </c>
      <c r="E231" s="4" t="s">
        <v>61</v>
      </c>
      <c r="G231" s="35" t="s">
        <v>900</v>
      </c>
      <c r="H231" s="26" t="s">
        <v>61</v>
      </c>
      <c r="I231" s="3" t="s">
        <v>949</v>
      </c>
      <c r="J231" s="40" t="s">
        <v>960</v>
      </c>
      <c r="L231" s="83" t="s">
        <v>61</v>
      </c>
      <c r="M231" s="127" t="s">
        <v>61</v>
      </c>
      <c r="N231" s="26" t="s">
        <v>61</v>
      </c>
      <c r="P231" s="40" t="s">
        <v>184</v>
      </c>
      <c r="Q231" s="34" t="s">
        <v>61</v>
      </c>
      <c r="U231" s="46" t="s">
        <v>61</v>
      </c>
      <c r="X231" s="83" t="s">
        <v>889</v>
      </c>
    </row>
    <row r="232" spans="1:24" ht="34" x14ac:dyDescent="0.2">
      <c r="A232" s="1" t="s">
        <v>855</v>
      </c>
      <c r="B232" s="19" t="s">
        <v>237</v>
      </c>
      <c r="C232" s="34" t="s">
        <v>237</v>
      </c>
      <c r="D232" s="4" t="s">
        <v>237</v>
      </c>
      <c r="E232" s="4" t="s">
        <v>237</v>
      </c>
      <c r="G232" s="35" t="s">
        <v>237</v>
      </c>
      <c r="H232" s="26" t="s">
        <v>61</v>
      </c>
      <c r="I232" s="3" t="s">
        <v>237</v>
      </c>
      <c r="J232" s="40" t="s">
        <v>61</v>
      </c>
      <c r="L232" s="83" t="s">
        <v>237</v>
      </c>
      <c r="M232" s="127" t="s">
        <v>237</v>
      </c>
      <c r="N232" s="26" t="s">
        <v>237</v>
      </c>
      <c r="P232" s="40" t="s">
        <v>237</v>
      </c>
      <c r="Q232" s="34" t="s">
        <v>237</v>
      </c>
      <c r="U232" s="46" t="s">
        <v>237</v>
      </c>
      <c r="V232" s="58" t="s">
        <v>237</v>
      </c>
      <c r="X232" s="83" t="s">
        <v>237</v>
      </c>
    </row>
    <row r="233" spans="1:24" ht="17" x14ac:dyDescent="0.2">
      <c r="A233" s="1" t="s">
        <v>120</v>
      </c>
      <c r="B233" s="19" t="s">
        <v>61</v>
      </c>
      <c r="C233" s="34" t="s">
        <v>61</v>
      </c>
      <c r="D233" s="4" t="s">
        <v>61</v>
      </c>
      <c r="E233" s="4" t="s">
        <v>61</v>
      </c>
      <c r="G233" s="35" t="s">
        <v>61</v>
      </c>
      <c r="H233" s="26" t="s">
        <v>61</v>
      </c>
      <c r="I233" s="3" t="s">
        <v>61</v>
      </c>
      <c r="J233" s="40" t="s">
        <v>61</v>
      </c>
      <c r="L233" s="83" t="s">
        <v>61</v>
      </c>
      <c r="M233" s="127" t="s">
        <v>61</v>
      </c>
      <c r="N233" s="26" t="s">
        <v>61</v>
      </c>
      <c r="P233" s="40" t="s">
        <v>61</v>
      </c>
      <c r="Q233" s="34" t="s">
        <v>61</v>
      </c>
      <c r="U233" s="46" t="s">
        <v>61</v>
      </c>
      <c r="X233" s="83" t="s">
        <v>61</v>
      </c>
    </row>
    <row r="234" spans="1:24" ht="51" x14ac:dyDescent="0.2">
      <c r="A234" s="1" t="s">
        <v>856</v>
      </c>
      <c r="B234" s="19" t="s">
        <v>61</v>
      </c>
      <c r="C234" s="34" t="s">
        <v>893</v>
      </c>
      <c r="D234" s="4" t="s">
        <v>934</v>
      </c>
      <c r="E234" s="4" t="s">
        <v>613</v>
      </c>
      <c r="G234" s="35" t="s">
        <v>901</v>
      </c>
      <c r="H234" s="26" t="s">
        <v>61</v>
      </c>
      <c r="I234" s="3" t="s">
        <v>950</v>
      </c>
      <c r="J234" s="40" t="s">
        <v>61</v>
      </c>
      <c r="L234" s="83" t="s">
        <v>61</v>
      </c>
      <c r="M234" s="127" t="s">
        <v>61</v>
      </c>
      <c r="N234" s="26" t="s">
        <v>61</v>
      </c>
      <c r="P234" s="40" t="s">
        <v>184</v>
      </c>
      <c r="Q234" s="34" t="s">
        <v>61</v>
      </c>
      <c r="U234" s="46" t="s">
        <v>909</v>
      </c>
      <c r="X234" s="83" t="s">
        <v>184</v>
      </c>
    </row>
    <row r="235" spans="1:24" ht="34" x14ac:dyDescent="0.2">
      <c r="A235" s="1" t="s">
        <v>857</v>
      </c>
      <c r="B235" s="19" t="s">
        <v>237</v>
      </c>
      <c r="C235" s="34" t="s">
        <v>237</v>
      </c>
      <c r="D235" s="4" t="s">
        <v>237</v>
      </c>
      <c r="E235" s="4" t="s">
        <v>237</v>
      </c>
      <c r="G235" s="35" t="s">
        <v>237</v>
      </c>
      <c r="H235" s="26" t="s">
        <v>61</v>
      </c>
      <c r="I235" s="3" t="s">
        <v>237</v>
      </c>
      <c r="J235" s="40" t="s">
        <v>61</v>
      </c>
      <c r="L235" s="83" t="s">
        <v>238</v>
      </c>
      <c r="M235" s="127" t="s">
        <v>237</v>
      </c>
      <c r="N235" s="26" t="s">
        <v>237</v>
      </c>
      <c r="P235" s="40" t="s">
        <v>238</v>
      </c>
      <c r="Q235" s="34" t="s">
        <v>237</v>
      </c>
      <c r="U235" s="46" t="s">
        <v>237</v>
      </c>
      <c r="V235" s="58" t="s">
        <v>238</v>
      </c>
      <c r="X235" s="83" t="s">
        <v>238</v>
      </c>
    </row>
    <row r="236" spans="1:24" ht="17" x14ac:dyDescent="0.2">
      <c r="A236" s="1" t="s">
        <v>120</v>
      </c>
      <c r="B236" s="19" t="s">
        <v>61</v>
      </c>
      <c r="C236" s="34" t="s">
        <v>61</v>
      </c>
      <c r="D236" s="4" t="s">
        <v>61</v>
      </c>
      <c r="E236" s="4" t="s">
        <v>61</v>
      </c>
      <c r="G236" s="35" t="s">
        <v>61</v>
      </c>
      <c r="H236" s="26" t="s">
        <v>61</v>
      </c>
      <c r="I236" s="3" t="s">
        <v>61</v>
      </c>
      <c r="J236" s="40" t="s">
        <v>61</v>
      </c>
      <c r="L236" s="83" t="s">
        <v>61</v>
      </c>
      <c r="M236" s="127" t="s">
        <v>61</v>
      </c>
      <c r="N236" s="26" t="s">
        <v>61</v>
      </c>
      <c r="P236" s="40" t="s">
        <v>61</v>
      </c>
      <c r="Q236" s="34" t="s">
        <v>61</v>
      </c>
      <c r="U236" s="46" t="s">
        <v>61</v>
      </c>
      <c r="X236" s="83" t="s">
        <v>61</v>
      </c>
    </row>
    <row r="237" spans="1:24" ht="51" x14ac:dyDescent="0.2">
      <c r="A237" s="1" t="s">
        <v>858</v>
      </c>
      <c r="B237" s="19" t="s">
        <v>619</v>
      </c>
      <c r="C237" s="34" t="s">
        <v>894</v>
      </c>
      <c r="D237" s="4" t="s">
        <v>935</v>
      </c>
      <c r="E237" s="4" t="s">
        <v>623</v>
      </c>
      <c r="G237" s="35" t="s">
        <v>902</v>
      </c>
      <c r="H237" s="26" t="s">
        <v>61</v>
      </c>
      <c r="I237" s="3" t="s">
        <v>61</v>
      </c>
      <c r="J237" s="40" t="s">
        <v>61</v>
      </c>
      <c r="L237" s="83" t="s">
        <v>61</v>
      </c>
      <c r="M237" s="127" t="s">
        <v>61</v>
      </c>
      <c r="N237" s="26" t="s">
        <v>61</v>
      </c>
      <c r="P237" s="40" t="s">
        <v>184</v>
      </c>
      <c r="Q237" s="34" t="s">
        <v>61</v>
      </c>
      <c r="U237" s="46" t="s">
        <v>61</v>
      </c>
      <c r="X237" s="83" t="s">
        <v>184</v>
      </c>
    </row>
    <row r="238" spans="1:24" ht="34" x14ac:dyDescent="0.2">
      <c r="A238" s="1" t="s">
        <v>859</v>
      </c>
      <c r="B238" s="19" t="s">
        <v>238</v>
      </c>
      <c r="C238" s="34" t="s">
        <v>880</v>
      </c>
      <c r="D238" s="4" t="s">
        <v>237</v>
      </c>
      <c r="E238" s="4" t="s">
        <v>237</v>
      </c>
      <c r="G238" s="35" t="s">
        <v>880</v>
      </c>
      <c r="H238" s="26" t="s">
        <v>61</v>
      </c>
      <c r="I238" s="3" t="s">
        <v>238</v>
      </c>
      <c r="J238" s="40" t="s">
        <v>237</v>
      </c>
      <c r="L238" s="83" t="s">
        <v>238</v>
      </c>
      <c r="M238" s="127" t="s">
        <v>238</v>
      </c>
      <c r="N238" s="26" t="s">
        <v>237</v>
      </c>
      <c r="P238" s="40" t="s">
        <v>237</v>
      </c>
      <c r="Q238" s="34" t="s">
        <v>880</v>
      </c>
      <c r="U238" s="46" t="s">
        <v>238</v>
      </c>
      <c r="V238" s="58" t="s">
        <v>237</v>
      </c>
      <c r="X238" s="83" t="s">
        <v>880</v>
      </c>
    </row>
    <row r="239" spans="1:24" ht="17" x14ac:dyDescent="0.2">
      <c r="A239" s="1" t="s">
        <v>120</v>
      </c>
      <c r="B239" s="19" t="s">
        <v>61</v>
      </c>
      <c r="C239" s="34" t="s">
        <v>61</v>
      </c>
      <c r="D239" s="4" t="s">
        <v>61</v>
      </c>
      <c r="E239" s="4" t="s">
        <v>61</v>
      </c>
      <c r="G239" s="35" t="s">
        <v>61</v>
      </c>
      <c r="H239" s="26" t="s">
        <v>61</v>
      </c>
      <c r="I239" s="3" t="s">
        <v>61</v>
      </c>
      <c r="J239" s="40" t="s">
        <v>61</v>
      </c>
      <c r="L239" s="83" t="s">
        <v>61</v>
      </c>
      <c r="M239" s="127" t="s">
        <v>61</v>
      </c>
      <c r="N239" s="26" t="s">
        <v>61</v>
      </c>
      <c r="P239" s="40" t="s">
        <v>61</v>
      </c>
      <c r="Q239" s="34" t="s">
        <v>61</v>
      </c>
      <c r="U239" s="46" t="s">
        <v>61</v>
      </c>
      <c r="X239" s="83" t="s">
        <v>61</v>
      </c>
    </row>
    <row r="240" spans="1:24" ht="42" customHeight="1" x14ac:dyDescent="0.2">
      <c r="A240" s="1" t="s">
        <v>860</v>
      </c>
      <c r="B240" s="19" t="s">
        <v>61</v>
      </c>
      <c r="C240" s="34" t="s">
        <v>61</v>
      </c>
      <c r="D240" s="4" t="s">
        <v>936</v>
      </c>
      <c r="E240" s="4" t="s">
        <v>942</v>
      </c>
      <c r="G240" s="35" t="s">
        <v>61</v>
      </c>
      <c r="H240" s="26" t="s">
        <v>61</v>
      </c>
      <c r="I240" s="3" t="s">
        <v>61</v>
      </c>
      <c r="J240" s="40" t="s">
        <v>961</v>
      </c>
      <c r="L240" s="83" t="s">
        <v>61</v>
      </c>
      <c r="M240" s="127" t="s">
        <v>61</v>
      </c>
      <c r="N240" s="26" t="s">
        <v>923</v>
      </c>
      <c r="P240" s="40" t="s">
        <v>927</v>
      </c>
      <c r="Q240" s="34" t="s">
        <v>61</v>
      </c>
      <c r="U240" s="46" t="s">
        <v>61</v>
      </c>
      <c r="V240" s="71" t="s">
        <v>1251</v>
      </c>
      <c r="X240" s="83" t="s">
        <v>61</v>
      </c>
    </row>
    <row r="241" spans="1:24" ht="34" x14ac:dyDescent="0.2">
      <c r="A241" s="1" t="s">
        <v>861</v>
      </c>
      <c r="D241" s="9" t="str">
        <f>HYPERLINK("https://api.typeform.com/responses/files/2ef7f3cc19b45e72610528268407d59fcba46aa1177f85bd8ecc52364f988c5e/33.1.2.png","https://api.typeform.com/responses/files/2ef7f3cc19b45e72610528268407d59fcba46aa1177f85bd8ecc52364f988c5e/33.1.2.png")</f>
        <v>https://api.typeform.com/responses/files/2ef7f3cc19b45e72610528268407d59fcba46aa1177f85bd8ecc52364f988c5e/33.1.2.png</v>
      </c>
      <c r="E241" s="9" t="str">
        <f>HYPERLINK("https://api.typeform.com/responses/files/c7469111e741c8a2daba55f74c7e8a607aac7522266c109dc1aed8273ac10dd1/EditModel.PNG","https://api.typeform.com/responses/files/c7469111e741c8a2daba55f74c7e8a607aac7522266c109dc1aed8273ac10dd1/EditModel.PNG")</f>
        <v>https://api.typeform.com/responses/files/c7469111e741c8a2daba55f74c7e8a607aac7522266c109dc1aed8273ac10dd1/EditModel.PNG</v>
      </c>
      <c r="J241" s="42" t="str">
        <f>HYPERLINK("https://api.typeform.com/responses/files/7b39217a2b5761cb03804ee5d848b6330e83fe3f503dbb4ae8e8e9709af35e29/33.1.2.pdf","https://api.typeform.com/responses/files/7b39217a2b5761cb03804ee5d848b6330e83fe3f503dbb4ae8e8e9709af35e29/33.1.2.pdf")</f>
        <v>https://api.typeform.com/responses/files/7b39217a2b5761cb03804ee5d848b6330e83fe3f503dbb4ae8e8e9709af35e29/33.1.2.pdf</v>
      </c>
      <c r="N241" s="28" t="str">
        <f>HYPERLINK("https://api.typeform.com/responses/files/4cec284134f21f74dc8942a4422cb5f254c45c6f4a070cf0ee9be0ea8a62d0cb/Buildings_Editing_FKZViewer_HEriksson.jpg","https://api.typeform.com/responses/files/4cec284134f21f74dc8942a4422cb5f254c45c6f4a070cf0ee9be0ea8a62d0cb/Buildings_Editing_FKZViewer_HEriksson.jpg")</f>
        <v>https://api.typeform.com/responses/files/4cec284134f21f74dc8942a4422cb5f254c45c6f4a070cf0ee9be0ea8a62d0cb/Buildings_Editing_FKZViewer_HEriksson.jpg</v>
      </c>
      <c r="V241" s="72" t="s">
        <v>1252</v>
      </c>
    </row>
    <row r="242" spans="1:24" ht="51" x14ac:dyDescent="0.2">
      <c r="A242" s="1" t="s">
        <v>862</v>
      </c>
      <c r="B242" s="19" t="s">
        <v>884</v>
      </c>
      <c r="C242" s="34" t="s">
        <v>61</v>
      </c>
      <c r="D242" s="4" t="s">
        <v>61</v>
      </c>
      <c r="E242" s="4" t="s">
        <v>61</v>
      </c>
      <c r="G242" s="35" t="s">
        <v>589</v>
      </c>
      <c r="H242" s="26" t="s">
        <v>61</v>
      </c>
      <c r="I242" s="3" t="s">
        <v>951</v>
      </c>
      <c r="J242" s="40" t="s">
        <v>61</v>
      </c>
      <c r="L242" s="83" t="s">
        <v>61</v>
      </c>
      <c r="M242" s="127" t="s">
        <v>61</v>
      </c>
      <c r="N242" s="26" t="s">
        <v>61</v>
      </c>
      <c r="P242" s="40" t="s">
        <v>184</v>
      </c>
      <c r="Q242" s="34" t="s">
        <v>61</v>
      </c>
      <c r="U242" s="46" t="s">
        <v>61</v>
      </c>
      <c r="X242" s="83" t="s">
        <v>184</v>
      </c>
    </row>
    <row r="243" spans="1:24" ht="51" x14ac:dyDescent="0.2">
      <c r="A243" s="1" t="s">
        <v>863</v>
      </c>
      <c r="B243" s="19" t="s">
        <v>880</v>
      </c>
      <c r="C243" s="34" t="s">
        <v>880</v>
      </c>
      <c r="D243" s="4" t="s">
        <v>237</v>
      </c>
      <c r="E243" s="4" t="s">
        <v>237</v>
      </c>
      <c r="G243" s="35" t="s">
        <v>880</v>
      </c>
      <c r="H243" s="26" t="s">
        <v>61</v>
      </c>
      <c r="I243" s="3" t="s">
        <v>237</v>
      </c>
      <c r="J243" s="40" t="s">
        <v>237</v>
      </c>
      <c r="L243" s="83" t="s">
        <v>238</v>
      </c>
      <c r="M243" s="127" t="s">
        <v>237</v>
      </c>
      <c r="N243" s="26" t="s">
        <v>880</v>
      </c>
      <c r="P243" s="40" t="s">
        <v>61</v>
      </c>
      <c r="Q243" s="34" t="s">
        <v>880</v>
      </c>
      <c r="U243" s="46" t="s">
        <v>238</v>
      </c>
      <c r="V243" s="58" t="s">
        <v>237</v>
      </c>
      <c r="X243" s="83" t="s">
        <v>880</v>
      </c>
    </row>
    <row r="244" spans="1:24" ht="17" x14ac:dyDescent="0.2">
      <c r="A244" s="1" t="s">
        <v>120</v>
      </c>
      <c r="B244" s="19" t="s">
        <v>61</v>
      </c>
      <c r="C244" s="34" t="s">
        <v>61</v>
      </c>
      <c r="D244" s="4" t="s">
        <v>61</v>
      </c>
      <c r="E244" s="4" t="s">
        <v>61</v>
      </c>
      <c r="G244" s="35" t="s">
        <v>61</v>
      </c>
      <c r="H244" s="26" t="s">
        <v>61</v>
      </c>
      <c r="I244" s="3" t="s">
        <v>61</v>
      </c>
      <c r="J244" s="40" t="s">
        <v>61</v>
      </c>
      <c r="L244" s="83" t="s">
        <v>61</v>
      </c>
      <c r="M244" s="127" t="s">
        <v>61</v>
      </c>
      <c r="N244" s="26" t="s">
        <v>61</v>
      </c>
      <c r="P244" s="40" t="s">
        <v>928</v>
      </c>
      <c r="Q244" s="34" t="s">
        <v>61</v>
      </c>
      <c r="U244" s="46" t="s">
        <v>61</v>
      </c>
      <c r="X244" s="83" t="s">
        <v>61</v>
      </c>
    </row>
    <row r="245" spans="1:24" ht="34" x14ac:dyDescent="0.2">
      <c r="A245" s="1" t="s">
        <v>864</v>
      </c>
      <c r="B245" s="19" t="s">
        <v>61</v>
      </c>
      <c r="C245" s="34" t="s">
        <v>61</v>
      </c>
      <c r="D245" s="4" t="s">
        <v>653</v>
      </c>
      <c r="E245" s="4" t="s">
        <v>943</v>
      </c>
      <c r="G245" s="35" t="s">
        <v>61</v>
      </c>
      <c r="H245" s="26" t="s">
        <v>61</v>
      </c>
      <c r="I245" s="3" t="s">
        <v>952</v>
      </c>
      <c r="J245" s="40" t="s">
        <v>962</v>
      </c>
      <c r="L245" s="83" t="s">
        <v>61</v>
      </c>
      <c r="M245" s="127" t="s">
        <v>650</v>
      </c>
      <c r="N245" s="26" t="s">
        <v>61</v>
      </c>
      <c r="P245" s="40" t="s">
        <v>61</v>
      </c>
      <c r="Q245" s="34" t="s">
        <v>61</v>
      </c>
      <c r="U245" s="46" t="s">
        <v>61</v>
      </c>
      <c r="V245" s="69" t="s">
        <v>1240</v>
      </c>
      <c r="X245" s="83" t="s">
        <v>61</v>
      </c>
    </row>
    <row r="246" spans="1:24" ht="34" x14ac:dyDescent="0.2">
      <c r="A246" s="1" t="s">
        <v>865</v>
      </c>
      <c r="D246" s="9" t="str">
        <f>HYPERLINK("https://api.typeform.com/responses/files/e2f0cae233cb70625da2fa173a4adf448dfe03c0dff1cd19a2ca237432111ba1/34.1.2.png","https://api.typeform.com/responses/files/e2f0cae233cb70625da2fa173a4adf448dfe03c0dff1cd19a2ca237432111ba1/34.1.2.png")</f>
        <v>https://api.typeform.com/responses/files/e2f0cae233cb70625da2fa173a4adf448dfe03c0dff1cd19a2ca237432111ba1/34.1.2.png</v>
      </c>
      <c r="E246" s="9" t="str">
        <f>HYPERLINK("https://api.typeform.com/responses/files/b2bee250e8883531236a8b85cfee8bf6b83d127fbd1bdf783e12077815c7181b/SQLQuery.PNG","https://api.typeform.com/responses/files/b2bee250e8883531236a8b85cfee8bf6b83d127fbd1bdf783e12077815c7181b/SQLQuery.PNG")</f>
        <v>https://api.typeform.com/responses/files/b2bee250e8883531236a8b85cfee8bf6b83d127fbd1bdf783e12077815c7181b/SQLQuery.PNG</v>
      </c>
      <c r="I246" s="8" t="str">
        <f>HYPERLINK("https://api.typeform.com/responses/files/3453193513850b258b0bc2c7027b5732097e31ea2de6ce3d2dfc4a4842eff144/hipped.jpg","https://api.typeform.com/responses/files/3453193513850b258b0bc2c7027b5732097e31ea2de6ce3d2dfc4a4842eff144/hipped.jpg")</f>
        <v>https://api.typeform.com/responses/files/3453193513850b258b0bc2c7027b5732097e31ea2de6ce3d2dfc4a4842eff144/hipped.jpg</v>
      </c>
      <c r="J246" s="42" t="str">
        <f>HYPERLINK("https://api.typeform.com/responses/files/48615cdc514331385dd5f11c76b6f8500aecf7616255401ba82a7feac44ba830/34.1.2.pdf","https://api.typeform.com/responses/files/48615cdc514331385dd5f11c76b6f8500aecf7616255401ba82a7feac44ba830/34.1.2.pdf")</f>
        <v>https://api.typeform.com/responses/files/48615cdc514331385dd5f11c76b6f8500aecf7616255401ba82a7feac44ba830/34.1.2.pdf</v>
      </c>
      <c r="M246" s="130" t="str">
        <f>HYPERLINK("https://api.typeform.com/responses/files/50ca1bb84f033b8f20d1f9db8f437ce3a31d740222b395be2cef7b67775e47a4/BuildingLOD3_Query.png","https://api.typeform.com/responses/files/50ca1bb84f033b8f20d1f9db8f437ce3a31d740222b395be2cef7b67775e47a4/BuildingLOD3_Query.png")</f>
        <v>https://api.typeform.com/responses/files/50ca1bb84f033b8f20d1f9db8f437ce3a31d740222b395be2cef7b67775e47a4/BuildingLOD3_Query.png</v>
      </c>
    </row>
    <row r="247" spans="1:24" ht="51" x14ac:dyDescent="0.2">
      <c r="A247" s="1" t="s">
        <v>866</v>
      </c>
      <c r="B247" s="19" t="s">
        <v>61</v>
      </c>
      <c r="C247" s="34" t="s">
        <v>61</v>
      </c>
      <c r="D247" s="4" t="s">
        <v>937</v>
      </c>
      <c r="E247" s="4" t="s">
        <v>61</v>
      </c>
      <c r="G247" s="35" t="s">
        <v>61</v>
      </c>
      <c r="H247" s="26" t="s">
        <v>61</v>
      </c>
      <c r="I247" s="3" t="s">
        <v>953</v>
      </c>
      <c r="J247" s="40" t="s">
        <v>61</v>
      </c>
      <c r="L247" s="83" t="s">
        <v>61</v>
      </c>
      <c r="M247" s="127" t="s">
        <v>61</v>
      </c>
      <c r="N247" s="26" t="s">
        <v>61</v>
      </c>
      <c r="P247" s="40" t="s">
        <v>61</v>
      </c>
      <c r="Q247" s="34" t="s">
        <v>61</v>
      </c>
      <c r="U247" s="46" t="s">
        <v>61</v>
      </c>
      <c r="X247" s="83" t="s">
        <v>61</v>
      </c>
    </row>
    <row r="248" spans="1:24" ht="51" x14ac:dyDescent="0.2">
      <c r="A248" s="1" t="s">
        <v>867</v>
      </c>
      <c r="B248" s="19" t="s">
        <v>61</v>
      </c>
      <c r="C248" s="34" t="s">
        <v>61</v>
      </c>
      <c r="D248" s="4" t="s">
        <v>238</v>
      </c>
      <c r="E248" s="4" t="s">
        <v>237</v>
      </c>
      <c r="G248" s="35" t="s">
        <v>61</v>
      </c>
      <c r="H248" s="26" t="s">
        <v>61</v>
      </c>
      <c r="I248" s="3" t="s">
        <v>237</v>
      </c>
      <c r="J248" s="40" t="s">
        <v>237</v>
      </c>
      <c r="L248" s="83" t="s">
        <v>61</v>
      </c>
      <c r="M248" s="127" t="s">
        <v>238</v>
      </c>
      <c r="N248" s="26" t="s">
        <v>61</v>
      </c>
      <c r="P248" s="40" t="s">
        <v>61</v>
      </c>
      <c r="Q248" s="34" t="s">
        <v>61</v>
      </c>
      <c r="U248" s="46" t="s">
        <v>61</v>
      </c>
      <c r="V248" s="58" t="s">
        <v>237</v>
      </c>
      <c r="X248" s="83" t="s">
        <v>61</v>
      </c>
    </row>
    <row r="249" spans="1:24" ht="17" x14ac:dyDescent="0.2">
      <c r="A249" s="1" t="s">
        <v>120</v>
      </c>
      <c r="B249" s="19" t="s">
        <v>61</v>
      </c>
      <c r="C249" s="34" t="s">
        <v>61</v>
      </c>
      <c r="D249" s="4" t="s">
        <v>61</v>
      </c>
      <c r="E249" s="4" t="s">
        <v>61</v>
      </c>
      <c r="G249" s="35" t="s">
        <v>61</v>
      </c>
      <c r="H249" s="26" t="s">
        <v>61</v>
      </c>
      <c r="I249" s="3" t="s">
        <v>61</v>
      </c>
      <c r="J249" s="40" t="s">
        <v>61</v>
      </c>
      <c r="L249" s="83" t="s">
        <v>61</v>
      </c>
      <c r="M249" s="127" t="s">
        <v>61</v>
      </c>
      <c r="N249" s="26" t="s">
        <v>61</v>
      </c>
      <c r="P249" s="40" t="s">
        <v>929</v>
      </c>
      <c r="Q249" s="34" t="s">
        <v>61</v>
      </c>
      <c r="U249" s="46" t="s">
        <v>61</v>
      </c>
      <c r="X249" s="83" t="s">
        <v>61</v>
      </c>
    </row>
    <row r="250" spans="1:24" ht="68" x14ac:dyDescent="0.2">
      <c r="A250" s="1" t="s">
        <v>868</v>
      </c>
      <c r="B250" s="19" t="s">
        <v>61</v>
      </c>
      <c r="C250" s="34" t="s">
        <v>61</v>
      </c>
      <c r="D250" s="4" t="s">
        <v>61</v>
      </c>
      <c r="E250" s="4" t="s">
        <v>944</v>
      </c>
      <c r="G250" s="35" t="s">
        <v>61</v>
      </c>
      <c r="H250" s="26" t="s">
        <v>61</v>
      </c>
      <c r="I250" s="3" t="s">
        <v>954</v>
      </c>
      <c r="J250" s="40" t="s">
        <v>963</v>
      </c>
      <c r="L250" s="83" t="s">
        <v>61</v>
      </c>
      <c r="M250" s="127" t="s">
        <v>61</v>
      </c>
      <c r="N250" s="26" t="s">
        <v>61</v>
      </c>
      <c r="P250" s="40" t="s">
        <v>61</v>
      </c>
      <c r="Q250" s="34" t="s">
        <v>61</v>
      </c>
      <c r="U250" s="46" t="s">
        <v>61</v>
      </c>
      <c r="V250" s="69" t="s">
        <v>1242</v>
      </c>
      <c r="X250" s="83" t="s">
        <v>61</v>
      </c>
    </row>
    <row r="251" spans="1:24" ht="34" x14ac:dyDescent="0.2">
      <c r="A251" s="1" t="s">
        <v>869</v>
      </c>
      <c r="E251" s="9" t="str">
        <f>HYPERLINK("https://api.typeform.com/responses/files/ae155569c49e49a2f05982b638e20835e7920db8fcc62852e1a22f00864af1e3/Analysis.PNG","https://api.typeform.com/responses/files/ae155569c49e49a2f05982b638e20835e7920db8fcc62852e1a22f00864af1e3/Analysis.PNG")</f>
        <v>https://api.typeform.com/responses/files/ae155569c49e49a2f05982b638e20835e7920db8fcc62852e1a22f00864af1e3/Analysis.PNG</v>
      </c>
      <c r="I251" s="8" t="str">
        <f>HYPERLINK("https://api.typeform.com/responses/files/0ea129523e1fafe944706ab7798d6ad8ec44f2e6d1801c3ef4c2359583cf8476/buffer.jpg","https://api.typeform.com/responses/files/0ea129523e1fafe944706ab7798d6ad8ec44f2e6d1801c3ef4c2359583cf8476/buffer.jpg")</f>
        <v>https://api.typeform.com/responses/files/0ea129523e1fafe944706ab7798d6ad8ec44f2e6d1801c3ef4c2359583cf8476/buffer.jpg</v>
      </c>
    </row>
    <row r="252" spans="1:24" ht="68" x14ac:dyDescent="0.2">
      <c r="A252" s="1" t="s">
        <v>870</v>
      </c>
      <c r="B252" s="19" t="s">
        <v>61</v>
      </c>
      <c r="C252" s="34" t="s">
        <v>61</v>
      </c>
      <c r="D252" s="4" t="s">
        <v>61</v>
      </c>
      <c r="E252" s="4" t="s">
        <v>288</v>
      </c>
      <c r="G252" s="35" t="s">
        <v>61</v>
      </c>
      <c r="H252" s="26" t="s">
        <v>61</v>
      </c>
      <c r="I252" s="3" t="s">
        <v>289</v>
      </c>
      <c r="J252" s="40" t="s">
        <v>290</v>
      </c>
      <c r="L252" s="83" t="s">
        <v>61</v>
      </c>
      <c r="M252" s="127" t="s">
        <v>61</v>
      </c>
      <c r="N252" s="26" t="s">
        <v>61</v>
      </c>
      <c r="P252" s="40" t="s">
        <v>61</v>
      </c>
      <c r="Q252" s="34" t="s">
        <v>61</v>
      </c>
      <c r="U252" s="46" t="s">
        <v>61</v>
      </c>
      <c r="V252" s="58" t="s">
        <v>1253</v>
      </c>
      <c r="X252" s="83" t="s">
        <v>61</v>
      </c>
    </row>
    <row r="253" spans="1:24" ht="68" x14ac:dyDescent="0.2">
      <c r="A253" s="1" t="s">
        <v>871</v>
      </c>
      <c r="B253" s="19" t="s">
        <v>61</v>
      </c>
      <c r="C253" s="34" t="s">
        <v>61</v>
      </c>
      <c r="D253" s="4" t="s">
        <v>61</v>
      </c>
      <c r="E253" s="4" t="s">
        <v>61</v>
      </c>
      <c r="G253" s="35" t="s">
        <v>61</v>
      </c>
      <c r="H253" s="26" t="s">
        <v>61</v>
      </c>
      <c r="I253" s="3" t="s">
        <v>61</v>
      </c>
      <c r="J253" s="40" t="s">
        <v>61</v>
      </c>
      <c r="L253" s="83" t="s">
        <v>61</v>
      </c>
      <c r="M253" s="127" t="s">
        <v>61</v>
      </c>
      <c r="N253" s="26" t="s">
        <v>61</v>
      </c>
      <c r="P253" s="40" t="s">
        <v>61</v>
      </c>
      <c r="Q253" s="34" t="s">
        <v>61</v>
      </c>
      <c r="U253" s="46" t="s">
        <v>61</v>
      </c>
      <c r="V253" s="58" t="s">
        <v>1253</v>
      </c>
      <c r="X253" s="83" t="s">
        <v>61</v>
      </c>
    </row>
    <row r="254" spans="1:24" ht="51" x14ac:dyDescent="0.2">
      <c r="A254" s="1" t="s">
        <v>872</v>
      </c>
      <c r="B254" s="19" t="s">
        <v>61</v>
      </c>
      <c r="C254" s="34" t="s">
        <v>61</v>
      </c>
      <c r="D254" s="4" t="s">
        <v>684</v>
      </c>
      <c r="E254" s="4" t="s">
        <v>61</v>
      </c>
      <c r="G254" s="35" t="s">
        <v>61</v>
      </c>
      <c r="H254" s="26" t="s">
        <v>61</v>
      </c>
      <c r="I254" s="3" t="s">
        <v>61</v>
      </c>
      <c r="J254" s="40" t="s">
        <v>61</v>
      </c>
      <c r="L254" s="83" t="s">
        <v>61</v>
      </c>
      <c r="M254" s="127" t="s">
        <v>914</v>
      </c>
      <c r="N254" s="26" t="s">
        <v>61</v>
      </c>
      <c r="P254" s="40" t="s">
        <v>61</v>
      </c>
      <c r="Q254" s="34" t="s">
        <v>61</v>
      </c>
      <c r="U254" s="46" t="s">
        <v>61</v>
      </c>
      <c r="X254" s="83" t="s">
        <v>61</v>
      </c>
    </row>
    <row r="255" spans="1:24" ht="85" x14ac:dyDescent="0.2">
      <c r="A255" s="1" t="s">
        <v>687</v>
      </c>
      <c r="B255" s="19" t="s">
        <v>61</v>
      </c>
      <c r="C255" s="34" t="s">
        <v>61</v>
      </c>
      <c r="D255" s="4" t="s">
        <v>689</v>
      </c>
      <c r="E255" s="4" t="s">
        <v>689</v>
      </c>
      <c r="G255" s="35" t="s">
        <v>61</v>
      </c>
      <c r="H255" s="26" t="s">
        <v>61</v>
      </c>
      <c r="I255" s="3" t="s">
        <v>689</v>
      </c>
      <c r="J255" s="40" t="s">
        <v>690</v>
      </c>
      <c r="L255" s="83" t="s">
        <v>61</v>
      </c>
      <c r="M255" s="127" t="s">
        <v>689</v>
      </c>
      <c r="N255" s="26" t="s">
        <v>61</v>
      </c>
      <c r="P255" s="40" t="s">
        <v>690</v>
      </c>
      <c r="Q255" s="34" t="s">
        <v>61</v>
      </c>
      <c r="U255" s="46" t="s">
        <v>61</v>
      </c>
      <c r="V255" s="57" t="s">
        <v>689</v>
      </c>
      <c r="X255" s="83" t="s">
        <v>61</v>
      </c>
    </row>
    <row r="256" spans="1:24" ht="85" x14ac:dyDescent="0.2">
      <c r="A256" s="1" t="s">
        <v>873</v>
      </c>
      <c r="B256" s="19" t="s">
        <v>61</v>
      </c>
      <c r="C256" s="34" t="s">
        <v>61</v>
      </c>
      <c r="D256" s="4" t="s">
        <v>238</v>
      </c>
      <c r="E256" s="4" t="s">
        <v>238</v>
      </c>
      <c r="G256" s="35" t="s">
        <v>61</v>
      </c>
      <c r="H256" s="26" t="s">
        <v>61</v>
      </c>
      <c r="I256" s="3" t="s">
        <v>237</v>
      </c>
      <c r="J256" s="40" t="s">
        <v>238</v>
      </c>
      <c r="L256" s="83" t="s">
        <v>61</v>
      </c>
      <c r="M256" s="127" t="s">
        <v>238</v>
      </c>
      <c r="N256" s="26" t="s">
        <v>61</v>
      </c>
      <c r="P256" s="40" t="s">
        <v>61</v>
      </c>
      <c r="Q256" s="34" t="s">
        <v>61</v>
      </c>
      <c r="U256" s="46" t="s">
        <v>61</v>
      </c>
      <c r="V256" s="58" t="s">
        <v>238</v>
      </c>
      <c r="X256" s="83" t="s">
        <v>61</v>
      </c>
    </row>
    <row r="257" spans="1:25" ht="68" x14ac:dyDescent="0.2">
      <c r="A257" s="1" t="s">
        <v>874</v>
      </c>
      <c r="B257" s="19" t="s">
        <v>61</v>
      </c>
      <c r="C257" s="34" t="s">
        <v>61</v>
      </c>
      <c r="D257" s="4" t="s">
        <v>61</v>
      </c>
      <c r="E257" s="4" t="s">
        <v>61</v>
      </c>
      <c r="G257" s="35" t="s">
        <v>61</v>
      </c>
      <c r="H257" s="26" t="s">
        <v>61</v>
      </c>
      <c r="I257" s="3" t="s">
        <v>955</v>
      </c>
      <c r="J257" s="40" t="s">
        <v>61</v>
      </c>
      <c r="L257" s="83" t="s">
        <v>61</v>
      </c>
      <c r="M257" s="127" t="s">
        <v>61</v>
      </c>
      <c r="N257" s="26" t="s">
        <v>61</v>
      </c>
      <c r="P257" s="40" t="s">
        <v>61</v>
      </c>
      <c r="Q257" s="34" t="s">
        <v>61</v>
      </c>
      <c r="U257" s="46" t="s">
        <v>61</v>
      </c>
      <c r="X257" s="83" t="s">
        <v>61</v>
      </c>
    </row>
    <row r="258" spans="1:25" ht="34" x14ac:dyDescent="0.2">
      <c r="A258" s="1" t="s">
        <v>875</v>
      </c>
      <c r="I258" s="8" t="str">
        <f>HYPERLINK("https://api.typeform.com/responses/files/25402da7ebc92369dc9546b0bed6bd553dde46337971ddbf48c760bdfada8eeb/GML.jpg","https://api.typeform.com/responses/files/25402da7ebc92369dc9546b0bed6bd553dde46337971ddbf48c760bdfada8eeb/GML.jpg")</f>
        <v>https://api.typeform.com/responses/files/25402da7ebc92369dc9546b0bed6bd553dde46337971ddbf48c760bdfada8eeb/GML.jpg</v>
      </c>
      <c r="V258" s="72" t="s">
        <v>1255</v>
      </c>
    </row>
    <row r="259" spans="1:25" ht="51" x14ac:dyDescent="0.2">
      <c r="A259" s="1" t="s">
        <v>876</v>
      </c>
      <c r="B259" s="19" t="s">
        <v>61</v>
      </c>
      <c r="C259" s="34" t="s">
        <v>61</v>
      </c>
      <c r="D259" s="4" t="s">
        <v>61</v>
      </c>
      <c r="E259" s="4" t="s">
        <v>61</v>
      </c>
      <c r="G259" s="35" t="s">
        <v>589</v>
      </c>
      <c r="H259" s="26" t="s">
        <v>61</v>
      </c>
      <c r="I259" s="3" t="s">
        <v>61</v>
      </c>
      <c r="J259" s="40" t="s">
        <v>61</v>
      </c>
      <c r="L259" s="83" t="s">
        <v>61</v>
      </c>
      <c r="M259" s="127" t="s">
        <v>61</v>
      </c>
      <c r="N259" s="26" t="s">
        <v>61</v>
      </c>
      <c r="P259" s="40" t="s">
        <v>61</v>
      </c>
      <c r="Q259" s="34" t="s">
        <v>61</v>
      </c>
      <c r="U259" s="46" t="s">
        <v>61</v>
      </c>
      <c r="V259" s="72" t="s">
        <v>1254</v>
      </c>
      <c r="X259" s="83" t="s">
        <v>184</v>
      </c>
    </row>
    <row r="260" spans="1:25" ht="51" x14ac:dyDescent="0.2">
      <c r="A260" s="1" t="s">
        <v>877</v>
      </c>
      <c r="B260" s="19" t="s">
        <v>289</v>
      </c>
      <c r="C260" s="34" t="s">
        <v>290</v>
      </c>
      <c r="D260" s="4" t="s">
        <v>288</v>
      </c>
      <c r="E260" s="4" t="s">
        <v>288</v>
      </c>
      <c r="G260" s="35" t="s">
        <v>288</v>
      </c>
      <c r="H260" s="26" t="s">
        <v>61</v>
      </c>
      <c r="I260" s="3" t="s">
        <v>289</v>
      </c>
      <c r="J260" s="40" t="s">
        <v>289</v>
      </c>
      <c r="L260" s="83" t="s">
        <v>61</v>
      </c>
      <c r="M260" s="127" t="s">
        <v>288</v>
      </c>
      <c r="N260" s="26" t="s">
        <v>61</v>
      </c>
      <c r="P260" s="40" t="s">
        <v>61</v>
      </c>
      <c r="Q260" s="34" t="s">
        <v>289</v>
      </c>
      <c r="U260" s="46" t="s">
        <v>289</v>
      </c>
      <c r="V260" s="58" t="s">
        <v>1244</v>
      </c>
      <c r="X260" s="83" t="s">
        <v>288</v>
      </c>
    </row>
    <row r="261" spans="1:25" ht="17" x14ac:dyDescent="0.2">
      <c r="A261" s="1" t="s">
        <v>120</v>
      </c>
      <c r="B261" s="19" t="s">
        <v>61</v>
      </c>
      <c r="C261" s="34" t="s">
        <v>61</v>
      </c>
      <c r="D261" s="4" t="s">
        <v>61</v>
      </c>
      <c r="E261" s="4" t="s">
        <v>61</v>
      </c>
      <c r="G261" s="35" t="s">
        <v>61</v>
      </c>
      <c r="H261" s="26" t="s">
        <v>61</v>
      </c>
      <c r="I261" s="3" t="s">
        <v>61</v>
      </c>
      <c r="J261" s="40" t="s">
        <v>61</v>
      </c>
      <c r="L261" s="83" t="s">
        <v>919</v>
      </c>
      <c r="M261" s="127" t="s">
        <v>61</v>
      </c>
      <c r="N261" s="26" t="s">
        <v>708</v>
      </c>
      <c r="P261" s="40" t="s">
        <v>61</v>
      </c>
      <c r="Q261" s="34" t="s">
        <v>61</v>
      </c>
      <c r="U261" s="46" t="s">
        <v>61</v>
      </c>
      <c r="X261" s="83" t="s">
        <v>61</v>
      </c>
    </row>
    <row r="262" spans="1:25" ht="51" x14ac:dyDescent="0.2">
      <c r="A262" s="1" t="s">
        <v>705</v>
      </c>
      <c r="B262" s="19" t="s">
        <v>61</v>
      </c>
      <c r="C262" s="34" t="s">
        <v>895</v>
      </c>
      <c r="D262" s="4" t="s">
        <v>61</v>
      </c>
      <c r="E262" s="4" t="s">
        <v>61</v>
      </c>
      <c r="G262" s="35" t="s">
        <v>589</v>
      </c>
      <c r="H262" s="26" t="s">
        <v>61</v>
      </c>
      <c r="I262" s="3" t="s">
        <v>61</v>
      </c>
      <c r="J262" s="40" t="s">
        <v>61</v>
      </c>
      <c r="L262" s="83" t="s">
        <v>61</v>
      </c>
      <c r="M262" s="127" t="s">
        <v>61</v>
      </c>
      <c r="N262" s="26" t="s">
        <v>61</v>
      </c>
      <c r="P262" s="40" t="s">
        <v>61</v>
      </c>
      <c r="Q262" s="34" t="s">
        <v>61</v>
      </c>
      <c r="U262" s="46" t="s">
        <v>61</v>
      </c>
      <c r="X262" s="83" t="s">
        <v>184</v>
      </c>
    </row>
    <row r="263" spans="1:25" ht="17" x14ac:dyDescent="0.2">
      <c r="A263" s="1" t="s">
        <v>529</v>
      </c>
      <c r="B263" s="19" t="s">
        <v>40</v>
      </c>
      <c r="C263" s="34" t="s">
        <v>42</v>
      </c>
      <c r="D263" s="4" t="s">
        <v>51</v>
      </c>
      <c r="E263" s="4" t="s">
        <v>52</v>
      </c>
      <c r="G263" s="35" t="s">
        <v>43</v>
      </c>
      <c r="H263" s="26" t="s">
        <v>49</v>
      </c>
      <c r="I263" s="3" t="s">
        <v>54</v>
      </c>
      <c r="J263" s="40" t="s">
        <v>55</v>
      </c>
      <c r="L263" s="83" t="s">
        <v>46</v>
      </c>
      <c r="M263" s="127" t="s">
        <v>45</v>
      </c>
      <c r="N263" s="26" t="s">
        <v>47</v>
      </c>
      <c r="P263" s="40" t="s">
        <v>50</v>
      </c>
      <c r="Q263" s="34" t="s">
        <v>39</v>
      </c>
      <c r="U263" s="46" t="s">
        <v>45</v>
      </c>
      <c r="X263" s="83" t="s">
        <v>41</v>
      </c>
    </row>
    <row r="264" spans="1:25" s="5" customFormat="1" ht="17" x14ac:dyDescent="0.2">
      <c r="A264" s="1" t="s">
        <v>531</v>
      </c>
      <c r="B264" s="20" t="s">
        <v>64</v>
      </c>
      <c r="C264" s="36" t="s">
        <v>78</v>
      </c>
      <c r="D264" s="7" t="s">
        <v>78</v>
      </c>
      <c r="E264" s="7" t="s">
        <v>78</v>
      </c>
      <c r="F264" s="15"/>
      <c r="G264" s="37" t="s">
        <v>67</v>
      </c>
      <c r="H264" s="27" t="s">
        <v>76</v>
      </c>
      <c r="I264" s="6" t="s">
        <v>76</v>
      </c>
      <c r="J264" s="41" t="s">
        <v>76</v>
      </c>
      <c r="K264" s="125"/>
      <c r="L264" s="84" t="s">
        <v>71</v>
      </c>
      <c r="M264" s="135" t="s">
        <v>533</v>
      </c>
      <c r="N264" s="27" t="s">
        <v>72</v>
      </c>
      <c r="O264" s="14"/>
      <c r="P264" s="41" t="s">
        <v>77</v>
      </c>
      <c r="Q264" s="36" t="s">
        <v>63</v>
      </c>
      <c r="R264" s="15"/>
      <c r="S264" s="68"/>
      <c r="T264" s="55"/>
      <c r="U264" s="47" t="s">
        <v>532</v>
      </c>
      <c r="V264" s="62"/>
      <c r="W264" s="80"/>
      <c r="X264" s="84" t="s">
        <v>65</v>
      </c>
      <c r="Y264" s="62"/>
    </row>
    <row r="265" spans="1:25" ht="17" x14ac:dyDescent="0.2">
      <c r="A265" s="1" t="s">
        <v>530</v>
      </c>
      <c r="B265" s="19" t="s">
        <v>100</v>
      </c>
      <c r="C265" s="34" t="s">
        <v>102</v>
      </c>
      <c r="D265" s="4" t="s">
        <v>113</v>
      </c>
      <c r="E265" s="4" t="s">
        <v>113</v>
      </c>
      <c r="G265" s="35" t="s">
        <v>103</v>
      </c>
      <c r="H265" s="26" t="s">
        <v>111</v>
      </c>
      <c r="I265" s="3" t="s">
        <v>114</v>
      </c>
      <c r="J265" s="40" t="s">
        <v>115</v>
      </c>
      <c r="L265" s="83" t="s">
        <v>107</v>
      </c>
      <c r="M265" s="127" t="s">
        <v>106</v>
      </c>
      <c r="N265" s="26" t="s">
        <v>108</v>
      </c>
      <c r="P265" s="40" t="s">
        <v>112</v>
      </c>
      <c r="Q265" s="34" t="s">
        <v>99</v>
      </c>
      <c r="U265" s="46" t="s">
        <v>910</v>
      </c>
      <c r="X265" s="83" t="s">
        <v>101</v>
      </c>
    </row>
    <row r="266" spans="1:25" ht="17" x14ac:dyDescent="0.2">
      <c r="A266" s="1" t="s">
        <v>348</v>
      </c>
      <c r="B266" s="19" t="s">
        <v>885</v>
      </c>
      <c r="C266" s="34" t="s">
        <v>896</v>
      </c>
      <c r="D266" s="4" t="s">
        <v>938</v>
      </c>
      <c r="E266" s="4" t="s">
        <v>945</v>
      </c>
      <c r="G266" s="35" t="s">
        <v>903</v>
      </c>
      <c r="H266" s="26" t="s">
        <v>906</v>
      </c>
      <c r="I266" s="3" t="s">
        <v>956</v>
      </c>
      <c r="J266" s="40" t="s">
        <v>964</v>
      </c>
      <c r="L266" s="83" t="s">
        <v>920</v>
      </c>
      <c r="M266" s="127" t="s">
        <v>915</v>
      </c>
      <c r="N266" s="26" t="s">
        <v>924</v>
      </c>
      <c r="P266" s="40" t="s">
        <v>930</v>
      </c>
      <c r="Q266" s="34" t="s">
        <v>881</v>
      </c>
      <c r="U266" s="46" t="s">
        <v>911</v>
      </c>
      <c r="X266" s="83" t="s">
        <v>890</v>
      </c>
    </row>
    <row r="267" spans="1:25" ht="17" x14ac:dyDescent="0.2">
      <c r="A267" s="1" t="s">
        <v>369</v>
      </c>
      <c r="B267" s="19" t="s">
        <v>886</v>
      </c>
      <c r="C267" s="34" t="s">
        <v>897</v>
      </c>
      <c r="D267" s="4" t="s">
        <v>939</v>
      </c>
      <c r="E267" s="4" t="s">
        <v>946</v>
      </c>
      <c r="G267" s="35" t="s">
        <v>904</v>
      </c>
      <c r="H267" s="26" t="s">
        <v>907</v>
      </c>
      <c r="I267" s="3" t="s">
        <v>957</v>
      </c>
      <c r="J267" s="40" t="s">
        <v>965</v>
      </c>
      <c r="L267" s="83" t="s">
        <v>921</v>
      </c>
      <c r="M267" s="127" t="s">
        <v>916</v>
      </c>
      <c r="N267" s="26" t="s">
        <v>925</v>
      </c>
      <c r="P267" s="40" t="s">
        <v>931</v>
      </c>
      <c r="Q267" s="34" t="s">
        <v>882</v>
      </c>
      <c r="U267" s="46" t="s">
        <v>912</v>
      </c>
      <c r="X267" s="83" t="s">
        <v>891</v>
      </c>
    </row>
    <row r="268" spans="1:25" ht="17" x14ac:dyDescent="0.2">
      <c r="A268" s="1" t="s">
        <v>390</v>
      </c>
      <c r="B268" s="19" t="s">
        <v>846</v>
      </c>
      <c r="C268" s="34" t="s">
        <v>394</v>
      </c>
      <c r="D268" s="4" t="s">
        <v>401</v>
      </c>
      <c r="E268" s="4" t="s">
        <v>402</v>
      </c>
      <c r="G268" s="35" t="s">
        <v>395</v>
      </c>
      <c r="H268" s="26" t="s">
        <v>739</v>
      </c>
      <c r="I268" s="3" t="s">
        <v>403</v>
      </c>
      <c r="J268" s="40" t="s">
        <v>404</v>
      </c>
      <c r="L268" s="83" t="s">
        <v>397</v>
      </c>
      <c r="M268" s="127" t="s">
        <v>396</v>
      </c>
      <c r="N268" s="26" t="s">
        <v>397</v>
      </c>
      <c r="P268" s="40" t="s">
        <v>400</v>
      </c>
      <c r="Q268" s="34" t="s">
        <v>391</v>
      </c>
      <c r="U268" s="46" t="s">
        <v>396</v>
      </c>
      <c r="X268" s="83" t="s">
        <v>564</v>
      </c>
    </row>
    <row r="271" spans="1:25" s="12" customFormat="1" ht="17" x14ac:dyDescent="0.2">
      <c r="A271" s="11" t="s">
        <v>0</v>
      </c>
      <c r="B271" s="23" t="s">
        <v>967</v>
      </c>
      <c r="C271" s="34" t="s">
        <v>969</v>
      </c>
      <c r="D271" s="4" t="s">
        <v>977</v>
      </c>
      <c r="E271" s="4" t="s">
        <v>978</v>
      </c>
      <c r="F271" s="9"/>
      <c r="G271" s="35" t="s">
        <v>970</v>
      </c>
      <c r="H271" s="26" t="s">
        <v>971</v>
      </c>
      <c r="I271" s="3" t="s">
        <v>980</v>
      </c>
      <c r="J271" s="40" t="s">
        <v>979</v>
      </c>
      <c r="K271" s="122"/>
      <c r="L271" s="87" t="s">
        <v>974</v>
      </c>
      <c r="M271" s="132" t="s">
        <v>973</v>
      </c>
      <c r="N271" s="26" t="s">
        <v>975</v>
      </c>
      <c r="O271" s="8"/>
      <c r="P271" s="40" t="s">
        <v>976</v>
      </c>
      <c r="Q271" s="34" t="s">
        <v>966</v>
      </c>
      <c r="R271" s="9"/>
      <c r="S271" s="39"/>
      <c r="T271" s="50"/>
      <c r="U271" s="51" t="s">
        <v>972</v>
      </c>
      <c r="V271" s="60"/>
      <c r="W271" s="24"/>
      <c r="X271" s="87" t="s">
        <v>968</v>
      </c>
      <c r="Y271" s="60"/>
    </row>
    <row r="272" spans="1:25" s="12" customFormat="1" ht="85" x14ac:dyDescent="0.2">
      <c r="A272" s="11" t="s">
        <v>287</v>
      </c>
      <c r="B272" s="23" t="s">
        <v>298</v>
      </c>
      <c r="C272" s="34" t="s">
        <v>298</v>
      </c>
      <c r="D272" s="4" t="s">
        <v>981</v>
      </c>
      <c r="E272" s="4" t="s">
        <v>981</v>
      </c>
      <c r="F272" s="9"/>
      <c r="G272" s="35" t="s">
        <v>298</v>
      </c>
      <c r="H272" s="26" t="s">
        <v>291</v>
      </c>
      <c r="I272" s="3" t="s">
        <v>294</v>
      </c>
      <c r="J272" s="40" t="s">
        <v>61</v>
      </c>
      <c r="K272" s="122"/>
      <c r="L272" s="87" t="s">
        <v>298</v>
      </c>
      <c r="M272" s="132" t="s">
        <v>981</v>
      </c>
      <c r="N272" s="26" t="s">
        <v>291</v>
      </c>
      <c r="O272" s="8"/>
      <c r="P272" s="40" t="s">
        <v>291</v>
      </c>
      <c r="Q272" s="34" t="s">
        <v>981</v>
      </c>
      <c r="R272" s="9"/>
      <c r="S272" s="39"/>
      <c r="T272" s="50"/>
      <c r="U272" s="51" t="s">
        <v>981</v>
      </c>
      <c r="V272" s="60" t="s">
        <v>1256</v>
      </c>
      <c r="W272" s="24"/>
      <c r="X272" s="87" t="s">
        <v>61</v>
      </c>
      <c r="Y272" s="60"/>
    </row>
    <row r="273" spans="1:25" s="12" customFormat="1" ht="17" x14ac:dyDescent="0.2">
      <c r="A273" s="11" t="s">
        <v>120</v>
      </c>
      <c r="B273" s="23" t="s">
        <v>61</v>
      </c>
      <c r="C273" s="34" t="s">
        <v>61</v>
      </c>
      <c r="D273" s="4" t="s">
        <v>61</v>
      </c>
      <c r="E273" s="4" t="s">
        <v>61</v>
      </c>
      <c r="F273" s="9"/>
      <c r="G273" s="35" t="s">
        <v>61</v>
      </c>
      <c r="H273" s="26" t="s">
        <v>61</v>
      </c>
      <c r="I273" s="3" t="s">
        <v>61</v>
      </c>
      <c r="J273" s="40" t="s">
        <v>61</v>
      </c>
      <c r="K273" s="122"/>
      <c r="L273" s="87" t="s">
        <v>61</v>
      </c>
      <c r="M273" s="132" t="s">
        <v>61</v>
      </c>
      <c r="N273" s="26" t="s">
        <v>61</v>
      </c>
      <c r="O273" s="8"/>
      <c r="P273" s="40" t="s">
        <v>61</v>
      </c>
      <c r="Q273" s="34" t="s">
        <v>61</v>
      </c>
      <c r="R273" s="9"/>
      <c r="S273" s="39"/>
      <c r="T273" s="50"/>
      <c r="U273" s="51" t="s">
        <v>61</v>
      </c>
      <c r="V273" s="60"/>
      <c r="W273" s="24"/>
      <c r="X273" s="87" t="s">
        <v>982</v>
      </c>
      <c r="Y273" s="60"/>
    </row>
    <row r="274" spans="1:25" s="12" customFormat="1" ht="68" x14ac:dyDescent="0.2">
      <c r="A274" s="11" t="s">
        <v>293</v>
      </c>
      <c r="B274" s="23" t="s">
        <v>61</v>
      </c>
      <c r="C274" s="34" t="s">
        <v>61</v>
      </c>
      <c r="D274" s="4" t="s">
        <v>288</v>
      </c>
      <c r="E274" s="4" t="s">
        <v>291</v>
      </c>
      <c r="F274" s="9"/>
      <c r="G274" s="35" t="s">
        <v>61</v>
      </c>
      <c r="H274" s="26" t="s">
        <v>289</v>
      </c>
      <c r="I274" s="3" t="s">
        <v>294</v>
      </c>
      <c r="J274" s="40" t="s">
        <v>61</v>
      </c>
      <c r="K274" s="122"/>
      <c r="L274" s="87" t="s">
        <v>61</v>
      </c>
      <c r="M274" s="132" t="s">
        <v>289</v>
      </c>
      <c r="N274" s="26" t="s">
        <v>289</v>
      </c>
      <c r="O274" s="8"/>
      <c r="P274" s="40" t="s">
        <v>981</v>
      </c>
      <c r="Q274" s="34" t="s">
        <v>288</v>
      </c>
      <c r="R274" s="9"/>
      <c r="S274" s="39"/>
      <c r="T274" s="50"/>
      <c r="U274" s="51" t="s">
        <v>289</v>
      </c>
      <c r="V274" s="60" t="s">
        <v>289</v>
      </c>
      <c r="W274" s="24"/>
      <c r="X274" s="87" t="s">
        <v>61</v>
      </c>
      <c r="Y274" s="60"/>
    </row>
    <row r="275" spans="1:25" s="12" customFormat="1" ht="17" x14ac:dyDescent="0.2">
      <c r="A275" s="11" t="s">
        <v>120</v>
      </c>
      <c r="B275" s="23" t="s">
        <v>61</v>
      </c>
      <c r="C275" s="34" t="s">
        <v>61</v>
      </c>
      <c r="D275" s="4" t="s">
        <v>61</v>
      </c>
      <c r="E275" s="4" t="s">
        <v>61</v>
      </c>
      <c r="F275" s="9"/>
      <c r="G275" s="35" t="s">
        <v>61</v>
      </c>
      <c r="H275" s="26" t="s">
        <v>61</v>
      </c>
      <c r="I275" s="3" t="s">
        <v>61</v>
      </c>
      <c r="J275" s="40" t="s">
        <v>61</v>
      </c>
      <c r="K275" s="122"/>
      <c r="L275" s="87" t="s">
        <v>61</v>
      </c>
      <c r="M275" s="132" t="s">
        <v>61</v>
      </c>
      <c r="N275" s="26" t="s">
        <v>61</v>
      </c>
      <c r="O275" s="8"/>
      <c r="P275" s="40" t="s">
        <v>61</v>
      </c>
      <c r="Q275" s="34" t="s">
        <v>61</v>
      </c>
      <c r="R275" s="9"/>
      <c r="S275" s="39"/>
      <c r="T275" s="50"/>
      <c r="U275" s="51" t="s">
        <v>61</v>
      </c>
      <c r="V275" s="60"/>
      <c r="W275" s="24"/>
      <c r="X275" s="87" t="s">
        <v>983</v>
      </c>
      <c r="Y275" s="60"/>
    </row>
    <row r="276" spans="1:25" s="12" customFormat="1" ht="51" x14ac:dyDescent="0.2">
      <c r="A276" s="11" t="s">
        <v>295</v>
      </c>
      <c r="B276" s="23" t="s">
        <v>61</v>
      </c>
      <c r="C276" s="34" t="s">
        <v>61</v>
      </c>
      <c r="D276" s="4" t="s">
        <v>289</v>
      </c>
      <c r="E276" s="4" t="s">
        <v>291</v>
      </c>
      <c r="F276" s="9"/>
      <c r="G276" s="35" t="s">
        <v>61</v>
      </c>
      <c r="H276" s="26" t="s">
        <v>289</v>
      </c>
      <c r="I276" s="3" t="s">
        <v>294</v>
      </c>
      <c r="J276" s="40" t="s">
        <v>61</v>
      </c>
      <c r="K276" s="122"/>
      <c r="L276" s="87" t="s">
        <v>61</v>
      </c>
      <c r="M276" s="132" t="s">
        <v>289</v>
      </c>
      <c r="N276" s="26" t="s">
        <v>289</v>
      </c>
      <c r="O276" s="8"/>
      <c r="P276" s="40" t="s">
        <v>981</v>
      </c>
      <c r="Q276" s="34" t="s">
        <v>290</v>
      </c>
      <c r="R276" s="9"/>
      <c r="S276" s="39"/>
      <c r="T276" s="50"/>
      <c r="U276" s="51" t="s">
        <v>289</v>
      </c>
      <c r="V276" s="60" t="s">
        <v>289</v>
      </c>
      <c r="W276" s="24"/>
      <c r="X276" s="87" t="s">
        <v>61</v>
      </c>
      <c r="Y276" s="60"/>
    </row>
    <row r="277" spans="1:25" s="12" customFormat="1" ht="17" x14ac:dyDescent="0.2">
      <c r="A277" s="11" t="s">
        <v>120</v>
      </c>
      <c r="B277" s="23" t="s">
        <v>61</v>
      </c>
      <c r="C277" s="34" t="s">
        <v>61</v>
      </c>
      <c r="D277" s="4" t="s">
        <v>61</v>
      </c>
      <c r="E277" s="4" t="s">
        <v>61</v>
      </c>
      <c r="F277" s="9"/>
      <c r="G277" s="35" t="s">
        <v>61</v>
      </c>
      <c r="H277" s="26" t="s">
        <v>61</v>
      </c>
      <c r="I277" s="3" t="s">
        <v>61</v>
      </c>
      <c r="J277" s="40" t="s">
        <v>61</v>
      </c>
      <c r="K277" s="122"/>
      <c r="L277" s="87" t="s">
        <v>61</v>
      </c>
      <c r="M277" s="132" t="s">
        <v>61</v>
      </c>
      <c r="N277" s="26" t="s">
        <v>61</v>
      </c>
      <c r="O277" s="8"/>
      <c r="P277" s="40" t="s">
        <v>61</v>
      </c>
      <c r="Q277" s="34" t="s">
        <v>61</v>
      </c>
      <c r="R277" s="9"/>
      <c r="S277" s="39"/>
      <c r="T277" s="50"/>
      <c r="U277" s="51" t="s">
        <v>61</v>
      </c>
      <c r="V277" s="60"/>
      <c r="W277" s="24"/>
      <c r="X277" s="87" t="s">
        <v>983</v>
      </c>
      <c r="Y277" s="60"/>
    </row>
    <row r="278" spans="1:25" s="12" customFormat="1" ht="51" x14ac:dyDescent="0.2">
      <c r="A278" s="11" t="s">
        <v>296</v>
      </c>
      <c r="B278" s="23" t="s">
        <v>61</v>
      </c>
      <c r="C278" s="34" t="s">
        <v>61</v>
      </c>
      <c r="D278" s="4" t="s">
        <v>288</v>
      </c>
      <c r="E278" s="4" t="s">
        <v>291</v>
      </c>
      <c r="F278" s="9"/>
      <c r="G278" s="35" t="s">
        <v>61</v>
      </c>
      <c r="H278" s="26" t="s">
        <v>289</v>
      </c>
      <c r="I278" s="3" t="s">
        <v>294</v>
      </c>
      <c r="J278" s="40" t="s">
        <v>61</v>
      </c>
      <c r="K278" s="122"/>
      <c r="L278" s="87" t="s">
        <v>61</v>
      </c>
      <c r="M278" s="132" t="s">
        <v>289</v>
      </c>
      <c r="N278" s="26" t="s">
        <v>289</v>
      </c>
      <c r="O278" s="8"/>
      <c r="P278" s="40" t="s">
        <v>288</v>
      </c>
      <c r="Q278" s="34" t="s">
        <v>288</v>
      </c>
      <c r="R278" s="9"/>
      <c r="S278" s="39"/>
      <c r="T278" s="50"/>
      <c r="U278" s="51" t="s">
        <v>289</v>
      </c>
      <c r="V278" s="60" t="s">
        <v>289</v>
      </c>
      <c r="W278" s="24"/>
      <c r="X278" s="87" t="s">
        <v>61</v>
      </c>
      <c r="Y278" s="60"/>
    </row>
    <row r="279" spans="1:25" s="12" customFormat="1" ht="17" x14ac:dyDescent="0.2">
      <c r="A279" s="11" t="s">
        <v>120</v>
      </c>
      <c r="B279" s="23" t="s">
        <v>61</v>
      </c>
      <c r="C279" s="34" t="s">
        <v>61</v>
      </c>
      <c r="D279" s="4" t="s">
        <v>61</v>
      </c>
      <c r="E279" s="4" t="s">
        <v>61</v>
      </c>
      <c r="F279" s="9"/>
      <c r="G279" s="35" t="s">
        <v>61</v>
      </c>
      <c r="H279" s="26" t="s">
        <v>61</v>
      </c>
      <c r="I279" s="3" t="s">
        <v>61</v>
      </c>
      <c r="J279" s="40" t="s">
        <v>61</v>
      </c>
      <c r="K279" s="122"/>
      <c r="L279" s="87" t="s">
        <v>61</v>
      </c>
      <c r="M279" s="132" t="s">
        <v>61</v>
      </c>
      <c r="N279" s="26" t="s">
        <v>61</v>
      </c>
      <c r="O279" s="8"/>
      <c r="P279" s="40" t="s">
        <v>61</v>
      </c>
      <c r="Q279" s="34" t="s">
        <v>61</v>
      </c>
      <c r="R279" s="9"/>
      <c r="S279" s="39"/>
      <c r="T279" s="50"/>
      <c r="U279" s="51" t="s">
        <v>61</v>
      </c>
      <c r="V279" s="60"/>
      <c r="W279" s="24"/>
      <c r="X279" s="87" t="s">
        <v>983</v>
      </c>
      <c r="Y279" s="60"/>
    </row>
    <row r="280" spans="1:25" s="12" customFormat="1" ht="51" x14ac:dyDescent="0.2">
      <c r="A280" s="11" t="s">
        <v>297</v>
      </c>
      <c r="B280" s="23" t="s">
        <v>61</v>
      </c>
      <c r="C280" s="34" t="s">
        <v>61</v>
      </c>
      <c r="D280" s="4" t="s">
        <v>288</v>
      </c>
      <c r="E280" s="4" t="s">
        <v>291</v>
      </c>
      <c r="F280" s="9"/>
      <c r="G280" s="35" t="s">
        <v>61</v>
      </c>
      <c r="H280" s="26" t="s">
        <v>61</v>
      </c>
      <c r="I280" s="3" t="s">
        <v>294</v>
      </c>
      <c r="J280" s="40" t="s">
        <v>61</v>
      </c>
      <c r="K280" s="122"/>
      <c r="L280" s="87" t="s">
        <v>61</v>
      </c>
      <c r="M280" s="132" t="s">
        <v>289</v>
      </c>
      <c r="N280" s="26" t="s">
        <v>291</v>
      </c>
      <c r="O280" s="8"/>
      <c r="P280" s="40" t="s">
        <v>981</v>
      </c>
      <c r="Q280" s="34" t="s">
        <v>61</v>
      </c>
      <c r="R280" s="9"/>
      <c r="S280" s="39"/>
      <c r="T280" s="50"/>
      <c r="U280" s="51" t="s">
        <v>294</v>
      </c>
      <c r="V280" s="60" t="s">
        <v>289</v>
      </c>
      <c r="W280" s="24"/>
      <c r="X280" s="87" t="s">
        <v>61</v>
      </c>
      <c r="Y280" s="60"/>
    </row>
    <row r="281" spans="1:25" s="12" customFormat="1" ht="17" x14ac:dyDescent="0.2">
      <c r="A281" s="11" t="s">
        <v>120</v>
      </c>
      <c r="B281" s="23" t="s">
        <v>61</v>
      </c>
      <c r="C281" s="34" t="s">
        <v>61</v>
      </c>
      <c r="D281" s="4" t="s">
        <v>61</v>
      </c>
      <c r="E281" s="4" t="s">
        <v>61</v>
      </c>
      <c r="F281" s="9"/>
      <c r="G281" s="35" t="s">
        <v>61</v>
      </c>
      <c r="H281" s="26" t="s">
        <v>984</v>
      </c>
      <c r="I281" s="3" t="s">
        <v>61</v>
      </c>
      <c r="J281" s="40" t="s">
        <v>61</v>
      </c>
      <c r="K281" s="122"/>
      <c r="L281" s="87" t="s">
        <v>61</v>
      </c>
      <c r="M281" s="132" t="s">
        <v>61</v>
      </c>
      <c r="N281" s="26" t="s">
        <v>61</v>
      </c>
      <c r="O281" s="8"/>
      <c r="P281" s="40" t="s">
        <v>61</v>
      </c>
      <c r="Q281" s="34" t="s">
        <v>61</v>
      </c>
      <c r="R281" s="9"/>
      <c r="S281" s="39"/>
      <c r="T281" s="50"/>
      <c r="U281" s="51" t="s">
        <v>61</v>
      </c>
      <c r="V281" s="60"/>
      <c r="W281" s="24"/>
      <c r="X281" s="87" t="s">
        <v>983</v>
      </c>
      <c r="Y281" s="60"/>
    </row>
    <row r="282" spans="1:25" s="12" customFormat="1" ht="102" x14ac:dyDescent="0.2">
      <c r="A282" s="11" t="s">
        <v>300</v>
      </c>
      <c r="B282" s="23" t="s">
        <v>61</v>
      </c>
      <c r="C282" s="34" t="s">
        <v>61</v>
      </c>
      <c r="D282" s="4" t="s">
        <v>294</v>
      </c>
      <c r="E282" s="4" t="s">
        <v>291</v>
      </c>
      <c r="F282" s="9"/>
      <c r="G282" s="35" t="s">
        <v>61</v>
      </c>
      <c r="H282" s="26" t="s">
        <v>294</v>
      </c>
      <c r="I282" s="3" t="s">
        <v>294</v>
      </c>
      <c r="J282" s="40" t="s">
        <v>61</v>
      </c>
      <c r="K282" s="122"/>
      <c r="L282" s="87" t="s">
        <v>61</v>
      </c>
      <c r="M282" s="132" t="s">
        <v>288</v>
      </c>
      <c r="N282" s="26" t="s">
        <v>291</v>
      </c>
      <c r="O282" s="8"/>
      <c r="P282" s="40" t="s">
        <v>981</v>
      </c>
      <c r="Q282" s="34" t="s">
        <v>61</v>
      </c>
      <c r="R282" s="9"/>
      <c r="S282" s="39"/>
      <c r="T282" s="50"/>
      <c r="U282" s="51" t="s">
        <v>294</v>
      </c>
      <c r="V282" s="74" t="s">
        <v>294</v>
      </c>
      <c r="W282" s="24"/>
      <c r="X282" s="87" t="s">
        <v>61</v>
      </c>
      <c r="Y282" s="60"/>
    </row>
    <row r="283" spans="1:25" s="12" customFormat="1" ht="17" x14ac:dyDescent="0.2">
      <c r="A283" s="11" t="s">
        <v>120</v>
      </c>
      <c r="B283" s="23" t="s">
        <v>61</v>
      </c>
      <c r="C283" s="34" t="s">
        <v>61</v>
      </c>
      <c r="D283" s="4" t="s">
        <v>61</v>
      </c>
      <c r="E283" s="4" t="s">
        <v>61</v>
      </c>
      <c r="F283" s="9"/>
      <c r="G283" s="35" t="s">
        <v>61</v>
      </c>
      <c r="H283" s="26" t="s">
        <v>61</v>
      </c>
      <c r="I283" s="3" t="s">
        <v>61</v>
      </c>
      <c r="J283" s="40" t="s">
        <v>61</v>
      </c>
      <c r="K283" s="122"/>
      <c r="L283" s="87" t="s">
        <v>61</v>
      </c>
      <c r="M283" s="132" t="s">
        <v>61</v>
      </c>
      <c r="N283" s="26" t="s">
        <v>61</v>
      </c>
      <c r="O283" s="8"/>
      <c r="P283" s="40" t="s">
        <v>61</v>
      </c>
      <c r="Q283" s="34" t="s">
        <v>61</v>
      </c>
      <c r="R283" s="9"/>
      <c r="S283" s="39"/>
      <c r="T283" s="50"/>
      <c r="U283" s="51" t="s">
        <v>61</v>
      </c>
      <c r="V283" s="60"/>
      <c r="W283" s="24"/>
      <c r="X283" s="87" t="s">
        <v>983</v>
      </c>
      <c r="Y283" s="60"/>
    </row>
    <row r="284" spans="1:25" s="12" customFormat="1" ht="51" x14ac:dyDescent="0.2">
      <c r="A284" s="11" t="s">
        <v>985</v>
      </c>
      <c r="B284" s="23" t="s">
        <v>61</v>
      </c>
      <c r="C284" s="34" t="s">
        <v>61</v>
      </c>
      <c r="D284" s="4" t="s">
        <v>61</v>
      </c>
      <c r="E284" s="4" t="s">
        <v>61</v>
      </c>
      <c r="F284" s="9"/>
      <c r="G284" s="35" t="s">
        <v>61</v>
      </c>
      <c r="H284" s="26" t="s">
        <v>61</v>
      </c>
      <c r="I284" s="3" t="s">
        <v>61</v>
      </c>
      <c r="J284" s="40" t="s">
        <v>61</v>
      </c>
      <c r="K284" s="122"/>
      <c r="L284" s="87" t="s">
        <v>61</v>
      </c>
      <c r="M284" s="132" t="s">
        <v>989</v>
      </c>
      <c r="N284" s="26" t="s">
        <v>238</v>
      </c>
      <c r="O284" s="8"/>
      <c r="P284" s="40" t="s">
        <v>61</v>
      </c>
      <c r="Q284" s="34" t="s">
        <v>986</v>
      </c>
      <c r="R284" s="9"/>
      <c r="S284" s="39"/>
      <c r="T284" s="50"/>
      <c r="U284" s="51" t="s">
        <v>988</v>
      </c>
      <c r="V284" s="60"/>
      <c r="W284" s="24"/>
      <c r="X284" s="87" t="s">
        <v>987</v>
      </c>
      <c r="Y284" s="60"/>
    </row>
    <row r="285" spans="1:25" s="12" customFormat="1" ht="51" x14ac:dyDescent="0.2">
      <c r="A285" s="11" t="s">
        <v>761</v>
      </c>
      <c r="B285" s="23" t="s">
        <v>61</v>
      </c>
      <c r="C285" s="34" t="s">
        <v>61</v>
      </c>
      <c r="D285" s="4" t="s">
        <v>61</v>
      </c>
      <c r="E285" s="4" t="s">
        <v>61</v>
      </c>
      <c r="F285" s="9"/>
      <c r="G285" s="35" t="s">
        <v>61</v>
      </c>
      <c r="H285" s="26" t="s">
        <v>237</v>
      </c>
      <c r="I285" s="3" t="s">
        <v>61</v>
      </c>
      <c r="J285" s="40" t="s">
        <v>61</v>
      </c>
      <c r="K285" s="122"/>
      <c r="L285" s="87" t="s">
        <v>61</v>
      </c>
      <c r="M285" s="132" t="s">
        <v>237</v>
      </c>
      <c r="N285" s="26" t="s">
        <v>237</v>
      </c>
      <c r="O285" s="8"/>
      <c r="P285" s="40" t="s">
        <v>61</v>
      </c>
      <c r="Q285" s="34" t="s">
        <v>237</v>
      </c>
      <c r="R285" s="9"/>
      <c r="S285" s="39"/>
      <c r="T285" s="50"/>
      <c r="U285" s="51" t="s">
        <v>237</v>
      </c>
      <c r="V285" s="60"/>
      <c r="W285" s="24"/>
      <c r="X285" s="87" t="s">
        <v>238</v>
      </c>
      <c r="Y285" s="60"/>
    </row>
    <row r="286" spans="1:25" s="12" customFormat="1" ht="17" x14ac:dyDescent="0.2">
      <c r="A286" s="11" t="s">
        <v>120</v>
      </c>
      <c r="B286" s="23" t="s">
        <v>61</v>
      </c>
      <c r="C286" s="34" t="s">
        <v>61</v>
      </c>
      <c r="D286" s="4" t="s">
        <v>61</v>
      </c>
      <c r="E286" s="4" t="s">
        <v>61</v>
      </c>
      <c r="F286" s="9"/>
      <c r="G286" s="35" t="s">
        <v>61</v>
      </c>
      <c r="H286" s="26" t="s">
        <v>61</v>
      </c>
      <c r="I286" s="3" t="s">
        <v>61</v>
      </c>
      <c r="J286" s="40" t="s">
        <v>61</v>
      </c>
      <c r="K286" s="122"/>
      <c r="L286" s="87" t="s">
        <v>61</v>
      </c>
      <c r="M286" s="132" t="s">
        <v>61</v>
      </c>
      <c r="N286" s="26" t="s">
        <v>61</v>
      </c>
      <c r="O286" s="8"/>
      <c r="P286" s="40" t="s">
        <v>61</v>
      </c>
      <c r="Q286" s="34" t="s">
        <v>61</v>
      </c>
      <c r="R286" s="9"/>
      <c r="S286" s="39"/>
      <c r="T286" s="50"/>
      <c r="U286" s="51" t="s">
        <v>61</v>
      </c>
      <c r="V286" s="60"/>
      <c r="W286" s="24"/>
      <c r="X286" s="87" t="s">
        <v>61</v>
      </c>
      <c r="Y286" s="60"/>
    </row>
    <row r="287" spans="1:25" s="12" customFormat="1" ht="34" x14ac:dyDescent="0.2">
      <c r="A287" s="11" t="s">
        <v>763</v>
      </c>
      <c r="B287" s="23" t="s">
        <v>61</v>
      </c>
      <c r="C287" s="34" t="s">
        <v>61</v>
      </c>
      <c r="D287" s="4" t="s">
        <v>61</v>
      </c>
      <c r="E287" s="4" t="s">
        <v>61</v>
      </c>
      <c r="F287" s="9"/>
      <c r="G287" s="35" t="s">
        <v>61</v>
      </c>
      <c r="H287" s="26" t="s">
        <v>61</v>
      </c>
      <c r="I287" s="3" t="s">
        <v>61</v>
      </c>
      <c r="J287" s="40" t="s">
        <v>61</v>
      </c>
      <c r="K287" s="122"/>
      <c r="L287" s="87" t="s">
        <v>61</v>
      </c>
      <c r="M287" s="132" t="s">
        <v>61</v>
      </c>
      <c r="N287" s="26" t="s">
        <v>61</v>
      </c>
      <c r="O287" s="8"/>
      <c r="P287" s="40" t="s">
        <v>61</v>
      </c>
      <c r="Q287" s="34" t="s">
        <v>61</v>
      </c>
      <c r="R287" s="9"/>
      <c r="S287" s="39"/>
      <c r="T287" s="50"/>
      <c r="U287" s="51" t="s">
        <v>61</v>
      </c>
      <c r="V287" s="60"/>
      <c r="W287" s="24"/>
      <c r="X287" s="87" t="s">
        <v>61</v>
      </c>
      <c r="Y287" s="60"/>
    </row>
    <row r="288" spans="1:25" s="12" customFormat="1" ht="17" x14ac:dyDescent="0.2">
      <c r="A288" s="11" t="s">
        <v>120</v>
      </c>
      <c r="B288" s="23" t="s">
        <v>61</v>
      </c>
      <c r="C288" s="34" t="s">
        <v>61</v>
      </c>
      <c r="D288" s="4" t="s">
        <v>61</v>
      </c>
      <c r="E288" s="4" t="s">
        <v>61</v>
      </c>
      <c r="F288" s="9"/>
      <c r="G288" s="35" t="s">
        <v>61</v>
      </c>
      <c r="H288" s="26" t="s">
        <v>61</v>
      </c>
      <c r="I288" s="3" t="s">
        <v>61</v>
      </c>
      <c r="J288" s="40" t="s">
        <v>61</v>
      </c>
      <c r="K288" s="122"/>
      <c r="L288" s="87" t="s">
        <v>61</v>
      </c>
      <c r="M288" s="132" t="s">
        <v>61</v>
      </c>
      <c r="N288" s="26" t="s">
        <v>61</v>
      </c>
      <c r="O288" s="8"/>
      <c r="P288" s="40" t="s">
        <v>61</v>
      </c>
      <c r="Q288" s="34" t="s">
        <v>61</v>
      </c>
      <c r="R288" s="9"/>
      <c r="S288" s="39"/>
      <c r="T288" s="50"/>
      <c r="U288" s="51" t="s">
        <v>61</v>
      </c>
      <c r="V288" s="60"/>
      <c r="W288" s="24"/>
      <c r="X288" s="87" t="s">
        <v>990</v>
      </c>
      <c r="Y288" s="60"/>
    </row>
    <row r="289" spans="1:25" s="12" customFormat="1" ht="85" x14ac:dyDescent="0.2">
      <c r="A289" s="11" t="s">
        <v>764</v>
      </c>
      <c r="B289" s="23" t="s">
        <v>61</v>
      </c>
      <c r="C289" s="34" t="s">
        <v>61</v>
      </c>
      <c r="D289" s="4" t="s">
        <v>61</v>
      </c>
      <c r="E289" s="4" t="s">
        <v>61</v>
      </c>
      <c r="F289" s="9"/>
      <c r="G289" s="35" t="s">
        <v>61</v>
      </c>
      <c r="H289" s="26" t="s">
        <v>61</v>
      </c>
      <c r="I289" s="3" t="s">
        <v>61</v>
      </c>
      <c r="J289" s="40" t="s">
        <v>61</v>
      </c>
      <c r="K289" s="122"/>
      <c r="L289" s="87" t="s">
        <v>61</v>
      </c>
      <c r="M289" s="132" t="s">
        <v>61</v>
      </c>
      <c r="N289" s="26" t="s">
        <v>61</v>
      </c>
      <c r="O289" s="8"/>
      <c r="P289" s="40" t="s">
        <v>61</v>
      </c>
      <c r="Q289" s="34" t="s">
        <v>61</v>
      </c>
      <c r="R289" s="9"/>
      <c r="S289" s="39"/>
      <c r="T289" s="50"/>
      <c r="U289" s="51" t="s">
        <v>61</v>
      </c>
      <c r="V289" s="60"/>
      <c r="W289" s="24"/>
      <c r="X289" s="87" t="s">
        <v>61</v>
      </c>
      <c r="Y289" s="60"/>
    </row>
    <row r="290" spans="1:25" s="12" customFormat="1" ht="68" x14ac:dyDescent="0.2">
      <c r="A290" s="11" t="s">
        <v>765</v>
      </c>
      <c r="B290" s="23" t="s">
        <v>61</v>
      </c>
      <c r="C290" s="34" t="s">
        <v>61</v>
      </c>
      <c r="D290" s="4" t="s">
        <v>61</v>
      </c>
      <c r="E290" s="4" t="s">
        <v>61</v>
      </c>
      <c r="F290" s="9"/>
      <c r="G290" s="35" t="s">
        <v>61</v>
      </c>
      <c r="H290" s="26" t="s">
        <v>61</v>
      </c>
      <c r="I290" s="3" t="s">
        <v>61</v>
      </c>
      <c r="J290" s="40" t="s">
        <v>61</v>
      </c>
      <c r="K290" s="122"/>
      <c r="L290" s="87" t="s">
        <v>61</v>
      </c>
      <c r="M290" s="132" t="s">
        <v>61</v>
      </c>
      <c r="N290" s="26" t="s">
        <v>61</v>
      </c>
      <c r="O290" s="8"/>
      <c r="P290" s="40" t="s">
        <v>61</v>
      </c>
      <c r="Q290" s="34" t="s">
        <v>61</v>
      </c>
      <c r="R290" s="9"/>
      <c r="S290" s="39"/>
      <c r="T290" s="50"/>
      <c r="U290" s="51" t="s">
        <v>61</v>
      </c>
      <c r="V290" s="60"/>
      <c r="W290" s="24"/>
      <c r="X290" s="87" t="s">
        <v>991</v>
      </c>
      <c r="Y290" s="60"/>
    </row>
    <row r="291" spans="1:25" s="12" customFormat="1" ht="17" x14ac:dyDescent="0.2">
      <c r="A291" s="11" t="s">
        <v>343</v>
      </c>
      <c r="B291" s="24"/>
      <c r="C291" s="38"/>
      <c r="D291" s="9"/>
      <c r="E291" s="9"/>
      <c r="F291" s="9"/>
      <c r="G291" s="39"/>
      <c r="H291" s="28"/>
      <c r="I291" s="8"/>
      <c r="J291" s="42"/>
      <c r="K291" s="122"/>
      <c r="L291" s="88"/>
      <c r="M291" s="133"/>
      <c r="N291" s="28"/>
      <c r="O291" s="8"/>
      <c r="P291" s="42"/>
      <c r="Q291" s="38"/>
      <c r="R291" s="9"/>
      <c r="S291" s="39"/>
      <c r="T291" s="50"/>
      <c r="U291" s="52"/>
      <c r="V291" s="60"/>
      <c r="W291" s="24"/>
      <c r="X291" s="88"/>
      <c r="Y291" s="60"/>
    </row>
    <row r="292" spans="1:25" s="12" customFormat="1" ht="51" x14ac:dyDescent="0.2">
      <c r="A292" s="11" t="s">
        <v>768</v>
      </c>
      <c r="B292" s="23" t="s">
        <v>61</v>
      </c>
      <c r="C292" s="34" t="s">
        <v>61</v>
      </c>
      <c r="D292" s="4" t="s">
        <v>61</v>
      </c>
      <c r="E292" s="4" t="s">
        <v>61</v>
      </c>
      <c r="F292" s="9"/>
      <c r="G292" s="35" t="s">
        <v>61</v>
      </c>
      <c r="H292" s="26" t="s">
        <v>992</v>
      </c>
      <c r="I292" s="3" t="s">
        <v>61</v>
      </c>
      <c r="J292" s="40" t="s">
        <v>61</v>
      </c>
      <c r="K292" s="122"/>
      <c r="L292" s="87" t="s">
        <v>61</v>
      </c>
      <c r="M292" s="132" t="s">
        <v>61</v>
      </c>
      <c r="N292" s="26" t="s">
        <v>61</v>
      </c>
      <c r="O292" s="8"/>
      <c r="P292" s="40" t="s">
        <v>61</v>
      </c>
      <c r="Q292" s="34" t="s">
        <v>61</v>
      </c>
      <c r="R292" s="9"/>
      <c r="S292" s="39"/>
      <c r="T292" s="50"/>
      <c r="U292" s="51" t="s">
        <v>61</v>
      </c>
      <c r="V292" s="60"/>
      <c r="W292" s="24"/>
      <c r="X292" s="87" t="s">
        <v>61</v>
      </c>
      <c r="Y292" s="60"/>
    </row>
    <row r="293" spans="1:25" s="12" customFormat="1" ht="136" x14ac:dyDescent="0.2">
      <c r="A293" s="11" t="s">
        <v>993</v>
      </c>
      <c r="B293" s="23" t="s">
        <v>61</v>
      </c>
      <c r="C293" s="34" t="s">
        <v>61</v>
      </c>
      <c r="D293" s="4" t="s">
        <v>237</v>
      </c>
      <c r="E293" s="4" t="s">
        <v>237</v>
      </c>
      <c r="F293" s="9"/>
      <c r="G293" s="35" t="s">
        <v>61</v>
      </c>
      <c r="H293" s="26" t="s">
        <v>237</v>
      </c>
      <c r="I293" s="3" t="s">
        <v>61</v>
      </c>
      <c r="J293" s="40" t="s">
        <v>61</v>
      </c>
      <c r="K293" s="122"/>
      <c r="L293" s="87" t="s">
        <v>61</v>
      </c>
      <c r="M293" s="132" t="s">
        <v>61</v>
      </c>
      <c r="N293" s="26" t="s">
        <v>237</v>
      </c>
      <c r="O293" s="8"/>
      <c r="P293" s="40" t="s">
        <v>237</v>
      </c>
      <c r="Q293" s="34" t="s">
        <v>237</v>
      </c>
      <c r="R293" s="9"/>
      <c r="S293" s="39"/>
      <c r="T293" s="50"/>
      <c r="U293" s="51" t="s">
        <v>994</v>
      </c>
      <c r="V293" s="60" t="s">
        <v>237</v>
      </c>
      <c r="W293" s="24"/>
      <c r="X293" s="87" t="s">
        <v>61</v>
      </c>
      <c r="Y293" s="60"/>
    </row>
    <row r="294" spans="1:25" s="12" customFormat="1" ht="17" x14ac:dyDescent="0.2">
      <c r="A294" s="11" t="s">
        <v>120</v>
      </c>
      <c r="B294" s="23" t="s">
        <v>61</v>
      </c>
      <c r="C294" s="34" t="s">
        <v>61</v>
      </c>
      <c r="D294" s="4" t="s">
        <v>61</v>
      </c>
      <c r="E294" s="4" t="s">
        <v>61</v>
      </c>
      <c r="F294" s="9"/>
      <c r="G294" s="35" t="s">
        <v>61</v>
      </c>
      <c r="H294" s="26" t="s">
        <v>61</v>
      </c>
      <c r="I294" s="3" t="s">
        <v>995</v>
      </c>
      <c r="J294" s="40" t="s">
        <v>61</v>
      </c>
      <c r="K294" s="122"/>
      <c r="L294" s="87" t="s">
        <v>61</v>
      </c>
      <c r="M294" s="132" t="s">
        <v>61</v>
      </c>
      <c r="N294" s="26" t="s">
        <v>61</v>
      </c>
      <c r="O294" s="8"/>
      <c r="P294" s="40" t="s">
        <v>61</v>
      </c>
      <c r="Q294" s="34" t="s">
        <v>61</v>
      </c>
      <c r="R294" s="9"/>
      <c r="S294" s="39"/>
      <c r="T294" s="50"/>
      <c r="U294" s="51" t="s">
        <v>61</v>
      </c>
      <c r="V294" s="60"/>
      <c r="W294" s="24"/>
      <c r="X294" s="87" t="s">
        <v>983</v>
      </c>
      <c r="Y294" s="60"/>
    </row>
    <row r="295" spans="1:25" s="12" customFormat="1" ht="68" x14ac:dyDescent="0.2">
      <c r="A295" s="11" t="s">
        <v>996</v>
      </c>
      <c r="B295" s="23" t="s">
        <v>61</v>
      </c>
      <c r="C295" s="34" t="s">
        <v>61</v>
      </c>
      <c r="D295" s="4" t="s">
        <v>999</v>
      </c>
      <c r="E295" s="4" t="s">
        <v>61</v>
      </c>
      <c r="F295" s="9"/>
      <c r="G295" s="35" t="s">
        <v>61</v>
      </c>
      <c r="H295" s="26" t="s">
        <v>61</v>
      </c>
      <c r="I295" s="3" t="s">
        <v>995</v>
      </c>
      <c r="J295" s="40" t="s">
        <v>61</v>
      </c>
      <c r="K295" s="122"/>
      <c r="L295" s="87" t="s">
        <v>61</v>
      </c>
      <c r="M295" s="132" t="s">
        <v>61</v>
      </c>
      <c r="N295" s="26" t="s">
        <v>61</v>
      </c>
      <c r="O295" s="8"/>
      <c r="P295" s="40" t="s">
        <v>998</v>
      </c>
      <c r="Q295" s="34" t="s">
        <v>61</v>
      </c>
      <c r="R295" s="9"/>
      <c r="S295" s="39"/>
      <c r="T295" s="50"/>
      <c r="U295" s="51" t="s">
        <v>997</v>
      </c>
      <c r="V295" s="60" t="s">
        <v>1257</v>
      </c>
      <c r="W295" s="24"/>
      <c r="X295" s="87" t="s">
        <v>61</v>
      </c>
      <c r="Y295" s="60"/>
    </row>
    <row r="296" spans="1:25" s="12" customFormat="1" ht="119" x14ac:dyDescent="0.2">
      <c r="A296" s="11" t="s">
        <v>1000</v>
      </c>
      <c r="B296" s="23" t="s">
        <v>61</v>
      </c>
      <c r="C296" s="34" t="s">
        <v>61</v>
      </c>
      <c r="D296" s="4" t="s">
        <v>237</v>
      </c>
      <c r="E296" s="4" t="s">
        <v>237</v>
      </c>
      <c r="F296" s="9"/>
      <c r="G296" s="35" t="s">
        <v>61</v>
      </c>
      <c r="H296" s="26" t="s">
        <v>237</v>
      </c>
      <c r="I296" s="3" t="s">
        <v>61</v>
      </c>
      <c r="J296" s="40" t="s">
        <v>61</v>
      </c>
      <c r="K296" s="122"/>
      <c r="L296" s="87" t="s">
        <v>61</v>
      </c>
      <c r="M296" s="132" t="s">
        <v>61</v>
      </c>
      <c r="N296" s="26" t="s">
        <v>237</v>
      </c>
      <c r="O296" s="8"/>
      <c r="P296" s="40" t="s">
        <v>237</v>
      </c>
      <c r="Q296" s="34" t="s">
        <v>237</v>
      </c>
      <c r="R296" s="9"/>
      <c r="S296" s="39"/>
      <c r="T296" s="50"/>
      <c r="U296" s="51" t="s">
        <v>237</v>
      </c>
      <c r="V296" s="60" t="s">
        <v>237</v>
      </c>
      <c r="W296" s="24"/>
      <c r="X296" s="87" t="s">
        <v>61</v>
      </c>
      <c r="Y296" s="60"/>
    </row>
    <row r="297" spans="1:25" s="12" customFormat="1" ht="17" x14ac:dyDescent="0.2">
      <c r="A297" s="11" t="s">
        <v>120</v>
      </c>
      <c r="B297" s="23" t="s">
        <v>61</v>
      </c>
      <c r="C297" s="34" t="s">
        <v>61</v>
      </c>
      <c r="D297" s="4" t="s">
        <v>61</v>
      </c>
      <c r="E297" s="4" t="s">
        <v>61</v>
      </c>
      <c r="F297" s="9"/>
      <c r="G297" s="35" t="s">
        <v>61</v>
      </c>
      <c r="H297" s="26" t="s">
        <v>61</v>
      </c>
      <c r="I297" s="3" t="s">
        <v>995</v>
      </c>
      <c r="J297" s="40" t="s">
        <v>61</v>
      </c>
      <c r="K297" s="122"/>
      <c r="L297" s="87" t="s">
        <v>61</v>
      </c>
      <c r="M297" s="132" t="s">
        <v>61</v>
      </c>
      <c r="N297" s="26" t="s">
        <v>61</v>
      </c>
      <c r="O297" s="8"/>
      <c r="P297" s="40" t="s">
        <v>61</v>
      </c>
      <c r="Q297" s="34" t="s">
        <v>61</v>
      </c>
      <c r="R297" s="9"/>
      <c r="S297" s="39"/>
      <c r="T297" s="50"/>
      <c r="U297" s="51" t="s">
        <v>61</v>
      </c>
      <c r="V297" s="60"/>
      <c r="W297" s="24"/>
      <c r="X297" s="87" t="s">
        <v>983</v>
      </c>
      <c r="Y297" s="60"/>
    </row>
    <row r="298" spans="1:25" s="12" customFormat="1" ht="85" x14ac:dyDescent="0.2">
      <c r="A298" s="11" t="s">
        <v>1001</v>
      </c>
      <c r="B298" s="23" t="s">
        <v>61</v>
      </c>
      <c r="C298" s="34" t="s">
        <v>61</v>
      </c>
      <c r="D298" s="4" t="s">
        <v>61</v>
      </c>
      <c r="E298" s="4" t="s">
        <v>61</v>
      </c>
      <c r="F298" s="9"/>
      <c r="G298" s="35" t="s">
        <v>61</v>
      </c>
      <c r="H298" s="26" t="s">
        <v>61</v>
      </c>
      <c r="I298" s="3" t="s">
        <v>61</v>
      </c>
      <c r="J298" s="40" t="s">
        <v>61</v>
      </c>
      <c r="K298" s="122"/>
      <c r="L298" s="87" t="s">
        <v>61</v>
      </c>
      <c r="M298" s="132" t="s">
        <v>61</v>
      </c>
      <c r="N298" s="26" t="s">
        <v>61</v>
      </c>
      <c r="O298" s="8"/>
      <c r="P298" s="40" t="s">
        <v>61</v>
      </c>
      <c r="Q298" s="34" t="s">
        <v>61</v>
      </c>
      <c r="R298" s="9"/>
      <c r="S298" s="39"/>
      <c r="T298" s="50"/>
      <c r="U298" s="51" t="s">
        <v>61</v>
      </c>
      <c r="V298" s="60"/>
      <c r="W298" s="24"/>
      <c r="X298" s="87" t="s">
        <v>61</v>
      </c>
      <c r="Y298" s="60"/>
    </row>
    <row r="299" spans="1:25" s="12" customFormat="1" ht="34" x14ac:dyDescent="0.2">
      <c r="A299" s="11" t="s">
        <v>1002</v>
      </c>
      <c r="B299" s="24"/>
      <c r="C299" s="38"/>
      <c r="D299" s="9"/>
      <c r="E299" s="9"/>
      <c r="F299" s="9"/>
      <c r="G299" s="39"/>
      <c r="H299" s="28"/>
      <c r="I299" s="8"/>
      <c r="J299" s="42"/>
      <c r="K299" s="122"/>
      <c r="L299" s="88"/>
      <c r="M299" s="133"/>
      <c r="N299" s="28"/>
      <c r="O299" s="8"/>
      <c r="P299" s="42"/>
      <c r="Q299" s="38"/>
      <c r="R299" s="9"/>
      <c r="S299" s="39"/>
      <c r="T299" s="50"/>
      <c r="U299" s="52"/>
      <c r="V299" s="60"/>
      <c r="W299" s="24"/>
      <c r="X299" s="88"/>
      <c r="Y299" s="60"/>
    </row>
    <row r="300" spans="1:25" s="12" customFormat="1" ht="102" x14ac:dyDescent="0.2">
      <c r="A300" s="11" t="s">
        <v>1003</v>
      </c>
      <c r="B300" s="23" t="s">
        <v>61</v>
      </c>
      <c r="C300" s="34" t="s">
        <v>61</v>
      </c>
      <c r="D300" s="4" t="s">
        <v>61</v>
      </c>
      <c r="E300" s="4" t="s">
        <v>61</v>
      </c>
      <c r="F300" s="9"/>
      <c r="G300" s="35" t="s">
        <v>61</v>
      </c>
      <c r="H300" s="26" t="s">
        <v>61</v>
      </c>
      <c r="I300" s="3" t="s">
        <v>61</v>
      </c>
      <c r="J300" s="40" t="s">
        <v>61</v>
      </c>
      <c r="K300" s="122"/>
      <c r="L300" s="87" t="s">
        <v>61</v>
      </c>
      <c r="M300" s="132" t="s">
        <v>61</v>
      </c>
      <c r="N300" s="26" t="s">
        <v>61</v>
      </c>
      <c r="O300" s="8"/>
      <c r="P300" s="40" t="s">
        <v>61</v>
      </c>
      <c r="Q300" s="34" t="s">
        <v>61</v>
      </c>
      <c r="R300" s="9"/>
      <c r="S300" s="39"/>
      <c r="T300" s="50"/>
      <c r="U300" s="51" t="s">
        <v>61</v>
      </c>
      <c r="V300" s="60"/>
      <c r="W300" s="24"/>
      <c r="X300" s="87" t="s">
        <v>61</v>
      </c>
      <c r="Y300" s="60"/>
    </row>
    <row r="301" spans="1:25" s="12" customFormat="1" ht="34" x14ac:dyDescent="0.2">
      <c r="A301" s="11" t="s">
        <v>1004</v>
      </c>
      <c r="B301" s="24"/>
      <c r="C301" s="38"/>
      <c r="D301" s="9"/>
      <c r="E301" s="9"/>
      <c r="F301" s="9"/>
      <c r="G301" s="39"/>
      <c r="H301" s="28"/>
      <c r="I301" s="8"/>
      <c r="J301" s="42"/>
      <c r="K301" s="122"/>
      <c r="L301" s="88"/>
      <c r="M301" s="133"/>
      <c r="N301" s="28"/>
      <c r="O301" s="8"/>
      <c r="P301" s="42"/>
      <c r="Q301" s="38"/>
      <c r="R301" s="9"/>
      <c r="S301" s="39"/>
      <c r="T301" s="50"/>
      <c r="U301" s="52"/>
      <c r="V301" s="60"/>
      <c r="W301" s="24"/>
      <c r="X301" s="88"/>
      <c r="Y301" s="60"/>
    </row>
    <row r="302" spans="1:25" s="12" customFormat="1" ht="51" x14ac:dyDescent="0.2">
      <c r="A302" s="11" t="s">
        <v>1005</v>
      </c>
      <c r="B302" s="23" t="s">
        <v>61</v>
      </c>
      <c r="C302" s="34" t="s">
        <v>61</v>
      </c>
      <c r="D302" s="4" t="s">
        <v>1008</v>
      </c>
      <c r="E302" s="4" t="s">
        <v>61</v>
      </c>
      <c r="F302" s="9"/>
      <c r="G302" s="35" t="s">
        <v>61</v>
      </c>
      <c r="H302" s="26" t="s">
        <v>61</v>
      </c>
      <c r="I302" s="3" t="s">
        <v>995</v>
      </c>
      <c r="J302" s="40" t="s">
        <v>61</v>
      </c>
      <c r="K302" s="122"/>
      <c r="L302" s="87" t="s">
        <v>61</v>
      </c>
      <c r="M302" s="132" t="s">
        <v>1007</v>
      </c>
      <c r="N302" s="26" t="s">
        <v>61</v>
      </c>
      <c r="O302" s="8"/>
      <c r="P302" s="40" t="s">
        <v>184</v>
      </c>
      <c r="Q302" s="34" t="s">
        <v>61</v>
      </c>
      <c r="R302" s="9"/>
      <c r="S302" s="39"/>
      <c r="T302" s="50"/>
      <c r="U302" s="51" t="s">
        <v>1006</v>
      </c>
      <c r="V302" s="60"/>
      <c r="W302" s="24"/>
      <c r="X302" s="87" t="s">
        <v>61</v>
      </c>
      <c r="Y302" s="60"/>
    </row>
    <row r="303" spans="1:25" s="12" customFormat="1" ht="102" x14ac:dyDescent="0.2">
      <c r="A303" s="11" t="s">
        <v>1009</v>
      </c>
      <c r="B303" s="23" t="s">
        <v>61</v>
      </c>
      <c r="C303" s="34" t="s">
        <v>61</v>
      </c>
      <c r="D303" s="4" t="s">
        <v>237</v>
      </c>
      <c r="E303" s="4" t="s">
        <v>237</v>
      </c>
      <c r="F303" s="9"/>
      <c r="G303" s="35" t="s">
        <v>61</v>
      </c>
      <c r="H303" s="26" t="s">
        <v>237</v>
      </c>
      <c r="I303" s="3" t="s">
        <v>61</v>
      </c>
      <c r="J303" s="40" t="s">
        <v>61</v>
      </c>
      <c r="K303" s="122"/>
      <c r="L303" s="87" t="s">
        <v>61</v>
      </c>
      <c r="M303" s="132" t="s">
        <v>237</v>
      </c>
      <c r="N303" s="26" t="s">
        <v>237</v>
      </c>
      <c r="O303" s="8"/>
      <c r="P303" s="40" t="s">
        <v>237</v>
      </c>
      <c r="Q303" s="34" t="s">
        <v>237</v>
      </c>
      <c r="R303" s="9"/>
      <c r="S303" s="39"/>
      <c r="T303" s="50"/>
      <c r="U303" s="51" t="s">
        <v>237</v>
      </c>
      <c r="V303" s="60" t="s">
        <v>237</v>
      </c>
      <c r="W303" s="24"/>
      <c r="X303" s="87" t="s">
        <v>61</v>
      </c>
      <c r="Y303" s="60"/>
    </row>
    <row r="304" spans="1:25" s="12" customFormat="1" ht="17" x14ac:dyDescent="0.2">
      <c r="A304" s="11" t="s">
        <v>120</v>
      </c>
      <c r="B304" s="23" t="s">
        <v>61</v>
      </c>
      <c r="C304" s="34" t="s">
        <v>61</v>
      </c>
      <c r="D304" s="4" t="s">
        <v>61</v>
      </c>
      <c r="E304" s="4" t="s">
        <v>61</v>
      </c>
      <c r="F304" s="9"/>
      <c r="G304" s="35" t="s">
        <v>61</v>
      </c>
      <c r="H304" s="26" t="s">
        <v>61</v>
      </c>
      <c r="I304" s="3" t="s">
        <v>995</v>
      </c>
      <c r="J304" s="40" t="s">
        <v>61</v>
      </c>
      <c r="K304" s="122"/>
      <c r="L304" s="87" t="s">
        <v>61</v>
      </c>
      <c r="M304" s="132" t="s">
        <v>61</v>
      </c>
      <c r="N304" s="26" t="s">
        <v>61</v>
      </c>
      <c r="O304" s="8"/>
      <c r="P304" s="40" t="s">
        <v>61</v>
      </c>
      <c r="Q304" s="34" t="s">
        <v>61</v>
      </c>
      <c r="R304" s="9"/>
      <c r="S304" s="39"/>
      <c r="T304" s="50"/>
      <c r="U304" s="51" t="s">
        <v>61</v>
      </c>
      <c r="V304" s="60"/>
      <c r="W304" s="24"/>
      <c r="X304" s="87" t="s">
        <v>983</v>
      </c>
      <c r="Y304" s="60"/>
    </row>
    <row r="305" spans="1:25" s="12" customFormat="1" ht="102" x14ac:dyDescent="0.2">
      <c r="A305" s="11" t="s">
        <v>1010</v>
      </c>
      <c r="B305" s="23" t="s">
        <v>61</v>
      </c>
      <c r="C305" s="34" t="s">
        <v>61</v>
      </c>
      <c r="D305" s="4" t="s">
        <v>61</v>
      </c>
      <c r="E305" s="4" t="s">
        <v>61</v>
      </c>
      <c r="F305" s="9"/>
      <c r="G305" s="35" t="s">
        <v>61</v>
      </c>
      <c r="H305" s="26" t="s">
        <v>61</v>
      </c>
      <c r="I305" s="3" t="s">
        <v>61</v>
      </c>
      <c r="J305" s="40" t="s">
        <v>61</v>
      </c>
      <c r="K305" s="122"/>
      <c r="L305" s="87" t="s">
        <v>61</v>
      </c>
      <c r="M305" s="132" t="s">
        <v>61</v>
      </c>
      <c r="N305" s="26" t="s">
        <v>61</v>
      </c>
      <c r="O305" s="8"/>
      <c r="P305" s="40" t="s">
        <v>61</v>
      </c>
      <c r="Q305" s="34" t="s">
        <v>61</v>
      </c>
      <c r="R305" s="9"/>
      <c r="S305" s="39"/>
      <c r="T305" s="50"/>
      <c r="U305" s="51" t="s">
        <v>61</v>
      </c>
      <c r="V305" s="60"/>
      <c r="W305" s="24"/>
      <c r="X305" s="87" t="s">
        <v>61</v>
      </c>
      <c r="Y305" s="60"/>
    </row>
    <row r="306" spans="1:25" s="12" customFormat="1" ht="34" x14ac:dyDescent="0.2">
      <c r="A306" s="11" t="s">
        <v>1011</v>
      </c>
      <c r="B306" s="24"/>
      <c r="C306" s="38"/>
      <c r="D306" s="9"/>
      <c r="E306" s="9"/>
      <c r="F306" s="9"/>
      <c r="G306" s="39"/>
      <c r="H306" s="28"/>
      <c r="I306" s="8"/>
      <c r="J306" s="42"/>
      <c r="K306" s="122"/>
      <c r="L306" s="88"/>
      <c r="M306" s="133"/>
      <c r="N306" s="28"/>
      <c r="O306" s="8"/>
      <c r="P306" s="42"/>
      <c r="Q306" s="38"/>
      <c r="R306" s="9"/>
      <c r="S306" s="39"/>
      <c r="T306" s="50"/>
      <c r="U306" s="52"/>
      <c r="V306" s="60"/>
      <c r="W306" s="24"/>
      <c r="X306" s="88"/>
      <c r="Y306" s="60"/>
    </row>
    <row r="307" spans="1:25" s="12" customFormat="1" ht="51" x14ac:dyDescent="0.2">
      <c r="A307" s="11" t="s">
        <v>1012</v>
      </c>
      <c r="B307" s="23" t="s">
        <v>61</v>
      </c>
      <c r="C307" s="34" t="s">
        <v>61</v>
      </c>
      <c r="D307" s="4" t="s">
        <v>61</v>
      </c>
      <c r="E307" s="4" t="s">
        <v>61</v>
      </c>
      <c r="F307" s="9"/>
      <c r="G307" s="35" t="s">
        <v>61</v>
      </c>
      <c r="H307" s="26" t="s">
        <v>61</v>
      </c>
      <c r="I307" s="3" t="s">
        <v>61</v>
      </c>
      <c r="J307" s="40" t="s">
        <v>61</v>
      </c>
      <c r="K307" s="122"/>
      <c r="L307" s="87" t="s">
        <v>61</v>
      </c>
      <c r="M307" s="132" t="s">
        <v>61</v>
      </c>
      <c r="N307" s="26" t="s">
        <v>61</v>
      </c>
      <c r="O307" s="8"/>
      <c r="P307" s="40" t="s">
        <v>61</v>
      </c>
      <c r="Q307" s="34" t="s">
        <v>61</v>
      </c>
      <c r="R307" s="9"/>
      <c r="S307" s="39"/>
      <c r="T307" s="50"/>
      <c r="U307" s="51" t="s">
        <v>61</v>
      </c>
      <c r="V307" s="60"/>
      <c r="W307" s="24"/>
      <c r="X307" s="87" t="s">
        <v>61</v>
      </c>
      <c r="Y307" s="60"/>
    </row>
    <row r="308" spans="1:25" s="12" customFormat="1" ht="34" x14ac:dyDescent="0.2">
      <c r="A308" s="11" t="s">
        <v>1013</v>
      </c>
      <c r="B308" s="24"/>
      <c r="C308" s="38"/>
      <c r="D308" s="9"/>
      <c r="E308" s="9"/>
      <c r="F308" s="9"/>
      <c r="G308" s="39"/>
      <c r="H308" s="28"/>
      <c r="I308" s="8"/>
      <c r="J308" s="42"/>
      <c r="K308" s="122"/>
      <c r="L308" s="88"/>
      <c r="M308" s="133"/>
      <c r="N308" s="28"/>
      <c r="O308" s="8"/>
      <c r="P308" s="42"/>
      <c r="Q308" s="38"/>
      <c r="R308" s="9"/>
      <c r="S308" s="39"/>
      <c r="T308" s="50"/>
      <c r="U308" s="52"/>
      <c r="V308" s="60"/>
      <c r="W308" s="24"/>
      <c r="X308" s="88"/>
      <c r="Y308" s="60"/>
    </row>
    <row r="309" spans="1:25" s="12" customFormat="1" ht="51" x14ac:dyDescent="0.2">
      <c r="A309" s="11" t="s">
        <v>1014</v>
      </c>
      <c r="B309" s="23" t="s">
        <v>61</v>
      </c>
      <c r="C309" s="34" t="s">
        <v>61</v>
      </c>
      <c r="D309" s="4" t="s">
        <v>61</v>
      </c>
      <c r="E309" s="4" t="s">
        <v>61</v>
      </c>
      <c r="F309" s="9"/>
      <c r="G309" s="35" t="s">
        <v>61</v>
      </c>
      <c r="H309" s="26" t="s">
        <v>61</v>
      </c>
      <c r="I309" s="3" t="s">
        <v>995</v>
      </c>
      <c r="J309" s="40" t="s">
        <v>61</v>
      </c>
      <c r="K309" s="122"/>
      <c r="L309" s="87" t="s">
        <v>61</v>
      </c>
      <c r="M309" s="132" t="s">
        <v>61</v>
      </c>
      <c r="N309" s="26" t="s">
        <v>61</v>
      </c>
      <c r="O309" s="8"/>
      <c r="P309" s="40" t="s">
        <v>184</v>
      </c>
      <c r="Q309" s="34" t="s">
        <v>61</v>
      </c>
      <c r="R309" s="9"/>
      <c r="S309" s="39"/>
      <c r="T309" s="50"/>
      <c r="U309" s="51" t="s">
        <v>1015</v>
      </c>
      <c r="V309" s="60"/>
      <c r="W309" s="24"/>
      <c r="X309" s="87" t="s">
        <v>61</v>
      </c>
      <c r="Y309" s="60"/>
    </row>
    <row r="310" spans="1:25" s="12" customFormat="1" ht="68" x14ac:dyDescent="0.2">
      <c r="A310" s="11" t="s">
        <v>1016</v>
      </c>
      <c r="B310" s="23" t="s">
        <v>61</v>
      </c>
      <c r="C310" s="34" t="s">
        <v>61</v>
      </c>
      <c r="D310" s="4" t="s">
        <v>237</v>
      </c>
      <c r="E310" s="4" t="s">
        <v>237</v>
      </c>
      <c r="F310" s="9"/>
      <c r="G310" s="35" t="s">
        <v>61</v>
      </c>
      <c r="H310" s="26" t="s">
        <v>237</v>
      </c>
      <c r="I310" s="3" t="s">
        <v>61</v>
      </c>
      <c r="J310" s="40" t="s">
        <v>61</v>
      </c>
      <c r="K310" s="122"/>
      <c r="L310" s="87" t="s">
        <v>61</v>
      </c>
      <c r="M310" s="132" t="s">
        <v>237</v>
      </c>
      <c r="N310" s="26" t="s">
        <v>237</v>
      </c>
      <c r="O310" s="8"/>
      <c r="P310" s="40" t="s">
        <v>237</v>
      </c>
      <c r="Q310" s="34" t="s">
        <v>237</v>
      </c>
      <c r="R310" s="9"/>
      <c r="S310" s="39"/>
      <c r="T310" s="50"/>
      <c r="U310" s="51" t="s">
        <v>237</v>
      </c>
      <c r="V310" s="60" t="s">
        <v>237</v>
      </c>
      <c r="W310" s="24"/>
      <c r="X310" s="87" t="s">
        <v>61</v>
      </c>
      <c r="Y310" s="60"/>
    </row>
    <row r="311" spans="1:25" s="12" customFormat="1" ht="17" x14ac:dyDescent="0.2">
      <c r="A311" s="11" t="s">
        <v>120</v>
      </c>
      <c r="B311" s="23" t="s">
        <v>61</v>
      </c>
      <c r="C311" s="34" t="s">
        <v>61</v>
      </c>
      <c r="D311" s="4" t="s">
        <v>61</v>
      </c>
      <c r="E311" s="4" t="s">
        <v>61</v>
      </c>
      <c r="F311" s="9"/>
      <c r="G311" s="35" t="s">
        <v>61</v>
      </c>
      <c r="H311" s="26" t="s">
        <v>61</v>
      </c>
      <c r="I311" s="3" t="s">
        <v>995</v>
      </c>
      <c r="J311" s="40" t="s">
        <v>61</v>
      </c>
      <c r="K311" s="122"/>
      <c r="L311" s="87" t="s">
        <v>61</v>
      </c>
      <c r="M311" s="132" t="s">
        <v>61</v>
      </c>
      <c r="N311" s="26" t="s">
        <v>61</v>
      </c>
      <c r="O311" s="8"/>
      <c r="P311" s="40" t="s">
        <v>61</v>
      </c>
      <c r="Q311" s="34" t="s">
        <v>61</v>
      </c>
      <c r="R311" s="9"/>
      <c r="S311" s="39"/>
      <c r="T311" s="50"/>
      <c r="U311" s="51" t="s">
        <v>61</v>
      </c>
      <c r="V311" s="60"/>
      <c r="W311" s="24"/>
      <c r="X311" s="87" t="s">
        <v>61</v>
      </c>
      <c r="Y311" s="60"/>
    </row>
    <row r="312" spans="1:25" s="12" customFormat="1" ht="68" x14ac:dyDescent="0.2">
      <c r="A312" s="11" t="s">
        <v>1017</v>
      </c>
      <c r="B312" s="23" t="s">
        <v>61</v>
      </c>
      <c r="C312" s="34" t="s">
        <v>61</v>
      </c>
      <c r="D312" s="4" t="s">
        <v>61</v>
      </c>
      <c r="E312" s="4" t="s">
        <v>61</v>
      </c>
      <c r="F312" s="9"/>
      <c r="G312" s="35" t="s">
        <v>61</v>
      </c>
      <c r="H312" s="26" t="s">
        <v>61</v>
      </c>
      <c r="I312" s="3" t="s">
        <v>61</v>
      </c>
      <c r="J312" s="40" t="s">
        <v>61</v>
      </c>
      <c r="K312" s="122"/>
      <c r="L312" s="87" t="s">
        <v>61</v>
      </c>
      <c r="M312" s="132" t="s">
        <v>61</v>
      </c>
      <c r="N312" s="26" t="s">
        <v>61</v>
      </c>
      <c r="O312" s="8"/>
      <c r="P312" s="40" t="s">
        <v>61</v>
      </c>
      <c r="Q312" s="34" t="s">
        <v>61</v>
      </c>
      <c r="R312" s="9"/>
      <c r="S312" s="39"/>
      <c r="T312" s="50"/>
      <c r="U312" s="51" t="s">
        <v>61</v>
      </c>
      <c r="V312" s="60"/>
      <c r="W312" s="24"/>
      <c r="X312" s="87" t="s">
        <v>61</v>
      </c>
      <c r="Y312" s="60"/>
    </row>
    <row r="313" spans="1:25" s="12" customFormat="1" ht="34" x14ac:dyDescent="0.2">
      <c r="A313" s="11" t="s">
        <v>1018</v>
      </c>
      <c r="B313" s="24"/>
      <c r="C313" s="38"/>
      <c r="D313" s="9"/>
      <c r="E313" s="9"/>
      <c r="F313" s="9"/>
      <c r="G313" s="39"/>
      <c r="H313" s="28"/>
      <c r="I313" s="8"/>
      <c r="J313" s="42"/>
      <c r="K313" s="122"/>
      <c r="L313" s="88"/>
      <c r="M313" s="133"/>
      <c r="N313" s="28"/>
      <c r="O313" s="8"/>
      <c r="P313" s="42"/>
      <c r="Q313" s="38"/>
      <c r="R313" s="9"/>
      <c r="S313" s="39"/>
      <c r="T313" s="50"/>
      <c r="U313" s="52"/>
      <c r="V313" s="60"/>
      <c r="W313" s="24"/>
      <c r="X313" s="88"/>
      <c r="Y313" s="60"/>
    </row>
    <row r="314" spans="1:25" s="12" customFormat="1" ht="51" x14ac:dyDescent="0.2">
      <c r="A314" s="11" t="s">
        <v>1019</v>
      </c>
      <c r="B314" s="23" t="s">
        <v>61</v>
      </c>
      <c r="C314" s="34" t="s">
        <v>61</v>
      </c>
      <c r="D314" s="4" t="s">
        <v>61</v>
      </c>
      <c r="E314" s="4" t="s">
        <v>61</v>
      </c>
      <c r="F314" s="9"/>
      <c r="G314" s="35" t="s">
        <v>61</v>
      </c>
      <c r="H314" s="26" t="s">
        <v>61</v>
      </c>
      <c r="I314" s="3" t="s">
        <v>995</v>
      </c>
      <c r="J314" s="40" t="s">
        <v>61</v>
      </c>
      <c r="K314" s="122"/>
      <c r="L314" s="87" t="s">
        <v>61</v>
      </c>
      <c r="M314" s="132" t="s">
        <v>61</v>
      </c>
      <c r="N314" s="26" t="s">
        <v>61</v>
      </c>
      <c r="O314" s="8"/>
      <c r="P314" s="40" t="s">
        <v>184</v>
      </c>
      <c r="Q314" s="34" t="s">
        <v>61</v>
      </c>
      <c r="R314" s="9"/>
      <c r="S314" s="39"/>
      <c r="T314" s="50"/>
      <c r="U314" s="51" t="s">
        <v>61</v>
      </c>
      <c r="V314" s="60"/>
      <c r="W314" s="24"/>
      <c r="X314" s="87" t="s">
        <v>61</v>
      </c>
      <c r="Y314" s="60"/>
    </row>
    <row r="315" spans="1:25" s="12" customFormat="1" ht="68" x14ac:dyDescent="0.2">
      <c r="A315" s="11" t="s">
        <v>1020</v>
      </c>
      <c r="B315" s="23" t="s">
        <v>61</v>
      </c>
      <c r="C315" s="34" t="s">
        <v>61</v>
      </c>
      <c r="D315" s="4" t="s">
        <v>237</v>
      </c>
      <c r="E315" s="4" t="s">
        <v>237</v>
      </c>
      <c r="F315" s="9"/>
      <c r="G315" s="35" t="s">
        <v>61</v>
      </c>
      <c r="H315" s="26" t="s">
        <v>237</v>
      </c>
      <c r="I315" s="3" t="s">
        <v>61</v>
      </c>
      <c r="J315" s="40" t="s">
        <v>61</v>
      </c>
      <c r="K315" s="122"/>
      <c r="L315" s="87" t="s">
        <v>61</v>
      </c>
      <c r="M315" s="132" t="s">
        <v>237</v>
      </c>
      <c r="N315" s="26" t="s">
        <v>237</v>
      </c>
      <c r="O315" s="8"/>
      <c r="P315" s="40" t="s">
        <v>61</v>
      </c>
      <c r="Q315" s="34" t="s">
        <v>237</v>
      </c>
      <c r="R315" s="9"/>
      <c r="S315" s="39"/>
      <c r="T315" s="50"/>
      <c r="U315" s="51" t="s">
        <v>237</v>
      </c>
      <c r="V315" s="60" t="s">
        <v>237</v>
      </c>
      <c r="W315" s="24"/>
      <c r="X315" s="87" t="s">
        <v>61</v>
      </c>
      <c r="Y315" s="60"/>
    </row>
    <row r="316" spans="1:25" s="12" customFormat="1" ht="17" x14ac:dyDescent="0.2">
      <c r="A316" s="11" t="s">
        <v>120</v>
      </c>
      <c r="B316" s="23" t="s">
        <v>61</v>
      </c>
      <c r="C316" s="34" t="s">
        <v>61</v>
      </c>
      <c r="D316" s="4" t="s">
        <v>61</v>
      </c>
      <c r="E316" s="4" t="s">
        <v>61</v>
      </c>
      <c r="F316" s="9"/>
      <c r="G316" s="35" t="s">
        <v>61</v>
      </c>
      <c r="H316" s="26" t="s">
        <v>61</v>
      </c>
      <c r="I316" s="3" t="s">
        <v>995</v>
      </c>
      <c r="J316" s="40" t="s">
        <v>61</v>
      </c>
      <c r="K316" s="122"/>
      <c r="L316" s="87" t="s">
        <v>61</v>
      </c>
      <c r="M316" s="132" t="s">
        <v>61</v>
      </c>
      <c r="N316" s="26" t="s">
        <v>61</v>
      </c>
      <c r="O316" s="8"/>
      <c r="P316" s="40" t="s">
        <v>1021</v>
      </c>
      <c r="Q316" s="34" t="s">
        <v>61</v>
      </c>
      <c r="R316" s="9"/>
      <c r="S316" s="39"/>
      <c r="T316" s="50"/>
      <c r="U316" s="51" t="s">
        <v>61</v>
      </c>
      <c r="V316" s="60"/>
      <c r="W316" s="24"/>
      <c r="X316" s="87" t="s">
        <v>983</v>
      </c>
      <c r="Y316" s="60"/>
    </row>
    <row r="317" spans="1:25" s="12" customFormat="1" ht="68" x14ac:dyDescent="0.2">
      <c r="A317" s="11" t="s">
        <v>1022</v>
      </c>
      <c r="B317" s="23" t="s">
        <v>61</v>
      </c>
      <c r="C317" s="34" t="s">
        <v>61</v>
      </c>
      <c r="D317" s="4" t="s">
        <v>61</v>
      </c>
      <c r="E317" s="4" t="s">
        <v>61</v>
      </c>
      <c r="F317" s="9"/>
      <c r="G317" s="35" t="s">
        <v>61</v>
      </c>
      <c r="H317" s="26" t="s">
        <v>61</v>
      </c>
      <c r="I317" s="3" t="s">
        <v>61</v>
      </c>
      <c r="J317" s="40" t="s">
        <v>61</v>
      </c>
      <c r="K317" s="122"/>
      <c r="L317" s="87" t="s">
        <v>61</v>
      </c>
      <c r="M317" s="132" t="s">
        <v>61</v>
      </c>
      <c r="N317" s="26" t="s">
        <v>61</v>
      </c>
      <c r="O317" s="8"/>
      <c r="P317" s="40" t="s">
        <v>61</v>
      </c>
      <c r="Q317" s="34" t="s">
        <v>61</v>
      </c>
      <c r="R317" s="9"/>
      <c r="S317" s="39"/>
      <c r="T317" s="50"/>
      <c r="U317" s="51" t="s">
        <v>61</v>
      </c>
      <c r="V317" s="60"/>
      <c r="W317" s="24"/>
      <c r="X317" s="87" t="s">
        <v>61</v>
      </c>
      <c r="Y317" s="60"/>
    </row>
    <row r="318" spans="1:25" s="12" customFormat="1" ht="34" x14ac:dyDescent="0.2">
      <c r="A318" s="11" t="s">
        <v>1023</v>
      </c>
      <c r="B318" s="24"/>
      <c r="C318" s="38"/>
      <c r="D318" s="9"/>
      <c r="E318" s="9"/>
      <c r="F318" s="9"/>
      <c r="G318" s="39"/>
      <c r="H318" s="28"/>
      <c r="I318" s="8"/>
      <c r="J318" s="42"/>
      <c r="K318" s="122"/>
      <c r="L318" s="88"/>
      <c r="M318" s="133"/>
      <c r="N318" s="28"/>
      <c r="O318" s="8"/>
      <c r="P318" s="42"/>
      <c r="Q318" s="38"/>
      <c r="R318" s="9"/>
      <c r="S318" s="39"/>
      <c r="T318" s="50"/>
      <c r="U318" s="52"/>
      <c r="V318" s="60"/>
      <c r="W318" s="24"/>
      <c r="X318" s="88"/>
      <c r="Y318" s="60"/>
    </row>
    <row r="319" spans="1:25" s="12" customFormat="1" ht="51" x14ac:dyDescent="0.2">
      <c r="A319" s="11" t="s">
        <v>1024</v>
      </c>
      <c r="B319" s="23" t="s">
        <v>61</v>
      </c>
      <c r="C319" s="34" t="s">
        <v>61</v>
      </c>
      <c r="D319" s="4" t="s">
        <v>61</v>
      </c>
      <c r="E319" s="4" t="s">
        <v>61</v>
      </c>
      <c r="F319" s="9"/>
      <c r="G319" s="35" t="s">
        <v>61</v>
      </c>
      <c r="H319" s="26" t="s">
        <v>61</v>
      </c>
      <c r="I319" s="3" t="s">
        <v>995</v>
      </c>
      <c r="J319" s="40" t="s">
        <v>61</v>
      </c>
      <c r="K319" s="122"/>
      <c r="L319" s="87" t="s">
        <v>61</v>
      </c>
      <c r="M319" s="132" t="s">
        <v>61</v>
      </c>
      <c r="N319" s="26" t="s">
        <v>61</v>
      </c>
      <c r="O319" s="8"/>
      <c r="P319" s="40" t="s">
        <v>184</v>
      </c>
      <c r="Q319" s="34" t="s">
        <v>61</v>
      </c>
      <c r="R319" s="9"/>
      <c r="S319" s="39"/>
      <c r="T319" s="50"/>
      <c r="U319" s="51" t="s">
        <v>61</v>
      </c>
      <c r="V319" s="60"/>
      <c r="W319" s="24"/>
      <c r="X319" s="87" t="s">
        <v>61</v>
      </c>
      <c r="Y319" s="60"/>
    </row>
    <row r="320" spans="1:25" s="12" customFormat="1" ht="68" x14ac:dyDescent="0.2">
      <c r="A320" s="11" t="s">
        <v>1025</v>
      </c>
      <c r="B320" s="23" t="s">
        <v>61</v>
      </c>
      <c r="C320" s="34" t="s">
        <v>61</v>
      </c>
      <c r="D320" s="4" t="s">
        <v>238</v>
      </c>
      <c r="E320" s="4" t="s">
        <v>238</v>
      </c>
      <c r="F320" s="9"/>
      <c r="G320" s="35" t="s">
        <v>61</v>
      </c>
      <c r="H320" s="26" t="s">
        <v>238</v>
      </c>
      <c r="I320" s="3" t="s">
        <v>61</v>
      </c>
      <c r="J320" s="40" t="s">
        <v>61</v>
      </c>
      <c r="K320" s="122"/>
      <c r="L320" s="87" t="s">
        <v>61</v>
      </c>
      <c r="M320" s="132" t="s">
        <v>238</v>
      </c>
      <c r="N320" s="26" t="s">
        <v>238</v>
      </c>
      <c r="O320" s="8"/>
      <c r="P320" s="40" t="s">
        <v>238</v>
      </c>
      <c r="Q320" s="34" t="s">
        <v>238</v>
      </c>
      <c r="R320" s="9"/>
      <c r="S320" s="39"/>
      <c r="T320" s="50"/>
      <c r="U320" s="51" t="s">
        <v>237</v>
      </c>
      <c r="V320" s="60" t="s">
        <v>237</v>
      </c>
      <c r="W320" s="24"/>
      <c r="X320" s="87" t="s">
        <v>61</v>
      </c>
      <c r="Y320" s="60"/>
    </row>
    <row r="321" spans="1:25" s="12" customFormat="1" ht="17" x14ac:dyDescent="0.2">
      <c r="A321" s="11" t="s">
        <v>120</v>
      </c>
      <c r="B321" s="23" t="s">
        <v>61</v>
      </c>
      <c r="C321" s="34" t="s">
        <v>61</v>
      </c>
      <c r="D321" s="4" t="s">
        <v>61</v>
      </c>
      <c r="E321" s="4" t="s">
        <v>61</v>
      </c>
      <c r="F321" s="9"/>
      <c r="G321" s="35" t="s">
        <v>61</v>
      </c>
      <c r="H321" s="26" t="s">
        <v>61</v>
      </c>
      <c r="I321" s="3" t="s">
        <v>995</v>
      </c>
      <c r="J321" s="40" t="s">
        <v>61</v>
      </c>
      <c r="K321" s="122"/>
      <c r="L321" s="87" t="s">
        <v>61</v>
      </c>
      <c r="M321" s="132" t="s">
        <v>61</v>
      </c>
      <c r="N321" s="26" t="s">
        <v>61</v>
      </c>
      <c r="O321" s="8"/>
      <c r="P321" s="40" t="s">
        <v>61</v>
      </c>
      <c r="Q321" s="34" t="s">
        <v>61</v>
      </c>
      <c r="R321" s="9"/>
      <c r="S321" s="39"/>
      <c r="T321" s="50"/>
      <c r="U321" s="51" t="s">
        <v>61</v>
      </c>
      <c r="V321" s="60"/>
      <c r="W321" s="24"/>
      <c r="X321" s="87" t="s">
        <v>983</v>
      </c>
      <c r="Y321" s="60"/>
    </row>
    <row r="322" spans="1:25" s="12" customFormat="1" ht="85" x14ac:dyDescent="0.2">
      <c r="A322" s="11" t="s">
        <v>1026</v>
      </c>
      <c r="B322" s="23" t="s">
        <v>61</v>
      </c>
      <c r="C322" s="34" t="s">
        <v>61</v>
      </c>
      <c r="D322" s="4" t="s">
        <v>61</v>
      </c>
      <c r="E322" s="4" t="s">
        <v>61</v>
      </c>
      <c r="F322" s="9"/>
      <c r="G322" s="35" t="s">
        <v>61</v>
      </c>
      <c r="H322" s="26" t="s">
        <v>61</v>
      </c>
      <c r="I322" s="3" t="s">
        <v>61</v>
      </c>
      <c r="J322" s="40" t="s">
        <v>61</v>
      </c>
      <c r="K322" s="122"/>
      <c r="L322" s="87" t="s">
        <v>61</v>
      </c>
      <c r="M322" s="132" t="s">
        <v>61</v>
      </c>
      <c r="N322" s="26" t="s">
        <v>61</v>
      </c>
      <c r="O322" s="8"/>
      <c r="P322" s="40" t="s">
        <v>61</v>
      </c>
      <c r="Q322" s="34" t="s">
        <v>61</v>
      </c>
      <c r="R322" s="9"/>
      <c r="S322" s="39"/>
      <c r="T322" s="50"/>
      <c r="U322" s="51" t="s">
        <v>1027</v>
      </c>
      <c r="V322" s="69" t="s">
        <v>1258</v>
      </c>
      <c r="W322" s="24"/>
      <c r="X322" s="87" t="s">
        <v>61</v>
      </c>
      <c r="Y322" s="60"/>
    </row>
    <row r="323" spans="1:25" s="12" customFormat="1" ht="34" x14ac:dyDescent="0.2">
      <c r="A323" s="11" t="s">
        <v>1028</v>
      </c>
      <c r="B323" s="24"/>
      <c r="C323" s="38"/>
      <c r="D323" s="9"/>
      <c r="E323" s="9"/>
      <c r="F323" s="9"/>
      <c r="G323" s="39"/>
      <c r="H323" s="28"/>
      <c r="I323" s="8"/>
      <c r="J323" s="42"/>
      <c r="K323" s="122"/>
      <c r="L323" s="88"/>
      <c r="M323" s="133"/>
      <c r="N323" s="28"/>
      <c r="O323" s="8"/>
      <c r="P323" s="42"/>
      <c r="Q323" s="38"/>
      <c r="R323" s="9"/>
      <c r="S323" s="39"/>
      <c r="T323" s="50"/>
      <c r="U323" s="52"/>
      <c r="V323" s="73" t="s">
        <v>1259</v>
      </c>
      <c r="W323" s="24"/>
      <c r="X323" s="88"/>
      <c r="Y323" s="60"/>
    </row>
    <row r="324" spans="1:25" s="12" customFormat="1" ht="51" x14ac:dyDescent="0.2">
      <c r="A324" s="11" t="s">
        <v>1029</v>
      </c>
      <c r="B324" s="23" t="s">
        <v>61</v>
      </c>
      <c r="C324" s="34" t="s">
        <v>61</v>
      </c>
      <c r="D324" s="4" t="s">
        <v>61</v>
      </c>
      <c r="E324" s="4" t="s">
        <v>61</v>
      </c>
      <c r="F324" s="9"/>
      <c r="G324" s="35" t="s">
        <v>61</v>
      </c>
      <c r="H324" s="26" t="s">
        <v>61</v>
      </c>
      <c r="I324" s="3" t="s">
        <v>995</v>
      </c>
      <c r="J324" s="40" t="s">
        <v>61</v>
      </c>
      <c r="K324" s="122"/>
      <c r="L324" s="87" t="s">
        <v>61</v>
      </c>
      <c r="M324" s="132" t="s">
        <v>61</v>
      </c>
      <c r="N324" s="26" t="s">
        <v>61</v>
      </c>
      <c r="O324" s="8"/>
      <c r="P324" s="40" t="s">
        <v>61</v>
      </c>
      <c r="Q324" s="34" t="s">
        <v>61</v>
      </c>
      <c r="R324" s="9"/>
      <c r="S324" s="39"/>
      <c r="T324" s="50"/>
      <c r="U324" s="51" t="s">
        <v>61</v>
      </c>
      <c r="V324" s="60"/>
      <c r="W324" s="24"/>
      <c r="X324" s="87" t="s">
        <v>61</v>
      </c>
      <c r="Y324" s="60"/>
    </row>
    <row r="325" spans="1:25" s="12" customFormat="1" ht="68" x14ac:dyDescent="0.2">
      <c r="A325" s="11" t="s">
        <v>1030</v>
      </c>
      <c r="B325" s="23" t="s">
        <v>61</v>
      </c>
      <c r="C325" s="34" t="s">
        <v>61</v>
      </c>
      <c r="D325" s="4" t="s">
        <v>238</v>
      </c>
      <c r="E325" s="4" t="s">
        <v>237</v>
      </c>
      <c r="F325" s="9"/>
      <c r="G325" s="35" t="s">
        <v>61</v>
      </c>
      <c r="H325" s="26" t="s">
        <v>237</v>
      </c>
      <c r="I325" s="3" t="s">
        <v>61</v>
      </c>
      <c r="J325" s="40" t="s">
        <v>61</v>
      </c>
      <c r="K325" s="122"/>
      <c r="L325" s="87" t="s">
        <v>61</v>
      </c>
      <c r="M325" s="132" t="s">
        <v>237</v>
      </c>
      <c r="N325" s="26" t="s">
        <v>237</v>
      </c>
      <c r="O325" s="8"/>
      <c r="P325" s="40" t="s">
        <v>61</v>
      </c>
      <c r="Q325" s="34" t="s">
        <v>238</v>
      </c>
      <c r="R325" s="9"/>
      <c r="S325" s="39"/>
      <c r="T325" s="50"/>
      <c r="U325" s="51" t="s">
        <v>237</v>
      </c>
      <c r="V325" s="60" t="s">
        <v>237</v>
      </c>
      <c r="W325" s="24"/>
      <c r="X325" s="87" t="s">
        <v>61</v>
      </c>
      <c r="Y325" s="60"/>
    </row>
    <row r="326" spans="1:25" s="12" customFormat="1" ht="17" x14ac:dyDescent="0.2">
      <c r="A326" s="11" t="s">
        <v>120</v>
      </c>
      <c r="B326" s="23" t="s">
        <v>61</v>
      </c>
      <c r="C326" s="34" t="s">
        <v>61</v>
      </c>
      <c r="D326" s="4" t="s">
        <v>61</v>
      </c>
      <c r="E326" s="4" t="s">
        <v>61</v>
      </c>
      <c r="F326" s="9"/>
      <c r="G326" s="35" t="s">
        <v>61</v>
      </c>
      <c r="H326" s="26" t="s">
        <v>61</v>
      </c>
      <c r="I326" s="3" t="s">
        <v>995</v>
      </c>
      <c r="J326" s="40" t="s">
        <v>61</v>
      </c>
      <c r="K326" s="122"/>
      <c r="L326" s="87" t="s">
        <v>61</v>
      </c>
      <c r="M326" s="132" t="s">
        <v>61</v>
      </c>
      <c r="N326" s="26" t="s">
        <v>61</v>
      </c>
      <c r="O326" s="8"/>
      <c r="P326" s="40" t="s">
        <v>1031</v>
      </c>
      <c r="Q326" s="34" t="s">
        <v>61</v>
      </c>
      <c r="R326" s="9"/>
      <c r="S326" s="39"/>
      <c r="T326" s="50"/>
      <c r="U326" s="51" t="s">
        <v>61</v>
      </c>
      <c r="V326" s="60"/>
      <c r="W326" s="24"/>
      <c r="X326" s="87" t="s">
        <v>983</v>
      </c>
      <c r="Y326" s="60"/>
    </row>
    <row r="327" spans="1:25" s="12" customFormat="1" ht="68" x14ac:dyDescent="0.2">
      <c r="A327" s="11" t="s">
        <v>1032</v>
      </c>
      <c r="B327" s="23" t="s">
        <v>61</v>
      </c>
      <c r="C327" s="34" t="s">
        <v>61</v>
      </c>
      <c r="D327" s="4" t="s">
        <v>1034</v>
      </c>
      <c r="E327" s="4" t="s">
        <v>61</v>
      </c>
      <c r="F327" s="9"/>
      <c r="G327" s="35" t="s">
        <v>61</v>
      </c>
      <c r="H327" s="26" t="s">
        <v>61</v>
      </c>
      <c r="I327" s="3" t="s">
        <v>61</v>
      </c>
      <c r="J327" s="40" t="s">
        <v>61</v>
      </c>
      <c r="K327" s="122"/>
      <c r="L327" s="87" t="s">
        <v>61</v>
      </c>
      <c r="M327" s="132" t="s">
        <v>61</v>
      </c>
      <c r="N327" s="26" t="s">
        <v>61</v>
      </c>
      <c r="O327" s="8"/>
      <c r="P327" s="40" t="s">
        <v>61</v>
      </c>
      <c r="Q327" s="34" t="s">
        <v>1033</v>
      </c>
      <c r="R327" s="9"/>
      <c r="S327" s="39"/>
      <c r="T327" s="50"/>
      <c r="U327" s="51" t="s">
        <v>61</v>
      </c>
      <c r="V327" s="60"/>
      <c r="W327" s="24"/>
      <c r="X327" s="87" t="s">
        <v>61</v>
      </c>
      <c r="Y327" s="60"/>
    </row>
    <row r="328" spans="1:25" s="12" customFormat="1" ht="34" x14ac:dyDescent="0.2">
      <c r="A328" s="11" t="s">
        <v>1035</v>
      </c>
      <c r="B328" s="24"/>
      <c r="C328" s="38"/>
      <c r="D328" s="9" t="str">
        <f>HYPERLINK("https://api.typeform.com/responses/files/29665c13f0dfbf5622c794302b965e70f2626d4ddd5ec39b1302ebd64511e3b4/45.1.2.png","https://api.typeform.com/responses/files/29665c13f0dfbf5622c794302b965e70f2626d4ddd5ec39b1302ebd64511e3b4/45.1.2.png")</f>
        <v>https://api.typeform.com/responses/files/29665c13f0dfbf5622c794302b965e70f2626d4ddd5ec39b1302ebd64511e3b4/45.1.2.png</v>
      </c>
      <c r="E328" s="9"/>
      <c r="F328" s="9"/>
      <c r="G328" s="39"/>
      <c r="H328" s="28"/>
      <c r="I328" s="8"/>
      <c r="J328" s="42"/>
      <c r="K328" s="122"/>
      <c r="L328" s="88"/>
      <c r="M328" s="133"/>
      <c r="N328" s="28"/>
      <c r="O328" s="8"/>
      <c r="P328" s="42"/>
      <c r="Q328" s="38" t="str">
        <f>HYPERLINK("https://api.typeform.com/responses/files/cc4969284ec5651f14a6c0ab84c488cdb87fe17d78979e90b5c0cddd06d5c8db/Amsterdam_screenshot_ViewingData_inFME_Inspector_DM.png","https://api.typeform.com/responses/files/cc4969284ec5651f14a6c0ab84c488cdb87fe17d78979e90b5c0cddd06d5c8db/Amsterdam_screenshot_ViewingData_inFME_Inspector_DM.png")</f>
        <v>https://api.typeform.com/responses/files/cc4969284ec5651f14a6c0ab84c488cdb87fe17d78979e90b5c0cddd06d5c8db/Amsterdam_screenshot_ViewingData_inFME_Inspector_DM.png</v>
      </c>
      <c r="R328" s="9"/>
      <c r="S328" s="39"/>
      <c r="T328" s="50"/>
      <c r="U328" s="52"/>
      <c r="V328" s="60"/>
      <c r="W328" s="24"/>
      <c r="X328" s="88"/>
      <c r="Y328" s="60"/>
    </row>
    <row r="329" spans="1:25" s="12" customFormat="1" ht="51" x14ac:dyDescent="0.2">
      <c r="A329" s="11" t="s">
        <v>1036</v>
      </c>
      <c r="B329" s="23" t="s">
        <v>61</v>
      </c>
      <c r="C329" s="34" t="s">
        <v>61</v>
      </c>
      <c r="D329" s="4" t="s">
        <v>61</v>
      </c>
      <c r="E329" s="4" t="s">
        <v>61</v>
      </c>
      <c r="F329" s="9"/>
      <c r="G329" s="35" t="s">
        <v>61</v>
      </c>
      <c r="H329" s="26" t="s">
        <v>1037</v>
      </c>
      <c r="I329" s="3" t="s">
        <v>995</v>
      </c>
      <c r="J329" s="40" t="s">
        <v>61</v>
      </c>
      <c r="K329" s="122"/>
      <c r="L329" s="87" t="s">
        <v>61</v>
      </c>
      <c r="M329" s="132" t="s">
        <v>61</v>
      </c>
      <c r="N329" s="26" t="s">
        <v>61</v>
      </c>
      <c r="O329" s="8"/>
      <c r="P329" s="40" t="s">
        <v>61</v>
      </c>
      <c r="Q329" s="34" t="s">
        <v>61</v>
      </c>
      <c r="R329" s="9"/>
      <c r="S329" s="39"/>
      <c r="T329" s="50"/>
      <c r="U329" s="51" t="s">
        <v>61</v>
      </c>
      <c r="V329" s="60"/>
      <c r="W329" s="24"/>
      <c r="X329" s="87" t="s">
        <v>61</v>
      </c>
      <c r="Y329" s="60"/>
    </row>
    <row r="330" spans="1:25" s="12" customFormat="1" ht="85" x14ac:dyDescent="0.2">
      <c r="A330" s="11" t="s">
        <v>1038</v>
      </c>
      <c r="B330" s="23" t="s">
        <v>61</v>
      </c>
      <c r="C330" s="34" t="s">
        <v>61</v>
      </c>
      <c r="D330" s="4" t="s">
        <v>237</v>
      </c>
      <c r="E330" s="4" t="s">
        <v>237</v>
      </c>
      <c r="F330" s="9"/>
      <c r="G330" s="35" t="s">
        <v>61</v>
      </c>
      <c r="H330" s="26" t="s">
        <v>582</v>
      </c>
      <c r="I330" s="3" t="s">
        <v>61</v>
      </c>
      <c r="J330" s="40" t="s">
        <v>61</v>
      </c>
      <c r="K330" s="122"/>
      <c r="L330" s="87" t="s">
        <v>61</v>
      </c>
      <c r="M330" s="132" t="s">
        <v>237</v>
      </c>
      <c r="N330" s="26" t="s">
        <v>237</v>
      </c>
      <c r="O330" s="8"/>
      <c r="P330" s="40" t="s">
        <v>61</v>
      </c>
      <c r="Q330" s="34" t="s">
        <v>238</v>
      </c>
      <c r="R330" s="9"/>
      <c r="S330" s="39"/>
      <c r="T330" s="50"/>
      <c r="U330" s="51" t="s">
        <v>237</v>
      </c>
      <c r="V330" s="60" t="s">
        <v>237</v>
      </c>
      <c r="W330" s="24"/>
      <c r="X330" s="87" t="s">
        <v>61</v>
      </c>
      <c r="Y330" s="60"/>
    </row>
    <row r="331" spans="1:25" s="12" customFormat="1" ht="17" x14ac:dyDescent="0.2">
      <c r="A331" s="11" t="s">
        <v>120</v>
      </c>
      <c r="B331" s="23" t="s">
        <v>61</v>
      </c>
      <c r="C331" s="34" t="s">
        <v>61</v>
      </c>
      <c r="D331" s="4" t="s">
        <v>61</v>
      </c>
      <c r="E331" s="4" t="s">
        <v>61</v>
      </c>
      <c r="F331" s="9"/>
      <c r="G331" s="35" t="s">
        <v>61</v>
      </c>
      <c r="H331" s="26" t="s">
        <v>61</v>
      </c>
      <c r="I331" s="3" t="s">
        <v>995</v>
      </c>
      <c r="J331" s="40" t="s">
        <v>61</v>
      </c>
      <c r="K331" s="122"/>
      <c r="L331" s="87" t="s">
        <v>61</v>
      </c>
      <c r="M331" s="132" t="s">
        <v>61</v>
      </c>
      <c r="N331" s="26" t="s">
        <v>61</v>
      </c>
      <c r="O331" s="8"/>
      <c r="P331" s="40" t="s">
        <v>1031</v>
      </c>
      <c r="Q331" s="34" t="s">
        <v>61</v>
      </c>
      <c r="R331" s="9"/>
      <c r="S331" s="39"/>
      <c r="T331" s="50"/>
      <c r="U331" s="51" t="s">
        <v>61</v>
      </c>
      <c r="V331" s="60"/>
      <c r="W331" s="24"/>
      <c r="X331" s="87" t="s">
        <v>983</v>
      </c>
      <c r="Y331" s="60"/>
    </row>
    <row r="332" spans="1:25" s="12" customFormat="1" ht="68" x14ac:dyDescent="0.2">
      <c r="A332" s="11" t="s">
        <v>1039</v>
      </c>
      <c r="B332" s="23" t="s">
        <v>61</v>
      </c>
      <c r="C332" s="34" t="s">
        <v>61</v>
      </c>
      <c r="D332" s="4" t="s">
        <v>61</v>
      </c>
      <c r="E332" s="4" t="s">
        <v>61</v>
      </c>
      <c r="F332" s="9"/>
      <c r="G332" s="35" t="s">
        <v>61</v>
      </c>
      <c r="H332" s="26" t="s">
        <v>61</v>
      </c>
      <c r="I332" s="3" t="s">
        <v>61</v>
      </c>
      <c r="J332" s="40" t="s">
        <v>61</v>
      </c>
      <c r="K332" s="122"/>
      <c r="L332" s="87" t="s">
        <v>61</v>
      </c>
      <c r="M332" s="132" t="s">
        <v>61</v>
      </c>
      <c r="N332" s="26" t="s">
        <v>61</v>
      </c>
      <c r="O332" s="8"/>
      <c r="P332" s="40" t="s">
        <v>61</v>
      </c>
      <c r="Q332" s="34" t="s">
        <v>1040</v>
      </c>
      <c r="R332" s="9"/>
      <c r="S332" s="39"/>
      <c r="T332" s="50"/>
      <c r="U332" s="51" t="s">
        <v>61</v>
      </c>
      <c r="V332" s="60"/>
      <c r="W332" s="24"/>
      <c r="X332" s="87" t="s">
        <v>61</v>
      </c>
      <c r="Y332" s="60"/>
    </row>
    <row r="333" spans="1:25" s="12" customFormat="1" ht="34" x14ac:dyDescent="0.2">
      <c r="A333" s="11" t="s">
        <v>1041</v>
      </c>
      <c r="B333" s="24"/>
      <c r="C333" s="38"/>
      <c r="D333" s="9"/>
      <c r="E333" s="9"/>
      <c r="F333" s="9"/>
      <c r="G333" s="39"/>
      <c r="H333" s="28"/>
      <c r="I333" s="8"/>
      <c r="J333" s="42"/>
      <c r="K333" s="122"/>
      <c r="L333" s="88"/>
      <c r="M333" s="133"/>
      <c r="N333" s="28"/>
      <c r="O333" s="8"/>
      <c r="P333" s="42"/>
      <c r="Q333" s="38" t="str">
        <f>HYPERLINK("https://api.typeform.com/responses/files/9a825c96fb3c15ef0d60b9523961aed4c001da4d3faa9a7949deaaee4e5ee8d0/Amsterdam_screenshot_ViewingData_inFME_Inspector_DM.png","https://api.typeform.com/responses/files/9a825c96fb3c15ef0d60b9523961aed4c001da4d3faa9a7949deaaee4e5ee8d0/Amsterdam_screenshot_ViewingData_inFME_Inspector_DM.png")</f>
        <v>https://api.typeform.com/responses/files/9a825c96fb3c15ef0d60b9523961aed4c001da4d3faa9a7949deaaee4e5ee8d0/Amsterdam_screenshot_ViewingData_inFME_Inspector_DM.png</v>
      </c>
      <c r="R333" s="9"/>
      <c r="S333" s="39"/>
      <c r="T333" s="50"/>
      <c r="U333" s="52"/>
      <c r="V333" s="60"/>
      <c r="W333" s="24"/>
      <c r="X333" s="88"/>
      <c r="Y333" s="60"/>
    </row>
    <row r="334" spans="1:25" s="12" customFormat="1" ht="51" x14ac:dyDescent="0.2">
      <c r="A334" s="11" t="s">
        <v>1042</v>
      </c>
      <c r="B334" s="23" t="s">
        <v>61</v>
      </c>
      <c r="C334" s="34" t="s">
        <v>61</v>
      </c>
      <c r="D334" s="4" t="s">
        <v>503</v>
      </c>
      <c r="E334" s="4" t="s">
        <v>1045</v>
      </c>
      <c r="F334" s="9"/>
      <c r="G334" s="35" t="s">
        <v>61</v>
      </c>
      <c r="H334" s="26" t="s">
        <v>61</v>
      </c>
      <c r="I334" s="3" t="s">
        <v>995</v>
      </c>
      <c r="J334" s="40" t="s">
        <v>61</v>
      </c>
      <c r="K334" s="122"/>
      <c r="L334" s="87" t="s">
        <v>61</v>
      </c>
      <c r="M334" s="132" t="s">
        <v>61</v>
      </c>
      <c r="N334" s="26" t="s">
        <v>1044</v>
      </c>
      <c r="O334" s="8"/>
      <c r="P334" s="40" t="s">
        <v>61</v>
      </c>
      <c r="Q334" s="34" t="s">
        <v>61</v>
      </c>
      <c r="R334" s="9"/>
      <c r="S334" s="39"/>
      <c r="T334" s="50"/>
      <c r="U334" s="51" t="s">
        <v>1043</v>
      </c>
      <c r="V334" s="60"/>
      <c r="W334" s="24"/>
      <c r="X334" s="87" t="s">
        <v>61</v>
      </c>
      <c r="Y334" s="60"/>
    </row>
    <row r="335" spans="1:25" s="12" customFormat="1" ht="68" x14ac:dyDescent="0.2">
      <c r="A335" s="11" t="s">
        <v>1046</v>
      </c>
      <c r="B335" s="23" t="s">
        <v>61</v>
      </c>
      <c r="C335" s="34" t="s">
        <v>61</v>
      </c>
      <c r="D335" s="4" t="s">
        <v>238</v>
      </c>
      <c r="E335" s="4" t="s">
        <v>237</v>
      </c>
      <c r="F335" s="9"/>
      <c r="G335" s="35" t="s">
        <v>61</v>
      </c>
      <c r="H335" s="26" t="s">
        <v>237</v>
      </c>
      <c r="I335" s="3" t="s">
        <v>61</v>
      </c>
      <c r="J335" s="40" t="s">
        <v>61</v>
      </c>
      <c r="K335" s="122"/>
      <c r="L335" s="87" t="s">
        <v>61</v>
      </c>
      <c r="M335" s="132" t="s">
        <v>237</v>
      </c>
      <c r="N335" s="26" t="s">
        <v>237</v>
      </c>
      <c r="O335" s="8"/>
      <c r="P335" s="40" t="s">
        <v>61</v>
      </c>
      <c r="Q335" s="34" t="s">
        <v>61</v>
      </c>
      <c r="R335" s="9"/>
      <c r="S335" s="39"/>
      <c r="T335" s="50"/>
      <c r="U335" s="51" t="s">
        <v>237</v>
      </c>
      <c r="V335" s="60" t="s">
        <v>237</v>
      </c>
      <c r="W335" s="24"/>
      <c r="X335" s="87" t="s">
        <v>61</v>
      </c>
      <c r="Y335" s="60"/>
    </row>
    <row r="336" spans="1:25" s="12" customFormat="1" ht="17" x14ac:dyDescent="0.2">
      <c r="A336" s="11" t="s">
        <v>120</v>
      </c>
      <c r="B336" s="23" t="s">
        <v>61</v>
      </c>
      <c r="C336" s="34" t="s">
        <v>61</v>
      </c>
      <c r="D336" s="4" t="s">
        <v>61</v>
      </c>
      <c r="E336" s="4" t="s">
        <v>61</v>
      </c>
      <c r="F336" s="9"/>
      <c r="G336" s="35" t="s">
        <v>61</v>
      </c>
      <c r="H336" s="26" t="s">
        <v>61</v>
      </c>
      <c r="I336" s="3" t="s">
        <v>995</v>
      </c>
      <c r="J336" s="40" t="s">
        <v>61</v>
      </c>
      <c r="K336" s="122"/>
      <c r="L336" s="87" t="s">
        <v>61</v>
      </c>
      <c r="M336" s="132" t="s">
        <v>61</v>
      </c>
      <c r="N336" s="26" t="s">
        <v>61</v>
      </c>
      <c r="O336" s="8"/>
      <c r="P336" s="40" t="s">
        <v>1031</v>
      </c>
      <c r="Q336" s="34" t="s">
        <v>61</v>
      </c>
      <c r="R336" s="9"/>
      <c r="S336" s="39"/>
      <c r="T336" s="50"/>
      <c r="U336" s="51" t="s">
        <v>61</v>
      </c>
      <c r="V336" s="60"/>
      <c r="W336" s="24"/>
      <c r="X336" s="87" t="s">
        <v>983</v>
      </c>
      <c r="Y336" s="60"/>
    </row>
    <row r="337" spans="1:25" s="12" customFormat="1" ht="68" x14ac:dyDescent="0.2">
      <c r="A337" s="11" t="s">
        <v>1047</v>
      </c>
      <c r="B337" s="23" t="s">
        <v>61</v>
      </c>
      <c r="C337" s="34" t="s">
        <v>61</v>
      </c>
      <c r="D337" s="4" t="s">
        <v>508</v>
      </c>
      <c r="E337" s="4" t="s">
        <v>61</v>
      </c>
      <c r="F337" s="9"/>
      <c r="G337" s="35" t="s">
        <v>61</v>
      </c>
      <c r="H337" s="26" t="s">
        <v>61</v>
      </c>
      <c r="I337" s="3" t="s">
        <v>61</v>
      </c>
      <c r="J337" s="40" t="s">
        <v>61</v>
      </c>
      <c r="K337" s="122"/>
      <c r="L337" s="87" t="s">
        <v>61</v>
      </c>
      <c r="M337" s="132" t="s">
        <v>61</v>
      </c>
      <c r="N337" s="26" t="s">
        <v>61</v>
      </c>
      <c r="O337" s="8"/>
      <c r="P337" s="40" t="s">
        <v>61</v>
      </c>
      <c r="Q337" s="34" t="s">
        <v>61</v>
      </c>
      <c r="R337" s="9"/>
      <c r="S337" s="39"/>
      <c r="T337" s="50"/>
      <c r="U337" s="51" t="s">
        <v>61</v>
      </c>
      <c r="V337" s="60"/>
      <c r="W337" s="24"/>
      <c r="X337" s="87" t="s">
        <v>61</v>
      </c>
      <c r="Y337" s="60"/>
    </row>
    <row r="338" spans="1:25" s="12" customFormat="1" ht="34" x14ac:dyDescent="0.2">
      <c r="A338" s="11" t="s">
        <v>1048</v>
      </c>
      <c r="B338" s="24"/>
      <c r="C338" s="38"/>
      <c r="D338" s="9" t="str">
        <f>HYPERLINK("https://api.typeform.com/responses/files/810c56a3f391e560079cbd897eed4584a6bef266a9d18ae4163072b81b9390a6/47.1.2.png","https://api.typeform.com/responses/files/810c56a3f391e560079cbd897eed4584a6bef266a9d18ae4163072b81b9390a6/47.1.2.png")</f>
        <v>https://api.typeform.com/responses/files/810c56a3f391e560079cbd897eed4584a6bef266a9d18ae4163072b81b9390a6/47.1.2.png</v>
      </c>
      <c r="E338" s="9"/>
      <c r="F338" s="9"/>
      <c r="G338" s="39"/>
      <c r="H338" s="28"/>
      <c r="I338" s="8"/>
      <c r="J338" s="42"/>
      <c r="K338" s="122"/>
      <c r="L338" s="88"/>
      <c r="M338" s="133"/>
      <c r="N338" s="28"/>
      <c r="O338" s="8"/>
      <c r="P338" s="42"/>
      <c r="Q338" s="38"/>
      <c r="R338" s="9"/>
      <c r="S338" s="39"/>
      <c r="T338" s="50"/>
      <c r="U338" s="52"/>
      <c r="V338" s="60"/>
      <c r="W338" s="24"/>
      <c r="X338" s="88"/>
      <c r="Y338" s="60"/>
    </row>
    <row r="339" spans="1:25" s="12" customFormat="1" ht="51" x14ac:dyDescent="0.2">
      <c r="A339" s="11" t="s">
        <v>1049</v>
      </c>
      <c r="B339" s="23" t="s">
        <v>61</v>
      </c>
      <c r="C339" s="34" t="s">
        <v>61</v>
      </c>
      <c r="D339" s="4" t="s">
        <v>61</v>
      </c>
      <c r="E339" s="4" t="s">
        <v>61</v>
      </c>
      <c r="F339" s="9"/>
      <c r="G339" s="35" t="s">
        <v>61</v>
      </c>
      <c r="H339" s="26" t="s">
        <v>61</v>
      </c>
      <c r="I339" s="3" t="s">
        <v>995</v>
      </c>
      <c r="J339" s="40" t="s">
        <v>61</v>
      </c>
      <c r="K339" s="122"/>
      <c r="L339" s="87" t="s">
        <v>61</v>
      </c>
      <c r="M339" s="132" t="s">
        <v>61</v>
      </c>
      <c r="N339" s="26" t="s">
        <v>61</v>
      </c>
      <c r="O339" s="8"/>
      <c r="P339" s="40" t="s">
        <v>61</v>
      </c>
      <c r="Q339" s="34" t="s">
        <v>61</v>
      </c>
      <c r="R339" s="9"/>
      <c r="S339" s="39"/>
      <c r="T339" s="50"/>
      <c r="U339" s="51" t="s">
        <v>61</v>
      </c>
      <c r="V339" s="60"/>
      <c r="W339" s="24"/>
      <c r="X339" s="87" t="s">
        <v>61</v>
      </c>
      <c r="Y339" s="60"/>
    </row>
    <row r="340" spans="1:25" s="12" customFormat="1" ht="51" x14ac:dyDescent="0.2">
      <c r="A340" s="11" t="s">
        <v>1050</v>
      </c>
      <c r="B340" s="23" t="s">
        <v>61</v>
      </c>
      <c r="C340" s="34" t="s">
        <v>61</v>
      </c>
      <c r="D340" s="4" t="s">
        <v>237</v>
      </c>
      <c r="E340" s="4" t="s">
        <v>237</v>
      </c>
      <c r="F340" s="9"/>
      <c r="G340" s="35" t="s">
        <v>61</v>
      </c>
      <c r="H340" s="26" t="s">
        <v>238</v>
      </c>
      <c r="I340" s="3" t="s">
        <v>61</v>
      </c>
      <c r="J340" s="40" t="s">
        <v>61</v>
      </c>
      <c r="K340" s="122"/>
      <c r="L340" s="87" t="s">
        <v>61</v>
      </c>
      <c r="M340" s="132" t="s">
        <v>237</v>
      </c>
      <c r="N340" s="26" t="s">
        <v>237</v>
      </c>
      <c r="O340" s="8"/>
      <c r="P340" s="40" t="s">
        <v>61</v>
      </c>
      <c r="Q340" s="34" t="s">
        <v>61</v>
      </c>
      <c r="R340" s="9"/>
      <c r="S340" s="39"/>
      <c r="T340" s="50"/>
      <c r="U340" s="51" t="s">
        <v>237</v>
      </c>
      <c r="V340" s="60" t="s">
        <v>237</v>
      </c>
      <c r="W340" s="24"/>
      <c r="X340" s="87" t="s">
        <v>61</v>
      </c>
      <c r="Y340" s="60"/>
    </row>
    <row r="341" spans="1:25" s="12" customFormat="1" ht="17" x14ac:dyDescent="0.2">
      <c r="A341" s="11" t="s">
        <v>120</v>
      </c>
      <c r="B341" s="23" t="s">
        <v>61</v>
      </c>
      <c r="C341" s="34" t="s">
        <v>61</v>
      </c>
      <c r="D341" s="4" t="s">
        <v>61</v>
      </c>
      <c r="E341" s="4" t="s">
        <v>61</v>
      </c>
      <c r="F341" s="9"/>
      <c r="G341" s="35" t="s">
        <v>61</v>
      </c>
      <c r="H341" s="26" t="s">
        <v>61</v>
      </c>
      <c r="I341" s="3" t="s">
        <v>995</v>
      </c>
      <c r="J341" s="40" t="s">
        <v>61</v>
      </c>
      <c r="K341" s="122"/>
      <c r="L341" s="87" t="s">
        <v>61</v>
      </c>
      <c r="M341" s="132" t="s">
        <v>61</v>
      </c>
      <c r="N341" s="26" t="s">
        <v>61</v>
      </c>
      <c r="O341" s="8"/>
      <c r="P341" s="40" t="s">
        <v>1031</v>
      </c>
      <c r="Q341" s="34" t="s">
        <v>61</v>
      </c>
      <c r="R341" s="9"/>
      <c r="S341" s="39"/>
      <c r="T341" s="50"/>
      <c r="U341" s="51" t="s">
        <v>61</v>
      </c>
      <c r="V341" s="60"/>
      <c r="W341" s="24"/>
      <c r="X341" s="87" t="s">
        <v>61</v>
      </c>
      <c r="Y341" s="60"/>
    </row>
    <row r="342" spans="1:25" s="12" customFormat="1" ht="68" x14ac:dyDescent="0.2">
      <c r="A342" s="11" t="s">
        <v>1051</v>
      </c>
      <c r="B342" s="23" t="s">
        <v>61</v>
      </c>
      <c r="C342" s="34" t="s">
        <v>61</v>
      </c>
      <c r="D342" s="4" t="s">
        <v>61</v>
      </c>
      <c r="E342" s="4" t="s">
        <v>61</v>
      </c>
      <c r="F342" s="9"/>
      <c r="G342" s="35" t="s">
        <v>61</v>
      </c>
      <c r="H342" s="26" t="s">
        <v>1052</v>
      </c>
      <c r="I342" s="3" t="s">
        <v>61</v>
      </c>
      <c r="J342" s="40" t="s">
        <v>61</v>
      </c>
      <c r="K342" s="122"/>
      <c r="L342" s="87" t="s">
        <v>61</v>
      </c>
      <c r="M342" s="132" t="s">
        <v>61</v>
      </c>
      <c r="N342" s="26" t="s">
        <v>61</v>
      </c>
      <c r="O342" s="8"/>
      <c r="P342" s="40" t="s">
        <v>61</v>
      </c>
      <c r="Q342" s="34" t="s">
        <v>61</v>
      </c>
      <c r="R342" s="9"/>
      <c r="S342" s="39"/>
      <c r="T342" s="50"/>
      <c r="U342" s="51" t="s">
        <v>61</v>
      </c>
      <c r="V342" s="60"/>
      <c r="W342" s="24"/>
      <c r="X342" s="87" t="s">
        <v>61</v>
      </c>
      <c r="Y342" s="60"/>
    </row>
    <row r="343" spans="1:25" s="12" customFormat="1" ht="34" x14ac:dyDescent="0.2">
      <c r="A343" s="11" t="s">
        <v>1053</v>
      </c>
      <c r="B343" s="24"/>
      <c r="C343" s="38"/>
      <c r="D343" s="9"/>
      <c r="E343" s="9"/>
      <c r="F343" s="9"/>
      <c r="G343" s="39"/>
      <c r="H343" s="28" t="str">
        <f>HYPERLINK("https://api.typeform.com/responses/files/e4a70681eb11ecec348489a18c8b94b378df9e77668cdb62843d736f242a41f5/Amsterdam_screenshots.docx","https://api.typeform.com/responses/files/e4a70681eb11ecec348489a18c8b94b378df9e77668cdb62843d736f242a41f5/Amsterdam_screenshots.docx")</f>
        <v>https://api.typeform.com/responses/files/e4a70681eb11ecec348489a18c8b94b378df9e77668cdb62843d736f242a41f5/Amsterdam_screenshots.docx</v>
      </c>
      <c r="I343" s="8"/>
      <c r="J343" s="42"/>
      <c r="K343" s="122"/>
      <c r="L343" s="88"/>
      <c r="M343" s="133"/>
      <c r="N343" s="28"/>
      <c r="O343" s="8"/>
      <c r="P343" s="42"/>
      <c r="Q343" s="38"/>
      <c r="R343" s="9"/>
      <c r="S343" s="39"/>
      <c r="T343" s="50"/>
      <c r="U343" s="52"/>
      <c r="V343" s="60"/>
      <c r="W343" s="24"/>
      <c r="X343" s="88"/>
      <c r="Y343" s="60"/>
    </row>
    <row r="344" spans="1:25" s="12" customFormat="1" ht="51" x14ac:dyDescent="0.2">
      <c r="A344" s="11" t="s">
        <v>1054</v>
      </c>
      <c r="B344" s="23" t="s">
        <v>61</v>
      </c>
      <c r="C344" s="34" t="s">
        <v>61</v>
      </c>
      <c r="D344" s="4" t="s">
        <v>61</v>
      </c>
      <c r="E344" s="4" t="s">
        <v>1055</v>
      </c>
      <c r="F344" s="9"/>
      <c r="G344" s="35" t="s">
        <v>61</v>
      </c>
      <c r="H344" s="26" t="s">
        <v>61</v>
      </c>
      <c r="I344" s="3" t="s">
        <v>995</v>
      </c>
      <c r="J344" s="40" t="s">
        <v>1056</v>
      </c>
      <c r="K344" s="122"/>
      <c r="L344" s="87" t="s">
        <v>61</v>
      </c>
      <c r="M344" s="132" t="s">
        <v>61</v>
      </c>
      <c r="N344" s="26" t="s">
        <v>526</v>
      </c>
      <c r="O344" s="8"/>
      <c r="P344" s="40" t="s">
        <v>61</v>
      </c>
      <c r="Q344" s="34" t="s">
        <v>61</v>
      </c>
      <c r="R344" s="9"/>
      <c r="S344" s="39"/>
      <c r="T344" s="50"/>
      <c r="U344" s="51" t="s">
        <v>61</v>
      </c>
      <c r="V344" s="60"/>
      <c r="W344" s="24"/>
      <c r="X344" s="87" t="s">
        <v>61</v>
      </c>
      <c r="Y344" s="60"/>
    </row>
    <row r="345" spans="1:25" s="12" customFormat="1" ht="17" x14ac:dyDescent="0.2">
      <c r="A345" s="11" t="s">
        <v>529</v>
      </c>
      <c r="B345" s="23" t="s">
        <v>40</v>
      </c>
      <c r="C345" s="34" t="s">
        <v>42</v>
      </c>
      <c r="D345" s="4" t="s">
        <v>51</v>
      </c>
      <c r="E345" s="4" t="s">
        <v>52</v>
      </c>
      <c r="F345" s="9"/>
      <c r="G345" s="35" t="s">
        <v>43</v>
      </c>
      <c r="H345" s="26" t="s">
        <v>49</v>
      </c>
      <c r="I345" s="3" t="s">
        <v>54</v>
      </c>
      <c r="J345" s="40" t="s">
        <v>55</v>
      </c>
      <c r="K345" s="122"/>
      <c r="L345" s="87" t="s">
        <v>46</v>
      </c>
      <c r="M345" s="132" t="s">
        <v>45</v>
      </c>
      <c r="N345" s="26" t="s">
        <v>47</v>
      </c>
      <c r="O345" s="8"/>
      <c r="P345" s="40" t="s">
        <v>50</v>
      </c>
      <c r="Q345" s="34" t="s">
        <v>39</v>
      </c>
      <c r="R345" s="9"/>
      <c r="S345" s="39"/>
      <c r="T345" s="50"/>
      <c r="U345" s="51" t="s">
        <v>45</v>
      </c>
      <c r="V345" s="60"/>
      <c r="W345" s="24"/>
      <c r="X345" s="87" t="s">
        <v>41</v>
      </c>
      <c r="Y345" s="60"/>
    </row>
    <row r="346" spans="1:25" s="13" customFormat="1" ht="17" x14ac:dyDescent="0.2">
      <c r="A346" s="11" t="s">
        <v>531</v>
      </c>
      <c r="B346" s="25" t="s">
        <v>64</v>
      </c>
      <c r="C346" s="36" t="s">
        <v>78</v>
      </c>
      <c r="D346" s="7" t="s">
        <v>78</v>
      </c>
      <c r="E346" s="7" t="s">
        <v>78</v>
      </c>
      <c r="F346" s="15"/>
      <c r="G346" s="37" t="s">
        <v>67</v>
      </c>
      <c r="H346" s="27" t="s">
        <v>76</v>
      </c>
      <c r="I346" s="6" t="s">
        <v>76</v>
      </c>
      <c r="J346" s="41" t="s">
        <v>76</v>
      </c>
      <c r="K346" s="123"/>
      <c r="L346" s="89" t="s">
        <v>71</v>
      </c>
      <c r="M346" s="134" t="s">
        <v>533</v>
      </c>
      <c r="N346" s="27" t="s">
        <v>72</v>
      </c>
      <c r="O346" s="14"/>
      <c r="P346" s="41" t="s">
        <v>77</v>
      </c>
      <c r="Q346" s="36" t="s">
        <v>63</v>
      </c>
      <c r="R346" s="15"/>
      <c r="S346" s="68"/>
      <c r="T346" s="53"/>
      <c r="U346" s="54" t="s">
        <v>532</v>
      </c>
      <c r="V346" s="61"/>
      <c r="W346" s="79"/>
      <c r="X346" s="89" t="s">
        <v>65</v>
      </c>
      <c r="Y346" s="61"/>
    </row>
    <row r="347" spans="1:25" s="12" customFormat="1" ht="17" x14ac:dyDescent="0.2">
      <c r="A347" s="11" t="s">
        <v>530</v>
      </c>
      <c r="B347" s="23" t="s">
        <v>100</v>
      </c>
      <c r="C347" s="34" t="s">
        <v>102</v>
      </c>
      <c r="D347" s="4" t="s">
        <v>113</v>
      </c>
      <c r="E347" s="4" t="s">
        <v>113</v>
      </c>
      <c r="F347" s="9"/>
      <c r="G347" s="35" t="s">
        <v>103</v>
      </c>
      <c r="H347" s="26" t="s">
        <v>111</v>
      </c>
      <c r="I347" s="3" t="s">
        <v>114</v>
      </c>
      <c r="J347" s="40" t="s">
        <v>115</v>
      </c>
      <c r="K347" s="122"/>
      <c r="L347" s="87" t="s">
        <v>107</v>
      </c>
      <c r="M347" s="132" t="s">
        <v>106</v>
      </c>
      <c r="N347" s="26" t="s">
        <v>108</v>
      </c>
      <c r="O347" s="8"/>
      <c r="P347" s="40" t="s">
        <v>112</v>
      </c>
      <c r="Q347" s="34" t="s">
        <v>99</v>
      </c>
      <c r="R347" s="9"/>
      <c r="S347" s="39"/>
      <c r="T347" s="50"/>
      <c r="U347" s="51" t="s">
        <v>910</v>
      </c>
      <c r="V347" s="60"/>
      <c r="W347" s="24"/>
      <c r="X347" s="87" t="s">
        <v>101</v>
      </c>
      <c r="Y347" s="60"/>
    </row>
    <row r="348" spans="1:25" s="12" customFormat="1" ht="17" x14ac:dyDescent="0.2">
      <c r="A348" s="11" t="s">
        <v>348</v>
      </c>
      <c r="B348" s="23" t="s">
        <v>1058</v>
      </c>
      <c r="C348" s="34" t="s">
        <v>1060</v>
      </c>
      <c r="D348" s="4" t="s">
        <v>1068</v>
      </c>
      <c r="E348" s="4" t="s">
        <v>1069</v>
      </c>
      <c r="F348" s="9"/>
      <c r="G348" s="35" t="s">
        <v>1061</v>
      </c>
      <c r="H348" s="26" t="s">
        <v>1062</v>
      </c>
      <c r="I348" s="3" t="s">
        <v>1071</v>
      </c>
      <c r="J348" s="40" t="s">
        <v>1070</v>
      </c>
      <c r="K348" s="122"/>
      <c r="L348" s="87" t="s">
        <v>1065</v>
      </c>
      <c r="M348" s="132" t="s">
        <v>1064</v>
      </c>
      <c r="N348" s="26" t="s">
        <v>1066</v>
      </c>
      <c r="O348" s="8"/>
      <c r="P348" s="40" t="s">
        <v>1067</v>
      </c>
      <c r="Q348" s="34" t="s">
        <v>1057</v>
      </c>
      <c r="R348" s="9"/>
      <c r="S348" s="39"/>
      <c r="T348" s="50"/>
      <c r="U348" s="51" t="s">
        <v>1063</v>
      </c>
      <c r="V348" s="60"/>
      <c r="W348" s="24"/>
      <c r="X348" s="87" t="s">
        <v>1059</v>
      </c>
      <c r="Y348" s="60"/>
    </row>
    <row r="349" spans="1:25" s="12" customFormat="1" ht="17" x14ac:dyDescent="0.2">
      <c r="A349" s="11" t="s">
        <v>369</v>
      </c>
      <c r="B349" s="23" t="s">
        <v>1073</v>
      </c>
      <c r="C349" s="34" t="s">
        <v>1075</v>
      </c>
      <c r="D349" s="4" t="s">
        <v>1083</v>
      </c>
      <c r="E349" s="4" t="s">
        <v>1084</v>
      </c>
      <c r="F349" s="9"/>
      <c r="G349" s="35" t="s">
        <v>1076</v>
      </c>
      <c r="H349" s="26" t="s">
        <v>1077</v>
      </c>
      <c r="I349" s="3" t="s">
        <v>1086</v>
      </c>
      <c r="J349" s="40" t="s">
        <v>1085</v>
      </c>
      <c r="K349" s="122"/>
      <c r="L349" s="87" t="s">
        <v>1080</v>
      </c>
      <c r="M349" s="132" t="s">
        <v>1079</v>
      </c>
      <c r="N349" s="26" t="s">
        <v>1081</v>
      </c>
      <c r="O349" s="8"/>
      <c r="P349" s="40" t="s">
        <v>1082</v>
      </c>
      <c r="Q349" s="34" t="s">
        <v>1072</v>
      </c>
      <c r="R349" s="9"/>
      <c r="S349" s="39"/>
      <c r="T349" s="50"/>
      <c r="U349" s="51" t="s">
        <v>1078</v>
      </c>
      <c r="V349" s="60"/>
      <c r="W349" s="24"/>
      <c r="X349" s="87" t="s">
        <v>1074</v>
      </c>
      <c r="Y349" s="60"/>
    </row>
    <row r="350" spans="1:25" s="12" customFormat="1" ht="17" x14ac:dyDescent="0.2">
      <c r="A350" s="11" t="s">
        <v>390</v>
      </c>
      <c r="B350" s="23" t="s">
        <v>846</v>
      </c>
      <c r="C350" s="34" t="s">
        <v>394</v>
      </c>
      <c r="D350" s="4" t="s">
        <v>401</v>
      </c>
      <c r="E350" s="4" t="s">
        <v>402</v>
      </c>
      <c r="F350" s="9"/>
      <c r="G350" s="35" t="s">
        <v>395</v>
      </c>
      <c r="H350" s="26" t="s">
        <v>739</v>
      </c>
      <c r="I350" s="3" t="s">
        <v>403</v>
      </c>
      <c r="J350" s="40" t="s">
        <v>404</v>
      </c>
      <c r="K350" s="122"/>
      <c r="L350" s="87" t="s">
        <v>397</v>
      </c>
      <c r="M350" s="132" t="s">
        <v>396</v>
      </c>
      <c r="N350" s="26" t="s">
        <v>397</v>
      </c>
      <c r="O350" s="8"/>
      <c r="P350" s="40" t="s">
        <v>400</v>
      </c>
      <c r="Q350" s="34" t="s">
        <v>391</v>
      </c>
      <c r="R350" s="9"/>
      <c r="S350" s="39"/>
      <c r="T350" s="50"/>
      <c r="U350" s="51" t="s">
        <v>396</v>
      </c>
      <c r="V350" s="60"/>
      <c r="W350" s="24"/>
      <c r="X350" s="87" t="s">
        <v>1087</v>
      </c>
      <c r="Y350" s="60"/>
    </row>
    <row r="353" spans="1:24" ht="17" x14ac:dyDescent="0.2">
      <c r="A353" s="1" t="s">
        <v>0</v>
      </c>
      <c r="B353" s="19" t="s">
        <v>1089</v>
      </c>
      <c r="C353" s="34" t="s">
        <v>1091</v>
      </c>
      <c r="D353" s="4" t="s">
        <v>1099</v>
      </c>
      <c r="E353" s="4" t="s">
        <v>1100</v>
      </c>
      <c r="G353" s="35" t="s">
        <v>1092</v>
      </c>
      <c r="H353" s="26" t="s">
        <v>1094</v>
      </c>
      <c r="I353" s="3" t="s">
        <v>1102</v>
      </c>
      <c r="J353" s="40" t="s">
        <v>1101</v>
      </c>
      <c r="L353" s="83" t="s">
        <v>1096</v>
      </c>
      <c r="M353" s="127" t="s">
        <v>1095</v>
      </c>
      <c r="N353" s="26" t="s">
        <v>1097</v>
      </c>
      <c r="P353" s="40" t="s">
        <v>1098</v>
      </c>
      <c r="Q353" s="34" t="s">
        <v>1088</v>
      </c>
      <c r="U353" s="46" t="s">
        <v>1093</v>
      </c>
      <c r="X353" s="83" t="s">
        <v>1090</v>
      </c>
    </row>
    <row r="354" spans="1:24" ht="51" x14ac:dyDescent="0.2">
      <c r="A354" s="1" t="s">
        <v>420</v>
      </c>
      <c r="B354" s="19" t="s">
        <v>422</v>
      </c>
      <c r="C354" s="34" t="s">
        <v>422</v>
      </c>
      <c r="D354" s="4" t="s">
        <v>61</v>
      </c>
      <c r="E354" s="4" t="s">
        <v>61</v>
      </c>
      <c r="G354" s="35" t="s">
        <v>422</v>
      </c>
      <c r="H354" s="26" t="s">
        <v>421</v>
      </c>
      <c r="I354" s="3" t="s">
        <v>61</v>
      </c>
      <c r="J354" s="40" t="s">
        <v>61</v>
      </c>
      <c r="L354" s="83" t="s">
        <v>422</v>
      </c>
      <c r="M354" s="127" t="s">
        <v>421</v>
      </c>
      <c r="N354" s="26" t="s">
        <v>421</v>
      </c>
      <c r="P354" s="40" t="s">
        <v>61</v>
      </c>
      <c r="Q354" s="34" t="s">
        <v>421</v>
      </c>
      <c r="U354" s="46" t="s">
        <v>421</v>
      </c>
      <c r="X354" s="83" t="s">
        <v>422</v>
      </c>
    </row>
    <row r="355" spans="1:24" ht="34" x14ac:dyDescent="0.2">
      <c r="A355" s="1" t="s">
        <v>1103</v>
      </c>
      <c r="B355" s="19" t="s">
        <v>61</v>
      </c>
      <c r="C355" s="34" t="s">
        <v>61</v>
      </c>
      <c r="D355" s="4" t="s">
        <v>238</v>
      </c>
      <c r="E355" s="4" t="s">
        <v>237</v>
      </c>
      <c r="G355" s="35" t="s">
        <v>61</v>
      </c>
      <c r="H355" s="26" t="s">
        <v>582</v>
      </c>
      <c r="I355" s="3" t="s">
        <v>61</v>
      </c>
      <c r="J355" s="40" t="s">
        <v>61</v>
      </c>
      <c r="L355" s="83" t="s">
        <v>61</v>
      </c>
      <c r="M355" s="127" t="s">
        <v>237</v>
      </c>
      <c r="N355" s="26" t="s">
        <v>237</v>
      </c>
      <c r="P355" s="40" t="s">
        <v>61</v>
      </c>
      <c r="Q355" s="34" t="s">
        <v>238</v>
      </c>
      <c r="U355" s="46" t="s">
        <v>238</v>
      </c>
      <c r="V355" s="58" t="s">
        <v>237</v>
      </c>
      <c r="X355" s="83" t="s">
        <v>61</v>
      </c>
    </row>
    <row r="356" spans="1:24" ht="17" x14ac:dyDescent="0.2">
      <c r="A356" s="1" t="s">
        <v>120</v>
      </c>
      <c r="B356" s="19" t="s">
        <v>61</v>
      </c>
      <c r="C356" s="34" t="s">
        <v>61</v>
      </c>
      <c r="D356" s="4" t="s">
        <v>61</v>
      </c>
      <c r="E356" s="4" t="s">
        <v>61</v>
      </c>
      <c r="G356" s="35" t="s">
        <v>61</v>
      </c>
      <c r="H356" s="26" t="s">
        <v>61</v>
      </c>
      <c r="I356" s="3" t="s">
        <v>995</v>
      </c>
      <c r="J356" s="40" t="s">
        <v>61</v>
      </c>
      <c r="L356" s="83" t="s">
        <v>61</v>
      </c>
      <c r="M356" s="127" t="s">
        <v>61</v>
      </c>
      <c r="N356" s="26" t="s">
        <v>61</v>
      </c>
      <c r="P356" s="40" t="s">
        <v>61</v>
      </c>
      <c r="Q356" s="34" t="s">
        <v>61</v>
      </c>
      <c r="U356" s="46" t="s">
        <v>61</v>
      </c>
      <c r="X356" s="83" t="s">
        <v>61</v>
      </c>
    </row>
    <row r="357" spans="1:24" ht="68" x14ac:dyDescent="0.2">
      <c r="A357" s="1" t="s">
        <v>1104</v>
      </c>
      <c r="B357" s="19" t="s">
        <v>61</v>
      </c>
      <c r="C357" s="34" t="s">
        <v>61</v>
      </c>
      <c r="D357" s="4" t="s">
        <v>1107</v>
      </c>
      <c r="E357" s="4" t="s">
        <v>61</v>
      </c>
      <c r="G357" s="35" t="s">
        <v>61</v>
      </c>
      <c r="H357" s="26" t="s">
        <v>61</v>
      </c>
      <c r="I357" s="3" t="s">
        <v>61</v>
      </c>
      <c r="J357" s="40" t="s">
        <v>61</v>
      </c>
      <c r="L357" s="83" t="s">
        <v>61</v>
      </c>
      <c r="M357" s="127" t="s">
        <v>61</v>
      </c>
      <c r="N357" s="26" t="s">
        <v>61</v>
      </c>
      <c r="P357" s="40" t="s">
        <v>61</v>
      </c>
      <c r="Q357" s="34" t="s">
        <v>1105</v>
      </c>
      <c r="U357" s="46" t="s">
        <v>1106</v>
      </c>
      <c r="X357" s="83" t="s">
        <v>61</v>
      </c>
    </row>
    <row r="358" spans="1:24" ht="34" x14ac:dyDescent="0.2">
      <c r="A358" s="1" t="s">
        <v>1108</v>
      </c>
      <c r="D358" s="9" t="str">
        <f>HYPERLINK("https://api.typeform.com/responses/files/90d2c8f6fb608a6e22b67eb567784a2419a3c4cabdd9d8e9311a24b9a846cc63/49.1.2.png","https://api.typeform.com/responses/files/90d2c8f6fb608a6e22b67eb567784a2419a3c4cabdd9d8e9311a24b9a846cc63/49.1.2.png")</f>
        <v>https://api.typeform.com/responses/files/90d2c8f6fb608a6e22b67eb567784a2419a3c4cabdd9d8e9311a24b9a846cc63/49.1.2.png</v>
      </c>
      <c r="Q358" s="38" t="str">
        <f>HYPERLINK("https://api.typeform.com/responses/files/49c343d93d205f2a2565ca6130e868042da76b51e7052d93f6f76fef67df024d/Amsterdam_screenshot_InspectingData_inFME_Inspector_DM_2.png","https://api.typeform.com/responses/files/49c343d93d205f2a2565ca6130e868042da76b51e7052d93f6f76fef67df024d/Amsterdam_screenshot_InspectingData_inFME_Inspector_DM_2.png")</f>
        <v>https://api.typeform.com/responses/files/49c343d93d205f2a2565ca6130e868042da76b51e7052d93f6f76fef67df024d/Amsterdam_screenshot_InspectingData_inFME_Inspector_DM_2.png</v>
      </c>
    </row>
    <row r="359" spans="1:24" ht="51" x14ac:dyDescent="0.2">
      <c r="A359" s="1" t="s">
        <v>1109</v>
      </c>
      <c r="B359" s="19" t="s">
        <v>61</v>
      </c>
      <c r="C359" s="34" t="s">
        <v>61</v>
      </c>
      <c r="D359" s="4" t="s">
        <v>61</v>
      </c>
      <c r="E359" s="4" t="s">
        <v>61</v>
      </c>
      <c r="G359" s="35" t="s">
        <v>61</v>
      </c>
      <c r="H359" s="26" t="s">
        <v>61</v>
      </c>
      <c r="I359" s="3" t="s">
        <v>995</v>
      </c>
      <c r="J359" s="40" t="s">
        <v>61</v>
      </c>
      <c r="L359" s="83" t="s">
        <v>61</v>
      </c>
      <c r="M359" s="127" t="s">
        <v>61</v>
      </c>
      <c r="N359" s="26" t="s">
        <v>1111</v>
      </c>
      <c r="P359" s="40" t="s">
        <v>61</v>
      </c>
      <c r="Q359" s="34" t="s">
        <v>1110</v>
      </c>
      <c r="U359" s="46" t="s">
        <v>61</v>
      </c>
      <c r="X359" s="83" t="s">
        <v>61</v>
      </c>
    </row>
    <row r="360" spans="1:24" ht="34" x14ac:dyDescent="0.2">
      <c r="A360" s="1" t="s">
        <v>1112</v>
      </c>
      <c r="B360" s="19" t="s">
        <v>61</v>
      </c>
      <c r="C360" s="34" t="s">
        <v>61</v>
      </c>
      <c r="D360" s="4" t="s">
        <v>237</v>
      </c>
      <c r="E360" s="4" t="s">
        <v>237</v>
      </c>
      <c r="G360" s="35" t="s">
        <v>61</v>
      </c>
      <c r="H360" s="26" t="s">
        <v>444</v>
      </c>
      <c r="I360" s="3" t="s">
        <v>61</v>
      </c>
      <c r="J360" s="40" t="s">
        <v>61</v>
      </c>
      <c r="L360" s="83" t="s">
        <v>61</v>
      </c>
      <c r="M360" s="127" t="s">
        <v>237</v>
      </c>
      <c r="N360" s="26" t="s">
        <v>237</v>
      </c>
      <c r="P360" s="40" t="s">
        <v>61</v>
      </c>
      <c r="Q360" s="34" t="s">
        <v>238</v>
      </c>
      <c r="U360" s="46" t="s">
        <v>237</v>
      </c>
      <c r="V360" s="58" t="s">
        <v>238</v>
      </c>
      <c r="X360" s="83" t="s">
        <v>61</v>
      </c>
    </row>
    <row r="361" spans="1:24" ht="17" x14ac:dyDescent="0.2">
      <c r="A361" s="1" t="s">
        <v>120</v>
      </c>
      <c r="B361" s="19" t="s">
        <v>61</v>
      </c>
      <c r="C361" s="34" t="s">
        <v>61</v>
      </c>
      <c r="D361" s="4" t="s">
        <v>61</v>
      </c>
      <c r="E361" s="4" t="s">
        <v>61</v>
      </c>
      <c r="G361" s="35" t="s">
        <v>61</v>
      </c>
      <c r="H361" s="26" t="s">
        <v>61</v>
      </c>
      <c r="I361" s="3" t="s">
        <v>995</v>
      </c>
      <c r="J361" s="40" t="s">
        <v>61</v>
      </c>
      <c r="L361" s="83" t="s">
        <v>61</v>
      </c>
      <c r="M361" s="127" t="s">
        <v>61</v>
      </c>
      <c r="N361" s="26" t="s">
        <v>61</v>
      </c>
      <c r="P361" s="40" t="s">
        <v>61</v>
      </c>
      <c r="Q361" s="34" t="s">
        <v>61</v>
      </c>
      <c r="U361" s="46" t="s">
        <v>61</v>
      </c>
      <c r="X361" s="83" t="s">
        <v>61</v>
      </c>
    </row>
    <row r="362" spans="1:24" ht="68" x14ac:dyDescent="0.2">
      <c r="A362" s="1" t="s">
        <v>1113</v>
      </c>
      <c r="B362" s="19" t="s">
        <v>61</v>
      </c>
      <c r="C362" s="34" t="s">
        <v>61</v>
      </c>
      <c r="D362" s="4" t="s">
        <v>61</v>
      </c>
      <c r="E362" s="4" t="s">
        <v>61</v>
      </c>
      <c r="G362" s="35" t="s">
        <v>61</v>
      </c>
      <c r="H362" s="26" t="s">
        <v>61</v>
      </c>
      <c r="I362" s="3" t="s">
        <v>61</v>
      </c>
      <c r="J362" s="40" t="s">
        <v>61</v>
      </c>
      <c r="L362" s="83" t="s">
        <v>61</v>
      </c>
      <c r="M362" s="127" t="s">
        <v>61</v>
      </c>
      <c r="N362" s="26" t="s">
        <v>61</v>
      </c>
      <c r="P362" s="40" t="s">
        <v>61</v>
      </c>
      <c r="Q362" s="34" t="s">
        <v>1114</v>
      </c>
      <c r="U362" s="46" t="s">
        <v>61</v>
      </c>
      <c r="X362" s="83" t="s">
        <v>61</v>
      </c>
    </row>
    <row r="363" spans="1:24" ht="34" x14ac:dyDescent="0.2">
      <c r="A363" s="1" t="s">
        <v>1115</v>
      </c>
      <c r="Q363" s="38" t="str">
        <f>HYPERLINK("https://api.typeform.com/responses/files/4ca45ba66680b2e068551c8a61d508ffebe0da66a1ef74e0b09e2ad5bb74acfe/Amsterdam_screenshot_InspectingData_inFME_Inspector_DM_2.png","https://api.typeform.com/responses/files/4ca45ba66680b2e068551c8a61d508ffebe0da66a1ef74e0b09e2ad5bb74acfe/Amsterdam_screenshot_InspectingData_inFME_Inspector_DM_2.png")</f>
        <v>https://api.typeform.com/responses/files/4ca45ba66680b2e068551c8a61d508ffebe0da66a1ef74e0b09e2ad5bb74acfe/Amsterdam_screenshot_InspectingData_inFME_Inspector_DM_2.png</v>
      </c>
    </row>
    <row r="364" spans="1:24" ht="51" x14ac:dyDescent="0.2">
      <c r="A364" s="1" t="s">
        <v>1116</v>
      </c>
      <c r="B364" s="19" t="s">
        <v>61</v>
      </c>
      <c r="C364" s="34" t="s">
        <v>61</v>
      </c>
      <c r="D364" s="4" t="s">
        <v>61</v>
      </c>
      <c r="E364" s="4" t="s">
        <v>61</v>
      </c>
      <c r="G364" s="35" t="s">
        <v>61</v>
      </c>
      <c r="H364" s="26" t="s">
        <v>61</v>
      </c>
      <c r="I364" s="3" t="s">
        <v>995</v>
      </c>
      <c r="J364" s="40" t="s">
        <v>61</v>
      </c>
      <c r="L364" s="83" t="s">
        <v>61</v>
      </c>
      <c r="M364" s="127" t="s">
        <v>61</v>
      </c>
      <c r="N364" s="26" t="s">
        <v>61</v>
      </c>
      <c r="P364" s="40" t="s">
        <v>61</v>
      </c>
      <c r="Q364" s="34" t="s">
        <v>61</v>
      </c>
      <c r="U364" s="46" t="s">
        <v>61</v>
      </c>
      <c r="V364" s="72" t="s">
        <v>1260</v>
      </c>
      <c r="X364" s="83" t="s">
        <v>61</v>
      </c>
    </row>
    <row r="365" spans="1:24" ht="34" x14ac:dyDescent="0.2">
      <c r="A365" s="1" t="s">
        <v>1117</v>
      </c>
      <c r="B365" s="19" t="s">
        <v>61</v>
      </c>
      <c r="C365" s="34" t="s">
        <v>61</v>
      </c>
      <c r="D365" s="4" t="s">
        <v>237</v>
      </c>
      <c r="E365" s="4" t="s">
        <v>237</v>
      </c>
      <c r="G365" s="35" t="s">
        <v>61</v>
      </c>
      <c r="H365" s="26" t="s">
        <v>237</v>
      </c>
      <c r="I365" s="3" t="s">
        <v>61</v>
      </c>
      <c r="J365" s="40" t="s">
        <v>61</v>
      </c>
      <c r="L365" s="83" t="s">
        <v>61</v>
      </c>
      <c r="M365" s="127" t="s">
        <v>237</v>
      </c>
      <c r="N365" s="26" t="s">
        <v>237</v>
      </c>
      <c r="P365" s="40" t="s">
        <v>61</v>
      </c>
      <c r="Q365" s="34" t="s">
        <v>237</v>
      </c>
      <c r="U365" s="46" t="s">
        <v>237</v>
      </c>
      <c r="V365" s="58" t="s">
        <v>237</v>
      </c>
      <c r="X365" s="83" t="s">
        <v>61</v>
      </c>
    </row>
    <row r="366" spans="1:24" ht="17" x14ac:dyDescent="0.2">
      <c r="A366" s="1" t="s">
        <v>120</v>
      </c>
      <c r="B366" s="19" t="s">
        <v>61</v>
      </c>
      <c r="C366" s="34" t="s">
        <v>61</v>
      </c>
      <c r="D366" s="4" t="s">
        <v>61</v>
      </c>
      <c r="E366" s="4" t="s">
        <v>61</v>
      </c>
      <c r="G366" s="35" t="s">
        <v>61</v>
      </c>
      <c r="H366" s="26" t="s">
        <v>61</v>
      </c>
      <c r="I366" s="3" t="s">
        <v>995</v>
      </c>
      <c r="J366" s="40" t="s">
        <v>61</v>
      </c>
      <c r="L366" s="83" t="s">
        <v>61</v>
      </c>
      <c r="M366" s="127" t="s">
        <v>61</v>
      </c>
      <c r="N366" s="26" t="s">
        <v>61</v>
      </c>
      <c r="P366" s="40" t="s">
        <v>61</v>
      </c>
      <c r="Q366" s="34" t="s">
        <v>61</v>
      </c>
      <c r="U366" s="46" t="s">
        <v>61</v>
      </c>
      <c r="X366" s="83" t="s">
        <v>61</v>
      </c>
    </row>
    <row r="367" spans="1:24" ht="51" x14ac:dyDescent="0.2">
      <c r="A367" s="1" t="s">
        <v>1118</v>
      </c>
      <c r="B367" s="19" t="s">
        <v>61</v>
      </c>
      <c r="C367" s="34" t="s">
        <v>61</v>
      </c>
      <c r="D367" s="4" t="s">
        <v>1121</v>
      </c>
      <c r="E367" s="4" t="s">
        <v>61</v>
      </c>
      <c r="G367" s="35" t="s">
        <v>61</v>
      </c>
      <c r="H367" s="26" t="s">
        <v>61</v>
      </c>
      <c r="I367" s="3" t="s">
        <v>995</v>
      </c>
      <c r="J367" s="40" t="s">
        <v>61</v>
      </c>
      <c r="L367" s="83" t="s">
        <v>61</v>
      </c>
      <c r="M367" s="127" t="s">
        <v>61</v>
      </c>
      <c r="N367" s="26" t="s">
        <v>61</v>
      </c>
      <c r="P367" s="40" t="s">
        <v>61</v>
      </c>
      <c r="Q367" s="34" t="s">
        <v>1119</v>
      </c>
      <c r="U367" s="46" t="s">
        <v>1120</v>
      </c>
      <c r="V367" s="72" t="s">
        <v>1261</v>
      </c>
      <c r="X367" s="83" t="s">
        <v>61</v>
      </c>
    </row>
    <row r="368" spans="1:24" ht="34" x14ac:dyDescent="0.2">
      <c r="A368" s="1" t="s">
        <v>1122</v>
      </c>
      <c r="B368" s="19" t="s">
        <v>61</v>
      </c>
      <c r="C368" s="34" t="s">
        <v>61</v>
      </c>
      <c r="D368" s="4" t="s">
        <v>237</v>
      </c>
      <c r="E368" s="4" t="s">
        <v>237</v>
      </c>
      <c r="G368" s="35" t="s">
        <v>61</v>
      </c>
      <c r="H368" s="26" t="s">
        <v>237</v>
      </c>
      <c r="I368" s="3" t="s">
        <v>61</v>
      </c>
      <c r="J368" s="40" t="s">
        <v>61</v>
      </c>
      <c r="L368" s="83" t="s">
        <v>61</v>
      </c>
      <c r="M368" s="127" t="s">
        <v>237</v>
      </c>
      <c r="N368" s="26" t="s">
        <v>238</v>
      </c>
      <c r="P368" s="40" t="s">
        <v>61</v>
      </c>
      <c r="Q368" s="34" t="s">
        <v>237</v>
      </c>
      <c r="U368" s="46" t="s">
        <v>237</v>
      </c>
      <c r="V368" s="58" t="s">
        <v>238</v>
      </c>
      <c r="X368" s="83" t="s">
        <v>61</v>
      </c>
    </row>
    <row r="369" spans="1:24" ht="17" x14ac:dyDescent="0.2">
      <c r="A369" s="1" t="s">
        <v>120</v>
      </c>
      <c r="B369" s="19" t="s">
        <v>61</v>
      </c>
      <c r="C369" s="34" t="s">
        <v>61</v>
      </c>
      <c r="D369" s="4" t="s">
        <v>61</v>
      </c>
      <c r="E369" s="4" t="s">
        <v>61</v>
      </c>
      <c r="G369" s="35" t="s">
        <v>61</v>
      </c>
      <c r="H369" s="26" t="s">
        <v>61</v>
      </c>
      <c r="I369" s="3" t="s">
        <v>995</v>
      </c>
      <c r="J369" s="40" t="s">
        <v>61</v>
      </c>
      <c r="L369" s="83" t="s">
        <v>61</v>
      </c>
      <c r="M369" s="127" t="s">
        <v>61</v>
      </c>
      <c r="N369" s="26" t="s">
        <v>61</v>
      </c>
      <c r="P369" s="40" t="s">
        <v>61</v>
      </c>
      <c r="Q369" s="34" t="s">
        <v>61</v>
      </c>
      <c r="U369" s="46" t="s">
        <v>61</v>
      </c>
      <c r="X369" s="83" t="s">
        <v>61</v>
      </c>
    </row>
    <row r="370" spans="1:24" ht="51" x14ac:dyDescent="0.2">
      <c r="A370" s="1" t="s">
        <v>1123</v>
      </c>
      <c r="B370" s="19" t="s">
        <v>61</v>
      </c>
      <c r="C370" s="34" t="s">
        <v>61</v>
      </c>
      <c r="D370" s="4" t="s">
        <v>1126</v>
      </c>
      <c r="E370" s="4" t="s">
        <v>61</v>
      </c>
      <c r="G370" s="35" t="s">
        <v>61</v>
      </c>
      <c r="H370" s="26" t="s">
        <v>1125</v>
      </c>
      <c r="I370" s="3" t="s">
        <v>995</v>
      </c>
      <c r="J370" s="40" t="s">
        <v>61</v>
      </c>
      <c r="L370" s="83" t="s">
        <v>61</v>
      </c>
      <c r="M370" s="127" t="s">
        <v>61</v>
      </c>
      <c r="N370" s="26" t="s">
        <v>61</v>
      </c>
      <c r="P370" s="40" t="s">
        <v>61</v>
      </c>
      <c r="Q370" s="34" t="s">
        <v>1124</v>
      </c>
      <c r="U370" s="46" t="s">
        <v>61</v>
      </c>
      <c r="X370" s="83" t="s">
        <v>61</v>
      </c>
    </row>
    <row r="371" spans="1:24" ht="34" x14ac:dyDescent="0.2">
      <c r="A371" s="1" t="s">
        <v>1127</v>
      </c>
      <c r="B371" s="19" t="s">
        <v>61</v>
      </c>
      <c r="C371" s="34" t="s">
        <v>61</v>
      </c>
      <c r="D371" s="4" t="s">
        <v>237</v>
      </c>
      <c r="E371" s="4" t="s">
        <v>237</v>
      </c>
      <c r="G371" s="35" t="s">
        <v>61</v>
      </c>
      <c r="H371" s="26" t="s">
        <v>238</v>
      </c>
      <c r="I371" s="3" t="s">
        <v>61</v>
      </c>
      <c r="J371" s="40" t="s">
        <v>61</v>
      </c>
      <c r="L371" s="83" t="s">
        <v>61</v>
      </c>
      <c r="M371" s="127" t="s">
        <v>238</v>
      </c>
      <c r="N371" s="26" t="s">
        <v>1128</v>
      </c>
      <c r="P371" s="40" t="s">
        <v>61</v>
      </c>
      <c r="Q371" s="34" t="s">
        <v>1128</v>
      </c>
      <c r="U371" s="46" t="s">
        <v>238</v>
      </c>
      <c r="V371" s="58" t="s">
        <v>237</v>
      </c>
      <c r="X371" s="83" t="s">
        <v>61</v>
      </c>
    </row>
    <row r="372" spans="1:24" ht="17" x14ac:dyDescent="0.2">
      <c r="A372" s="1" t="s">
        <v>120</v>
      </c>
      <c r="B372" s="19" t="s">
        <v>61</v>
      </c>
      <c r="C372" s="34" t="s">
        <v>61</v>
      </c>
      <c r="D372" s="4" t="s">
        <v>61</v>
      </c>
      <c r="E372" s="4" t="s">
        <v>61</v>
      </c>
      <c r="G372" s="35" t="s">
        <v>61</v>
      </c>
      <c r="H372" s="26" t="s">
        <v>61</v>
      </c>
      <c r="I372" s="3" t="s">
        <v>995</v>
      </c>
      <c r="J372" s="40" t="s">
        <v>61</v>
      </c>
      <c r="L372" s="83" t="s">
        <v>61</v>
      </c>
      <c r="M372" s="127" t="s">
        <v>61</v>
      </c>
      <c r="N372" s="26" t="s">
        <v>61</v>
      </c>
      <c r="P372" s="40" t="s">
        <v>61</v>
      </c>
      <c r="Q372" s="34" t="s">
        <v>61</v>
      </c>
      <c r="U372" s="46" t="s">
        <v>61</v>
      </c>
      <c r="X372" s="83" t="s">
        <v>61</v>
      </c>
    </row>
    <row r="373" spans="1:24" ht="46" customHeight="1" x14ac:dyDescent="0.2">
      <c r="A373" s="1" t="s">
        <v>1129</v>
      </c>
      <c r="B373" s="19" t="s">
        <v>61</v>
      </c>
      <c r="C373" s="34" t="s">
        <v>61</v>
      </c>
      <c r="D373" s="4" t="s">
        <v>1130</v>
      </c>
      <c r="E373" s="4" t="s">
        <v>61</v>
      </c>
      <c r="G373" s="35" t="s">
        <v>61</v>
      </c>
      <c r="H373" s="26" t="s">
        <v>61</v>
      </c>
      <c r="I373" s="3" t="s">
        <v>61</v>
      </c>
      <c r="J373" s="40" t="s">
        <v>61</v>
      </c>
      <c r="L373" s="83" t="s">
        <v>61</v>
      </c>
      <c r="M373" s="127" t="s">
        <v>61</v>
      </c>
      <c r="N373" s="26" t="s">
        <v>61</v>
      </c>
      <c r="P373" s="40" t="s">
        <v>61</v>
      </c>
      <c r="Q373" s="34" t="s">
        <v>61</v>
      </c>
      <c r="U373" s="46" t="s">
        <v>61</v>
      </c>
      <c r="V373" s="71" t="s">
        <v>1262</v>
      </c>
      <c r="X373" s="83" t="s">
        <v>61</v>
      </c>
    </row>
    <row r="374" spans="1:24" ht="34" x14ac:dyDescent="0.2">
      <c r="A374" s="1" t="s">
        <v>1131</v>
      </c>
      <c r="D374" s="9" t="str">
        <f>HYPERLINK("https://api.typeform.com/responses/files/cdf30219031cda77155e726695533579b957e21a805107f875d36a6688fb2801/53.1.2.png","https://api.typeform.com/responses/files/cdf30219031cda77155e726695533579b957e21a805107f875d36a6688fb2801/53.1.2.png")</f>
        <v>https://api.typeform.com/responses/files/cdf30219031cda77155e726695533579b957e21a805107f875d36a6688fb2801/53.1.2.png</v>
      </c>
    </row>
    <row r="375" spans="1:24" ht="51" x14ac:dyDescent="0.2">
      <c r="A375" s="1" t="s">
        <v>1132</v>
      </c>
      <c r="B375" s="19" t="s">
        <v>61</v>
      </c>
      <c r="C375" s="34" t="s">
        <v>61</v>
      </c>
      <c r="D375" s="4" t="s">
        <v>61</v>
      </c>
      <c r="E375" s="4" t="s">
        <v>61</v>
      </c>
      <c r="G375" s="35" t="s">
        <v>61</v>
      </c>
      <c r="H375" s="26" t="s">
        <v>1133</v>
      </c>
      <c r="I375" s="3" t="s">
        <v>995</v>
      </c>
      <c r="J375" s="40" t="s">
        <v>61</v>
      </c>
      <c r="L375" s="83" t="s">
        <v>61</v>
      </c>
      <c r="M375" s="127" t="s">
        <v>61</v>
      </c>
      <c r="N375" s="26" t="s">
        <v>923</v>
      </c>
      <c r="P375" s="40" t="s">
        <v>61</v>
      </c>
      <c r="Q375" s="34" t="s">
        <v>61</v>
      </c>
      <c r="U375" s="46" t="s">
        <v>61</v>
      </c>
      <c r="X375" s="83" t="s">
        <v>61</v>
      </c>
    </row>
    <row r="376" spans="1:24" ht="51" x14ac:dyDescent="0.2">
      <c r="A376" s="1" t="s">
        <v>1134</v>
      </c>
      <c r="B376" s="19" t="s">
        <v>61</v>
      </c>
      <c r="C376" s="34" t="s">
        <v>61</v>
      </c>
      <c r="D376" s="4" t="s">
        <v>237</v>
      </c>
      <c r="E376" s="4" t="s">
        <v>237</v>
      </c>
      <c r="G376" s="35" t="s">
        <v>61</v>
      </c>
      <c r="H376" s="26" t="s">
        <v>61</v>
      </c>
      <c r="I376" s="3" t="s">
        <v>61</v>
      </c>
      <c r="J376" s="40" t="s">
        <v>61</v>
      </c>
      <c r="L376" s="83" t="s">
        <v>61</v>
      </c>
      <c r="M376" s="127" t="s">
        <v>237</v>
      </c>
      <c r="N376" s="26" t="s">
        <v>1128</v>
      </c>
      <c r="P376" s="40" t="s">
        <v>61</v>
      </c>
      <c r="Q376" s="34" t="s">
        <v>1128</v>
      </c>
      <c r="U376" s="46" t="s">
        <v>238</v>
      </c>
      <c r="V376" s="58" t="s">
        <v>237</v>
      </c>
      <c r="X376" s="83" t="s">
        <v>61</v>
      </c>
    </row>
    <row r="377" spans="1:24" ht="17" x14ac:dyDescent="0.2">
      <c r="A377" s="1" t="s">
        <v>120</v>
      </c>
      <c r="B377" s="19" t="s">
        <v>61</v>
      </c>
      <c r="C377" s="34" t="s">
        <v>61</v>
      </c>
      <c r="D377" s="4" t="s">
        <v>61</v>
      </c>
      <c r="E377" s="4" t="s">
        <v>61</v>
      </c>
      <c r="G377" s="35" t="s">
        <v>61</v>
      </c>
      <c r="H377" s="26" t="s">
        <v>61</v>
      </c>
      <c r="I377" s="3" t="s">
        <v>995</v>
      </c>
      <c r="J377" s="40" t="s">
        <v>61</v>
      </c>
      <c r="L377" s="83" t="s">
        <v>61</v>
      </c>
      <c r="M377" s="127" t="s">
        <v>61</v>
      </c>
      <c r="N377" s="26" t="s">
        <v>61</v>
      </c>
      <c r="P377" s="40" t="s">
        <v>61</v>
      </c>
      <c r="Q377" s="34" t="s">
        <v>61</v>
      </c>
      <c r="U377" s="46" t="s">
        <v>61</v>
      </c>
      <c r="X377" s="83" t="s">
        <v>61</v>
      </c>
    </row>
    <row r="378" spans="1:24" ht="34" x14ac:dyDescent="0.2">
      <c r="A378" s="1" t="s">
        <v>1135</v>
      </c>
      <c r="B378" s="19" t="s">
        <v>61</v>
      </c>
      <c r="C378" s="34" t="s">
        <v>61</v>
      </c>
      <c r="D378" s="4" t="s">
        <v>1137</v>
      </c>
      <c r="E378" s="4" t="s">
        <v>61</v>
      </c>
      <c r="G378" s="35" t="s">
        <v>61</v>
      </c>
      <c r="H378" s="26" t="s">
        <v>61</v>
      </c>
      <c r="I378" s="3" t="s">
        <v>995</v>
      </c>
      <c r="J378" s="40" t="s">
        <v>61</v>
      </c>
      <c r="L378" s="83" t="s">
        <v>61</v>
      </c>
      <c r="M378" s="127" t="s">
        <v>1136</v>
      </c>
      <c r="N378" s="26" t="s">
        <v>61</v>
      </c>
      <c r="P378" s="40" t="s">
        <v>61</v>
      </c>
      <c r="Q378" s="34" t="s">
        <v>61</v>
      </c>
      <c r="U378" s="46" t="s">
        <v>61</v>
      </c>
      <c r="V378" s="69" t="s">
        <v>1240</v>
      </c>
      <c r="X378" s="83" t="s">
        <v>61</v>
      </c>
    </row>
    <row r="379" spans="1:24" ht="34" x14ac:dyDescent="0.2">
      <c r="A379" s="1" t="s">
        <v>1138</v>
      </c>
      <c r="D379" s="9" t="str">
        <f>HYPERLINK("https://api.typeform.com/responses/files/8fb32180e186b032f4d06a229098f42d650b71069565f70c3eb1d0f53c5d9b6e/54.1.2.png","https://api.typeform.com/responses/files/8fb32180e186b032f4d06a229098f42d650b71069565f70c3eb1d0f53c5d9b6e/54.1.2.png")</f>
        <v>https://api.typeform.com/responses/files/8fb32180e186b032f4d06a229098f42d650b71069565f70c3eb1d0f53c5d9b6e/54.1.2.png</v>
      </c>
      <c r="V379" s="72" t="s">
        <v>1263</v>
      </c>
    </row>
    <row r="380" spans="1:24" ht="51" x14ac:dyDescent="0.2">
      <c r="A380" s="1" t="s">
        <v>1139</v>
      </c>
      <c r="B380" s="19" t="s">
        <v>61</v>
      </c>
      <c r="C380" s="34" t="s">
        <v>61</v>
      </c>
      <c r="D380" s="4" t="s">
        <v>1141</v>
      </c>
      <c r="E380" s="4" t="s">
        <v>61</v>
      </c>
      <c r="G380" s="35" t="s">
        <v>61</v>
      </c>
      <c r="H380" s="26" t="s">
        <v>61</v>
      </c>
      <c r="I380" s="3" t="s">
        <v>995</v>
      </c>
      <c r="J380" s="40" t="s">
        <v>61</v>
      </c>
      <c r="L380" s="83" t="s">
        <v>61</v>
      </c>
      <c r="M380" s="127" t="s">
        <v>1140</v>
      </c>
      <c r="N380" s="26" t="s">
        <v>61</v>
      </c>
      <c r="P380" s="40" t="s">
        <v>61</v>
      </c>
      <c r="Q380" s="34" t="s">
        <v>61</v>
      </c>
      <c r="U380" s="46" t="s">
        <v>61</v>
      </c>
      <c r="X380" s="83" t="s">
        <v>61</v>
      </c>
    </row>
    <row r="381" spans="1:24" ht="51" x14ac:dyDescent="0.2">
      <c r="A381" s="1" t="s">
        <v>1142</v>
      </c>
      <c r="B381" s="19" t="s">
        <v>61</v>
      </c>
      <c r="C381" s="34" t="s">
        <v>61</v>
      </c>
      <c r="D381" s="4" t="s">
        <v>238</v>
      </c>
      <c r="E381" s="4" t="s">
        <v>237</v>
      </c>
      <c r="G381" s="35" t="s">
        <v>61</v>
      </c>
      <c r="H381" s="26" t="s">
        <v>237</v>
      </c>
      <c r="I381" s="3" t="s">
        <v>61</v>
      </c>
      <c r="J381" s="40" t="s">
        <v>61</v>
      </c>
      <c r="L381" s="83" t="s">
        <v>61</v>
      </c>
      <c r="M381" s="127" t="s">
        <v>238</v>
      </c>
      <c r="N381" s="26" t="s">
        <v>1128</v>
      </c>
      <c r="P381" s="40" t="s">
        <v>61</v>
      </c>
      <c r="Q381" s="34" t="s">
        <v>1128</v>
      </c>
      <c r="U381" s="46" t="s">
        <v>238</v>
      </c>
      <c r="V381" s="58" t="s">
        <v>237</v>
      </c>
      <c r="X381" s="83" t="s">
        <v>61</v>
      </c>
    </row>
    <row r="382" spans="1:24" ht="17" x14ac:dyDescent="0.2">
      <c r="A382" s="1" t="s">
        <v>120</v>
      </c>
      <c r="B382" s="19" t="s">
        <v>61</v>
      </c>
      <c r="C382" s="34" t="s">
        <v>61</v>
      </c>
      <c r="D382" s="4" t="s">
        <v>61</v>
      </c>
      <c r="E382" s="4" t="s">
        <v>61</v>
      </c>
      <c r="G382" s="35" t="s">
        <v>61</v>
      </c>
      <c r="H382" s="26" t="s">
        <v>61</v>
      </c>
      <c r="I382" s="3" t="s">
        <v>995</v>
      </c>
      <c r="J382" s="40" t="s">
        <v>61</v>
      </c>
      <c r="L382" s="83" t="s">
        <v>61</v>
      </c>
      <c r="M382" s="127" t="s">
        <v>61</v>
      </c>
      <c r="N382" s="26" t="s">
        <v>61</v>
      </c>
      <c r="P382" s="40" t="s">
        <v>61</v>
      </c>
      <c r="Q382" s="34" t="s">
        <v>61</v>
      </c>
      <c r="U382" s="46" t="s">
        <v>61</v>
      </c>
      <c r="X382" s="83" t="s">
        <v>61</v>
      </c>
    </row>
    <row r="383" spans="1:24" ht="68" x14ac:dyDescent="0.2">
      <c r="A383" s="1" t="s">
        <v>1143</v>
      </c>
      <c r="B383" s="19" t="s">
        <v>61</v>
      </c>
      <c r="C383" s="34" t="s">
        <v>61</v>
      </c>
      <c r="D383" s="4" t="s">
        <v>61</v>
      </c>
      <c r="E383" s="4" t="s">
        <v>61</v>
      </c>
      <c r="G383" s="35" t="s">
        <v>61</v>
      </c>
      <c r="H383" s="26" t="s">
        <v>1144</v>
      </c>
      <c r="I383" s="3" t="s">
        <v>995</v>
      </c>
      <c r="J383" s="40" t="s">
        <v>61</v>
      </c>
      <c r="L383" s="83" t="s">
        <v>61</v>
      </c>
      <c r="M383" s="127" t="s">
        <v>61</v>
      </c>
      <c r="N383" s="26" t="s">
        <v>61</v>
      </c>
      <c r="P383" s="40" t="s">
        <v>61</v>
      </c>
      <c r="Q383" s="34" t="s">
        <v>61</v>
      </c>
      <c r="U383" s="46" t="s">
        <v>61</v>
      </c>
      <c r="V383" s="58" t="s">
        <v>1264</v>
      </c>
      <c r="X383" s="83" t="s">
        <v>61</v>
      </c>
    </row>
    <row r="384" spans="1:24" ht="34" x14ac:dyDescent="0.2">
      <c r="A384" s="1" t="s">
        <v>1145</v>
      </c>
      <c r="V384" s="72" t="s">
        <v>1266</v>
      </c>
      <c r="W384" s="81" t="s">
        <v>1265</v>
      </c>
    </row>
    <row r="385" spans="1:36" ht="68" x14ac:dyDescent="0.2">
      <c r="A385" s="1" t="s">
        <v>1146</v>
      </c>
      <c r="B385" s="19" t="s">
        <v>61</v>
      </c>
      <c r="C385" s="34" t="s">
        <v>61</v>
      </c>
      <c r="D385" s="4" t="s">
        <v>61</v>
      </c>
      <c r="E385" s="4" t="s">
        <v>981</v>
      </c>
      <c r="G385" s="35" t="s">
        <v>61</v>
      </c>
      <c r="H385" s="26" t="s">
        <v>290</v>
      </c>
      <c r="I385" s="3" t="s">
        <v>294</v>
      </c>
      <c r="J385" s="40" t="s">
        <v>61</v>
      </c>
      <c r="L385" s="83" t="s">
        <v>61</v>
      </c>
      <c r="M385" s="127" t="s">
        <v>61</v>
      </c>
      <c r="N385" s="26" t="s">
        <v>981</v>
      </c>
      <c r="P385" s="40" t="s">
        <v>61</v>
      </c>
      <c r="Q385" s="34" t="s">
        <v>981</v>
      </c>
      <c r="U385" s="46" t="s">
        <v>61</v>
      </c>
      <c r="V385" s="58" t="s">
        <v>1244</v>
      </c>
      <c r="X385" s="83" t="s">
        <v>61</v>
      </c>
    </row>
    <row r="386" spans="1:36" ht="17" x14ac:dyDescent="0.2">
      <c r="A386" s="1" t="s">
        <v>120</v>
      </c>
      <c r="B386" s="19" t="s">
        <v>61</v>
      </c>
      <c r="C386" s="34" t="s">
        <v>61</v>
      </c>
      <c r="D386" s="4" t="s">
        <v>61</v>
      </c>
      <c r="E386" s="4" t="s">
        <v>61</v>
      </c>
      <c r="G386" s="35" t="s">
        <v>61</v>
      </c>
      <c r="H386" s="26" t="s">
        <v>61</v>
      </c>
      <c r="I386" s="3" t="s">
        <v>61</v>
      </c>
      <c r="J386" s="40" t="s">
        <v>61</v>
      </c>
      <c r="L386" s="83" t="s">
        <v>61</v>
      </c>
      <c r="M386" s="127" t="s">
        <v>61</v>
      </c>
      <c r="N386" s="26" t="s">
        <v>61</v>
      </c>
      <c r="P386" s="40" t="s">
        <v>61</v>
      </c>
      <c r="Q386" s="34" t="s">
        <v>61</v>
      </c>
      <c r="U386" s="46" t="s">
        <v>61</v>
      </c>
      <c r="X386" s="83" t="s">
        <v>61</v>
      </c>
    </row>
    <row r="387" spans="1:36" ht="68" x14ac:dyDescent="0.2">
      <c r="A387" s="1" t="s">
        <v>1147</v>
      </c>
      <c r="B387" s="19" t="s">
        <v>61</v>
      </c>
      <c r="C387" s="34" t="s">
        <v>61</v>
      </c>
      <c r="D387" s="4" t="s">
        <v>61</v>
      </c>
      <c r="E387" s="4" t="s">
        <v>61</v>
      </c>
      <c r="G387" s="35" t="s">
        <v>61</v>
      </c>
      <c r="H387" s="26" t="s">
        <v>61</v>
      </c>
      <c r="I387" s="3" t="s">
        <v>61</v>
      </c>
      <c r="J387" s="40" t="s">
        <v>61</v>
      </c>
      <c r="L387" s="83" t="s">
        <v>61</v>
      </c>
      <c r="M387" s="127" t="s">
        <v>61</v>
      </c>
      <c r="N387" s="26" t="s">
        <v>288</v>
      </c>
      <c r="P387" s="40" t="s">
        <v>61</v>
      </c>
      <c r="Q387" s="34" t="s">
        <v>981</v>
      </c>
      <c r="U387" s="46" t="s">
        <v>61</v>
      </c>
      <c r="X387" s="83" t="s">
        <v>61</v>
      </c>
      <c r="AJ387" s="16"/>
    </row>
    <row r="388" spans="1:36" ht="17" x14ac:dyDescent="0.2">
      <c r="A388" s="1" t="s">
        <v>120</v>
      </c>
      <c r="B388" s="19" t="s">
        <v>61</v>
      </c>
      <c r="C388" s="34" t="s">
        <v>61</v>
      </c>
      <c r="D388" s="4" t="s">
        <v>61</v>
      </c>
      <c r="E388" s="4" t="s">
        <v>61</v>
      </c>
      <c r="G388" s="35" t="s">
        <v>61</v>
      </c>
      <c r="H388" s="26" t="s">
        <v>61</v>
      </c>
      <c r="I388" s="3" t="s">
        <v>61</v>
      </c>
      <c r="J388" s="40" t="s">
        <v>61</v>
      </c>
      <c r="L388" s="83" t="s">
        <v>61</v>
      </c>
      <c r="M388" s="127" t="s">
        <v>61</v>
      </c>
      <c r="N388" s="26" t="s">
        <v>61</v>
      </c>
      <c r="P388" s="40" t="s">
        <v>61</v>
      </c>
      <c r="Q388" s="34" t="s">
        <v>61</v>
      </c>
      <c r="U388" s="46" t="s">
        <v>61</v>
      </c>
      <c r="X388" s="83" t="s">
        <v>61</v>
      </c>
    </row>
    <row r="389" spans="1:36" ht="51" x14ac:dyDescent="0.2">
      <c r="A389" s="1" t="s">
        <v>1148</v>
      </c>
      <c r="B389" s="19" t="s">
        <v>61</v>
      </c>
      <c r="C389" s="34" t="s">
        <v>61</v>
      </c>
      <c r="D389" s="4" t="s">
        <v>684</v>
      </c>
      <c r="E389" s="4" t="s">
        <v>61</v>
      </c>
      <c r="G389" s="35" t="s">
        <v>61</v>
      </c>
      <c r="H389" s="26" t="s">
        <v>1149</v>
      </c>
      <c r="I389" s="3" t="s">
        <v>995</v>
      </c>
      <c r="J389" s="40" t="s">
        <v>61</v>
      </c>
      <c r="L389" s="83" t="s">
        <v>61</v>
      </c>
      <c r="M389" s="127" t="s">
        <v>61</v>
      </c>
      <c r="N389" s="26" t="s">
        <v>61</v>
      </c>
      <c r="P389" s="40" t="s">
        <v>61</v>
      </c>
      <c r="Q389" s="34" t="s">
        <v>61</v>
      </c>
      <c r="U389" s="46" t="s">
        <v>61</v>
      </c>
      <c r="X389" s="83" t="s">
        <v>61</v>
      </c>
    </row>
    <row r="390" spans="1:36" ht="85" x14ac:dyDescent="0.2">
      <c r="A390" s="1" t="s">
        <v>687</v>
      </c>
      <c r="B390" s="19" t="s">
        <v>61</v>
      </c>
      <c r="C390" s="34" t="s">
        <v>61</v>
      </c>
      <c r="D390" s="4" t="s">
        <v>689</v>
      </c>
      <c r="E390" s="4" t="s">
        <v>689</v>
      </c>
      <c r="G390" s="35" t="s">
        <v>61</v>
      </c>
      <c r="H390" s="26" t="s">
        <v>690</v>
      </c>
      <c r="I390" s="3" t="s">
        <v>690</v>
      </c>
      <c r="J390" s="40" t="s">
        <v>61</v>
      </c>
      <c r="L390" s="83" t="s">
        <v>61</v>
      </c>
      <c r="M390" s="127" t="s">
        <v>689</v>
      </c>
      <c r="N390" s="26" t="s">
        <v>690</v>
      </c>
      <c r="P390" s="40" t="s">
        <v>61</v>
      </c>
      <c r="Q390" s="34" t="s">
        <v>688</v>
      </c>
      <c r="U390" s="46" t="s">
        <v>689</v>
      </c>
      <c r="V390" s="57" t="s">
        <v>689</v>
      </c>
      <c r="X390" s="83" t="s">
        <v>61</v>
      </c>
    </row>
    <row r="391" spans="1:36" ht="85" x14ac:dyDescent="0.2">
      <c r="A391" s="1" t="s">
        <v>1150</v>
      </c>
      <c r="B391" s="19" t="s">
        <v>61</v>
      </c>
      <c r="C391" s="34" t="s">
        <v>61</v>
      </c>
      <c r="D391" s="4" t="s">
        <v>238</v>
      </c>
      <c r="E391" s="4" t="s">
        <v>238</v>
      </c>
      <c r="G391" s="35" t="s">
        <v>61</v>
      </c>
      <c r="H391" s="26" t="s">
        <v>61</v>
      </c>
      <c r="I391" s="3" t="s">
        <v>61</v>
      </c>
      <c r="J391" s="40" t="s">
        <v>61</v>
      </c>
      <c r="L391" s="83" t="s">
        <v>61</v>
      </c>
      <c r="M391" s="127" t="s">
        <v>238</v>
      </c>
      <c r="N391" s="26" t="s">
        <v>61</v>
      </c>
      <c r="P391" s="40" t="s">
        <v>61</v>
      </c>
      <c r="Q391" s="34" t="s">
        <v>238</v>
      </c>
      <c r="U391" s="46" t="s">
        <v>237</v>
      </c>
      <c r="V391" s="58" t="s">
        <v>238</v>
      </c>
      <c r="X391" s="83" t="s">
        <v>61</v>
      </c>
    </row>
    <row r="392" spans="1:36" ht="17" x14ac:dyDescent="0.2">
      <c r="A392" s="1" t="s">
        <v>120</v>
      </c>
      <c r="B392" s="19" t="s">
        <v>61</v>
      </c>
      <c r="C392" s="34" t="s">
        <v>61</v>
      </c>
      <c r="D392" s="4" t="s">
        <v>61</v>
      </c>
      <c r="E392" s="4" t="s">
        <v>61</v>
      </c>
      <c r="G392" s="35" t="s">
        <v>61</v>
      </c>
      <c r="H392" s="26" t="s">
        <v>61</v>
      </c>
      <c r="I392" s="3" t="s">
        <v>61</v>
      </c>
      <c r="J392" s="40" t="s">
        <v>61</v>
      </c>
      <c r="L392" s="83" t="s">
        <v>61</v>
      </c>
      <c r="M392" s="127" t="s">
        <v>61</v>
      </c>
      <c r="N392" s="26" t="s">
        <v>61</v>
      </c>
      <c r="P392" s="40" t="s">
        <v>61</v>
      </c>
      <c r="Q392" s="34" t="s">
        <v>61</v>
      </c>
      <c r="U392" s="46" t="s">
        <v>61</v>
      </c>
      <c r="X392" s="83" t="s">
        <v>61</v>
      </c>
    </row>
    <row r="393" spans="1:36" ht="68" x14ac:dyDescent="0.2">
      <c r="A393" s="1" t="s">
        <v>1151</v>
      </c>
      <c r="B393" s="19" t="s">
        <v>61</v>
      </c>
      <c r="C393" s="34" t="s">
        <v>61</v>
      </c>
      <c r="D393" s="4" t="s">
        <v>61</v>
      </c>
      <c r="E393" s="4" t="s">
        <v>61</v>
      </c>
      <c r="G393" s="35" t="s">
        <v>61</v>
      </c>
      <c r="H393" s="26" t="s">
        <v>61</v>
      </c>
      <c r="I393" s="3" t="s">
        <v>61</v>
      </c>
      <c r="J393" s="40" t="s">
        <v>61</v>
      </c>
      <c r="L393" s="83" t="s">
        <v>61</v>
      </c>
      <c r="M393" s="127" t="s">
        <v>61</v>
      </c>
      <c r="N393" s="26" t="s">
        <v>61</v>
      </c>
      <c r="P393" s="40" t="s">
        <v>61</v>
      </c>
      <c r="Q393" s="34" t="s">
        <v>61</v>
      </c>
      <c r="U393" s="46" t="s">
        <v>61</v>
      </c>
      <c r="X393" s="83" t="s">
        <v>61</v>
      </c>
    </row>
    <row r="394" spans="1:36" ht="34" x14ac:dyDescent="0.2">
      <c r="A394" s="1" t="s">
        <v>1152</v>
      </c>
      <c r="V394" s="72" t="s">
        <v>1267</v>
      </c>
    </row>
    <row r="395" spans="1:36" ht="51" x14ac:dyDescent="0.2">
      <c r="A395" s="1" t="s">
        <v>1153</v>
      </c>
      <c r="B395" s="19" t="s">
        <v>61</v>
      </c>
      <c r="C395" s="34" t="s">
        <v>61</v>
      </c>
      <c r="D395" s="4" t="s">
        <v>61</v>
      </c>
      <c r="E395" s="4" t="s">
        <v>61</v>
      </c>
      <c r="G395" s="35" t="s">
        <v>61</v>
      </c>
      <c r="H395" s="26" t="s">
        <v>61</v>
      </c>
      <c r="I395" s="3" t="s">
        <v>61</v>
      </c>
      <c r="J395" s="40" t="s">
        <v>61</v>
      </c>
      <c r="L395" s="83" t="s">
        <v>61</v>
      </c>
      <c r="M395" s="127" t="s">
        <v>61</v>
      </c>
      <c r="N395" s="26" t="s">
        <v>61</v>
      </c>
      <c r="P395" s="40" t="s">
        <v>61</v>
      </c>
      <c r="Q395" s="34" t="s">
        <v>61</v>
      </c>
      <c r="U395" s="46" t="s">
        <v>1154</v>
      </c>
      <c r="X395" s="83" t="s">
        <v>61</v>
      </c>
    </row>
    <row r="396" spans="1:36" ht="51" x14ac:dyDescent="0.2">
      <c r="A396" s="1" t="s">
        <v>1155</v>
      </c>
      <c r="B396" s="19" t="s">
        <v>61</v>
      </c>
      <c r="C396" s="34" t="s">
        <v>61</v>
      </c>
      <c r="D396" s="4" t="s">
        <v>299</v>
      </c>
      <c r="E396" s="4" t="s">
        <v>981</v>
      </c>
      <c r="G396" s="35" t="s">
        <v>61</v>
      </c>
      <c r="H396" s="26" t="s">
        <v>61</v>
      </c>
      <c r="I396" s="3" t="s">
        <v>61</v>
      </c>
      <c r="J396" s="40" t="s">
        <v>61</v>
      </c>
      <c r="L396" s="83" t="s">
        <v>61</v>
      </c>
      <c r="M396" s="127" t="s">
        <v>291</v>
      </c>
      <c r="N396" s="26" t="s">
        <v>61</v>
      </c>
      <c r="P396" s="40" t="s">
        <v>61</v>
      </c>
      <c r="Q396" s="34" t="s">
        <v>299</v>
      </c>
      <c r="U396" s="46" t="s">
        <v>290</v>
      </c>
      <c r="V396" s="58" t="s">
        <v>1256</v>
      </c>
      <c r="X396" s="83" t="s">
        <v>61</v>
      </c>
    </row>
    <row r="397" spans="1:36" ht="17" x14ac:dyDescent="0.2">
      <c r="A397" s="1" t="s">
        <v>120</v>
      </c>
      <c r="B397" s="19" t="s">
        <v>61</v>
      </c>
      <c r="C397" s="34" t="s">
        <v>61</v>
      </c>
      <c r="D397" s="4" t="s">
        <v>61</v>
      </c>
      <c r="E397" s="4" t="s">
        <v>61</v>
      </c>
      <c r="G397" s="35" t="s">
        <v>61</v>
      </c>
      <c r="H397" s="26" t="s">
        <v>61</v>
      </c>
      <c r="I397" s="3" t="s">
        <v>61</v>
      </c>
      <c r="J397" s="40" t="s">
        <v>61</v>
      </c>
      <c r="L397" s="83" t="s">
        <v>61</v>
      </c>
      <c r="M397" s="127" t="s">
        <v>61</v>
      </c>
      <c r="N397" s="26" t="s">
        <v>61</v>
      </c>
      <c r="P397" s="40" t="s">
        <v>61</v>
      </c>
      <c r="Q397" s="34" t="s">
        <v>61</v>
      </c>
      <c r="U397" s="46" t="s">
        <v>61</v>
      </c>
      <c r="X397" s="83" t="s">
        <v>61</v>
      </c>
    </row>
    <row r="398" spans="1:36" ht="51" x14ac:dyDescent="0.2">
      <c r="A398" s="1" t="s">
        <v>705</v>
      </c>
      <c r="B398" s="19" t="s">
        <v>61</v>
      </c>
      <c r="C398" s="34" t="s">
        <v>61</v>
      </c>
      <c r="D398" s="4" t="s">
        <v>61</v>
      </c>
      <c r="E398" s="4" t="s">
        <v>61</v>
      </c>
      <c r="G398" s="35" t="s">
        <v>61</v>
      </c>
      <c r="H398" s="26" t="s">
        <v>1156</v>
      </c>
      <c r="I398" s="3" t="s">
        <v>61</v>
      </c>
      <c r="J398" s="40" t="s">
        <v>61</v>
      </c>
      <c r="L398" s="83" t="s">
        <v>61</v>
      </c>
      <c r="M398" s="127" t="s">
        <v>61</v>
      </c>
      <c r="N398" s="26" t="s">
        <v>708</v>
      </c>
      <c r="P398" s="40" t="s">
        <v>61</v>
      </c>
      <c r="Q398" s="34" t="s">
        <v>61</v>
      </c>
      <c r="U398" s="46" t="s">
        <v>61</v>
      </c>
      <c r="X398" s="83" t="s">
        <v>61</v>
      </c>
    </row>
    <row r="399" spans="1:36" ht="17" x14ac:dyDescent="0.2">
      <c r="A399" s="1" t="s">
        <v>1157</v>
      </c>
      <c r="B399" s="19" t="s">
        <v>1157</v>
      </c>
      <c r="C399" s="34" t="s">
        <v>1157</v>
      </c>
      <c r="D399" s="4" t="s">
        <v>61</v>
      </c>
      <c r="E399" s="4" t="s">
        <v>61</v>
      </c>
      <c r="G399" s="35" t="s">
        <v>1157</v>
      </c>
      <c r="H399" s="26" t="s">
        <v>1157</v>
      </c>
      <c r="I399" s="3" t="s">
        <v>61</v>
      </c>
      <c r="J399" s="40" t="s">
        <v>61</v>
      </c>
      <c r="L399" s="83" t="s">
        <v>1157</v>
      </c>
      <c r="M399" s="127" t="s">
        <v>1157</v>
      </c>
      <c r="N399" s="26" t="s">
        <v>1157</v>
      </c>
      <c r="P399" s="40" t="s">
        <v>61</v>
      </c>
      <c r="Q399" s="34" t="s">
        <v>1157</v>
      </c>
      <c r="U399" s="46" t="s">
        <v>1157</v>
      </c>
      <c r="X399" s="83" t="s">
        <v>1157</v>
      </c>
    </row>
    <row r="400" spans="1:36" ht="17" x14ac:dyDescent="0.2">
      <c r="A400" s="1" t="s">
        <v>1158</v>
      </c>
      <c r="B400" s="19" t="s">
        <v>1158</v>
      </c>
      <c r="C400" s="34" t="s">
        <v>1158</v>
      </c>
      <c r="D400" s="4" t="s">
        <v>61</v>
      </c>
      <c r="E400" s="4" t="s">
        <v>61</v>
      </c>
      <c r="G400" s="35" t="s">
        <v>1158</v>
      </c>
      <c r="H400" s="26" t="s">
        <v>61</v>
      </c>
      <c r="I400" s="3" t="s">
        <v>61</v>
      </c>
      <c r="J400" s="40" t="s">
        <v>61</v>
      </c>
      <c r="L400" s="83" t="s">
        <v>61</v>
      </c>
      <c r="M400" s="127" t="s">
        <v>1158</v>
      </c>
      <c r="N400" s="26" t="s">
        <v>1158</v>
      </c>
      <c r="P400" s="40" t="s">
        <v>61</v>
      </c>
      <c r="Q400" s="34" t="s">
        <v>1158</v>
      </c>
      <c r="U400" s="46" t="s">
        <v>1158</v>
      </c>
      <c r="X400" s="83" t="s">
        <v>1158</v>
      </c>
    </row>
    <row r="401" spans="1:25" ht="17" x14ac:dyDescent="0.2">
      <c r="A401" s="1" t="s">
        <v>1159</v>
      </c>
      <c r="B401" s="19" t="s">
        <v>1159</v>
      </c>
      <c r="C401" s="34" t="s">
        <v>1159</v>
      </c>
      <c r="D401" s="4" t="s">
        <v>61</v>
      </c>
      <c r="E401" s="4" t="s">
        <v>61</v>
      </c>
      <c r="G401" s="35" t="s">
        <v>1159</v>
      </c>
      <c r="H401" s="26" t="s">
        <v>1159</v>
      </c>
      <c r="I401" s="3" t="s">
        <v>61</v>
      </c>
      <c r="J401" s="40" t="s">
        <v>61</v>
      </c>
      <c r="L401" s="83" t="s">
        <v>1159</v>
      </c>
      <c r="M401" s="127" t="s">
        <v>1159</v>
      </c>
      <c r="N401" s="26" t="s">
        <v>1159</v>
      </c>
      <c r="P401" s="40" t="s">
        <v>61</v>
      </c>
      <c r="Q401" s="34" t="s">
        <v>1159</v>
      </c>
      <c r="U401" s="46" t="s">
        <v>1159</v>
      </c>
      <c r="X401" s="83" t="s">
        <v>1159</v>
      </c>
    </row>
    <row r="402" spans="1:25" ht="17" x14ac:dyDescent="0.2">
      <c r="A402" s="1" t="s">
        <v>1160</v>
      </c>
      <c r="B402" s="19" t="s">
        <v>1160</v>
      </c>
      <c r="C402" s="34" t="s">
        <v>1160</v>
      </c>
      <c r="D402" s="4" t="s">
        <v>61</v>
      </c>
      <c r="E402" s="4" t="s">
        <v>61</v>
      </c>
      <c r="G402" s="35" t="s">
        <v>1160</v>
      </c>
      <c r="H402" s="26" t="s">
        <v>1160</v>
      </c>
      <c r="I402" s="3" t="s">
        <v>61</v>
      </c>
      <c r="J402" s="40" t="s">
        <v>61</v>
      </c>
      <c r="L402" s="83" t="s">
        <v>61</v>
      </c>
      <c r="M402" s="127" t="s">
        <v>1160</v>
      </c>
      <c r="N402" s="26" t="s">
        <v>1160</v>
      </c>
      <c r="P402" s="40" t="s">
        <v>61</v>
      </c>
      <c r="Q402" s="34" t="s">
        <v>1160</v>
      </c>
      <c r="U402" s="46" t="s">
        <v>61</v>
      </c>
      <c r="X402" s="83" t="s">
        <v>1160</v>
      </c>
    </row>
    <row r="403" spans="1:25" ht="17" x14ac:dyDescent="0.2">
      <c r="A403" s="1" t="s">
        <v>1161</v>
      </c>
      <c r="B403" s="19" t="s">
        <v>61</v>
      </c>
      <c r="C403" s="34" t="s">
        <v>61</v>
      </c>
      <c r="D403" s="4" t="s">
        <v>61</v>
      </c>
      <c r="E403" s="4" t="s">
        <v>61</v>
      </c>
      <c r="G403" s="35" t="s">
        <v>1161</v>
      </c>
      <c r="H403" s="26" t="s">
        <v>61</v>
      </c>
      <c r="I403" s="3" t="s">
        <v>61</v>
      </c>
      <c r="J403" s="40" t="s">
        <v>61</v>
      </c>
      <c r="L403" s="83" t="s">
        <v>61</v>
      </c>
      <c r="M403" s="127" t="s">
        <v>61</v>
      </c>
      <c r="N403" s="26" t="s">
        <v>1161</v>
      </c>
      <c r="P403" s="40" t="s">
        <v>61</v>
      </c>
      <c r="Q403" s="34" t="s">
        <v>1161</v>
      </c>
      <c r="U403" s="46" t="s">
        <v>61</v>
      </c>
      <c r="X403" s="83" t="s">
        <v>1161</v>
      </c>
    </row>
    <row r="404" spans="1:25" ht="17" x14ac:dyDescent="0.2">
      <c r="A404" s="1" t="s">
        <v>1162</v>
      </c>
      <c r="B404" s="19" t="s">
        <v>1162</v>
      </c>
      <c r="C404" s="34" t="s">
        <v>61</v>
      </c>
      <c r="D404" s="4" t="s">
        <v>61</v>
      </c>
      <c r="E404" s="4" t="s">
        <v>61</v>
      </c>
      <c r="G404" s="35" t="s">
        <v>1162</v>
      </c>
      <c r="H404" s="26" t="s">
        <v>1162</v>
      </c>
      <c r="I404" s="3" t="s">
        <v>61</v>
      </c>
      <c r="J404" s="40" t="s">
        <v>61</v>
      </c>
      <c r="L404" s="83" t="s">
        <v>61</v>
      </c>
      <c r="M404" s="127" t="s">
        <v>61</v>
      </c>
      <c r="N404" s="26" t="s">
        <v>1162</v>
      </c>
      <c r="P404" s="40" t="s">
        <v>61</v>
      </c>
      <c r="Q404" s="34" t="s">
        <v>1162</v>
      </c>
      <c r="U404" s="46" t="s">
        <v>61</v>
      </c>
      <c r="X404" s="83" t="s">
        <v>61</v>
      </c>
    </row>
    <row r="405" spans="1:25" ht="17" x14ac:dyDescent="0.2">
      <c r="A405" s="1" t="s">
        <v>120</v>
      </c>
      <c r="B405" s="19" t="s">
        <v>1163</v>
      </c>
      <c r="C405" s="34" t="s">
        <v>61</v>
      </c>
      <c r="D405" s="4" t="s">
        <v>61</v>
      </c>
      <c r="E405" s="4" t="s">
        <v>61</v>
      </c>
      <c r="G405" s="35" t="s">
        <v>61</v>
      </c>
      <c r="H405" s="26" t="s">
        <v>61</v>
      </c>
      <c r="I405" s="3" t="s">
        <v>61</v>
      </c>
      <c r="J405" s="40" t="s">
        <v>61</v>
      </c>
      <c r="L405" s="83" t="s">
        <v>61</v>
      </c>
      <c r="M405" s="127" t="s">
        <v>61</v>
      </c>
      <c r="N405" s="26" t="s">
        <v>61</v>
      </c>
      <c r="P405" s="40" t="s">
        <v>61</v>
      </c>
      <c r="Q405" s="34" t="s">
        <v>61</v>
      </c>
      <c r="U405" s="46" t="s">
        <v>61</v>
      </c>
      <c r="X405" s="83" t="s">
        <v>61</v>
      </c>
    </row>
    <row r="406" spans="1:25" ht="28" customHeight="1" x14ac:dyDescent="0.2">
      <c r="A406" s="1" t="s">
        <v>1164</v>
      </c>
      <c r="B406" s="19" t="s">
        <v>61</v>
      </c>
      <c r="C406" s="34" t="s">
        <v>1166</v>
      </c>
      <c r="D406" s="4" t="s">
        <v>61</v>
      </c>
      <c r="E406" s="4" t="s">
        <v>1170</v>
      </c>
      <c r="G406" s="35" t="s">
        <v>1167</v>
      </c>
      <c r="H406" s="26" t="s">
        <v>1168</v>
      </c>
      <c r="I406" s="3" t="s">
        <v>995</v>
      </c>
      <c r="J406" s="40" t="s">
        <v>1171</v>
      </c>
      <c r="L406" s="83" t="s">
        <v>61</v>
      </c>
      <c r="M406" s="127" t="s">
        <v>1169</v>
      </c>
      <c r="N406" s="26" t="s">
        <v>61</v>
      </c>
      <c r="P406" s="40" t="s">
        <v>61</v>
      </c>
      <c r="Q406" s="34" t="s">
        <v>1165</v>
      </c>
      <c r="U406" s="46" t="s">
        <v>61</v>
      </c>
      <c r="V406" s="71" t="s">
        <v>1268</v>
      </c>
      <c r="X406" s="83" t="s">
        <v>61</v>
      </c>
    </row>
    <row r="407" spans="1:25" ht="51" x14ac:dyDescent="0.2">
      <c r="A407" s="1" t="s">
        <v>1172</v>
      </c>
      <c r="B407" s="21" t="str">
        <f>HYPERLINK("https://api.typeform.com/responses/files/7be833313530ee6c8d6bc47647996ad5e489f997a8c9a03db299069151b8ab75/1Spatial_Elyx_3D__BuildingsLOD3_.pdf","https://api.typeform.com/responses/files/7be833313530ee6c8d6bc47647996ad5e489f997a8c9a03db299069151b8ab75/1Spatial_Elyx_3D__BuildingsLOD3_.pdf")</f>
        <v>https://api.typeform.com/responses/files/7be833313530ee6c8d6bc47647996ad5e489f997a8c9a03db299069151b8ab75/1Spatial_Elyx_3D__BuildingsLOD3_.pdf</v>
      </c>
      <c r="H407" s="28" t="str">
        <f>HYPERLINK("https://api.typeform.com/responses/files/220c477f603a1f9b8d8aa609995560f83b0aa159387ac9945b99841e828affba/Amsterdam_processing.docx","https://api.typeform.com/responses/files/220c477f603a1f9b8d8aa609995560f83b0aa159387ac9945b99841e828affba/Amsterdam_processing.docx")</f>
        <v>https://api.typeform.com/responses/files/220c477f603a1f9b8d8aa609995560f83b0aa159387ac9945b99841e828affba/Amsterdam_processing.docx</v>
      </c>
    </row>
    <row r="408" spans="1:25" ht="51" x14ac:dyDescent="0.2">
      <c r="A408" s="1" t="s">
        <v>1173</v>
      </c>
      <c r="J408" s="42" t="str">
        <f>HYPERLINK("https://api.typeform.com/responses/files/7bdcea84c84ca50a9f4e3a502469e546f04d337aee2f78b48a48922fb21b5db6/Task_3_–_Support_for_CityGML__1_.docx","https://api.typeform.com/responses/files/7bdcea84c84ca50a9f4e3a502469e546f04d337aee2f78b48a48922fb21b5db6/Task_3_–_Support_for_CityGML__1_.docx")</f>
        <v>https://api.typeform.com/responses/files/7bdcea84c84ca50a9f4e3a502469e546f04d337aee2f78b48a48922fb21b5db6/Task_3_–_Support_for_CityGML__1_.docx</v>
      </c>
      <c r="L408" s="85" t="str">
        <f>HYPERLINK("https://api.typeform.com/responses/files/593572d9c2e2ded418ebb8aaf2a1376399aaa49e91f892a364f452efa425d100/Task_3_–_Support_for_CityGML_tridicon_CityDiscovererV15_10_HEriksson.docx","https://api.typeform.com/responses/files/593572d9c2e2ded418ebb8aaf2a1376399aaa49e91f892a364f452efa425d100/Task_3_–_Support_for_CityGML_tridicon_CityDiscovererV15_10_HEriksson.docx")</f>
        <v>https://api.typeform.com/responses/files/593572d9c2e2ded418ebb8aaf2a1376399aaa49e91f892a364f452efa425d100/Task_3_–_Support_for_CityGML_tridicon_CityDiscovererV15_10_HEriksson.docx</v>
      </c>
      <c r="M408" s="130" t="str">
        <f>HYPERLINK("https://api.typeform.com/responses/files/64dc746171c1d838338900bcb3b984adb0d0439311b2652f93b1ab0cb643376c/Task_3_–_Support_for_CityGML_FMEDataInspector_2018.1_ICGC_delivered.docx","https://api.typeform.com/responses/files/64dc746171c1d838338900bcb3b984adb0d0439311b2652f93b1ab0cb643376c/Task_3_–_Support_for_CityGML_FMEDataInspector_2018.1_ICGC_delivered.docx")</f>
        <v>https://api.typeform.com/responses/files/64dc746171c1d838338900bcb3b984adb0d0439311b2652f93b1ab0cb643376c/Task_3_–_Support_for_CityGML_FMEDataInspector_2018.1_ICGC_delivered.docx</v>
      </c>
      <c r="N408" s="28" t="str">
        <f>HYPERLINK("https://api.typeform.com/responses/files/6e2ed90d835a821271949114ed9b31855b7042379c5441f5d905fe70f8942a0d/Task_3_–_Support_for_CityGML_FZKViewer51_HEriksson.docx","https://api.typeform.com/responses/files/6e2ed90d835a821271949114ed9b31855b7042379c5441f5d905fe70f8942a0d/Task_3_–_Support_for_CityGML_FZKViewer51_HEriksson.docx")</f>
        <v>https://api.typeform.com/responses/files/6e2ed90d835a821271949114ed9b31855b7042379c5441f5d905fe70f8942a0d/Task_3_–_Support_for_CityGML_FZKViewer51_HEriksson.docx</v>
      </c>
      <c r="U408" s="49" t="str">
        <f>HYPERLINK("https://api.typeform.com/responses/files/5d8b4aed15a10c3e1f96e2ef24368d9b93223e18f726714bbc3cf8758cbd8ddd/Task_3_–_Support_for_CityGML_3DCityDB_4.0_ICGC_delivered.docx","https://api.typeform.com/responses/files/5d8b4aed15a10c3e1f96e2ef24368d9b93223e18f726714bbc3cf8758cbd8ddd/Task_3_–_Support_for_CityGML_3DCityDB_4.0_ICGC_delivered.docx")</f>
        <v>https://api.typeform.com/responses/files/5d8b4aed15a10c3e1f96e2ef24368d9b93223e18f726714bbc3cf8758cbd8ddd/Task_3_–_Support_for_CityGML_3DCityDB_4.0_ICGC_delivered.docx</v>
      </c>
    </row>
    <row r="409" spans="1:25" ht="272" x14ac:dyDescent="0.2">
      <c r="A409" s="1" t="s">
        <v>1174</v>
      </c>
      <c r="B409" s="19" t="s">
        <v>421</v>
      </c>
      <c r="C409" s="34" t="s">
        <v>421</v>
      </c>
      <c r="D409" s="4" t="s">
        <v>421</v>
      </c>
      <c r="E409" s="4" t="s">
        <v>421</v>
      </c>
      <c r="G409" s="35" t="s">
        <v>421</v>
      </c>
      <c r="H409" s="26" t="s">
        <v>421</v>
      </c>
      <c r="I409" s="3" t="s">
        <v>421</v>
      </c>
      <c r="J409" s="40" t="s">
        <v>421</v>
      </c>
      <c r="L409" s="83" t="s">
        <v>421</v>
      </c>
      <c r="M409" s="127" t="s">
        <v>421</v>
      </c>
      <c r="N409" s="26" t="s">
        <v>421</v>
      </c>
      <c r="P409" s="40" t="s">
        <v>61</v>
      </c>
      <c r="Q409" s="34" t="s">
        <v>421</v>
      </c>
      <c r="U409" s="46" t="s">
        <v>421</v>
      </c>
      <c r="X409" s="83" t="s">
        <v>421</v>
      </c>
    </row>
    <row r="410" spans="1:25" ht="85" x14ac:dyDescent="0.2">
      <c r="A410" s="1" t="s">
        <v>1175</v>
      </c>
      <c r="B410" s="19" t="s">
        <v>421</v>
      </c>
      <c r="C410" s="34" t="s">
        <v>421</v>
      </c>
      <c r="D410" s="4" t="s">
        <v>61</v>
      </c>
      <c r="E410" s="4" t="s">
        <v>421</v>
      </c>
      <c r="G410" s="35" t="s">
        <v>421</v>
      </c>
      <c r="H410" s="26" t="s">
        <v>421</v>
      </c>
      <c r="I410" s="3" t="s">
        <v>421</v>
      </c>
      <c r="J410" s="40" t="s">
        <v>422</v>
      </c>
      <c r="L410" s="83" t="s">
        <v>421</v>
      </c>
      <c r="M410" s="127" t="s">
        <v>421</v>
      </c>
      <c r="N410" s="26" t="s">
        <v>421</v>
      </c>
      <c r="P410" s="40" t="s">
        <v>61</v>
      </c>
      <c r="Q410" s="34" t="s">
        <v>421</v>
      </c>
      <c r="U410" s="46" t="s">
        <v>421</v>
      </c>
      <c r="X410" s="83" t="s">
        <v>421</v>
      </c>
    </row>
    <row r="411" spans="1:25" ht="306" x14ac:dyDescent="0.2">
      <c r="A411" s="1" t="s">
        <v>1176</v>
      </c>
      <c r="B411" s="19" t="s">
        <v>421</v>
      </c>
      <c r="C411" s="34" t="s">
        <v>422</v>
      </c>
      <c r="D411" s="4" t="s">
        <v>61</v>
      </c>
      <c r="E411" s="4" t="s">
        <v>61</v>
      </c>
      <c r="G411" s="35" t="s">
        <v>421</v>
      </c>
      <c r="H411" s="26" t="s">
        <v>421</v>
      </c>
      <c r="I411" s="3" t="s">
        <v>61</v>
      </c>
      <c r="J411" s="40" t="s">
        <v>61</v>
      </c>
      <c r="L411" s="83" t="s">
        <v>421</v>
      </c>
      <c r="M411" s="127" t="s">
        <v>421</v>
      </c>
      <c r="N411" s="26" t="s">
        <v>422</v>
      </c>
      <c r="P411" s="40" t="s">
        <v>61</v>
      </c>
      <c r="Q411" s="34" t="s">
        <v>421</v>
      </c>
      <c r="U411" s="46" t="s">
        <v>421</v>
      </c>
      <c r="X411" s="83" t="s">
        <v>421</v>
      </c>
    </row>
    <row r="412" spans="1:25" ht="136" x14ac:dyDescent="0.2">
      <c r="A412" s="1" t="s">
        <v>1177</v>
      </c>
      <c r="B412" s="19" t="s">
        <v>421</v>
      </c>
      <c r="C412" s="34" t="s">
        <v>421</v>
      </c>
      <c r="D412" s="4" t="s">
        <v>421</v>
      </c>
      <c r="E412" s="4" t="s">
        <v>421</v>
      </c>
      <c r="G412" s="35" t="s">
        <v>421</v>
      </c>
      <c r="H412" s="26" t="s">
        <v>421</v>
      </c>
      <c r="I412" s="3" t="s">
        <v>421</v>
      </c>
      <c r="J412" s="40" t="s">
        <v>422</v>
      </c>
      <c r="L412" s="83" t="s">
        <v>421</v>
      </c>
      <c r="M412" s="127" t="s">
        <v>421</v>
      </c>
      <c r="N412" s="26" t="s">
        <v>421</v>
      </c>
      <c r="P412" s="40" t="s">
        <v>61</v>
      </c>
      <c r="Q412" s="34" t="s">
        <v>421</v>
      </c>
      <c r="U412" s="46" t="s">
        <v>421</v>
      </c>
      <c r="X412" s="83" t="s">
        <v>421</v>
      </c>
    </row>
    <row r="413" spans="1:25" ht="187" x14ac:dyDescent="0.2">
      <c r="A413" s="1" t="s">
        <v>1178</v>
      </c>
      <c r="B413" s="19" t="s">
        <v>421</v>
      </c>
      <c r="C413" s="34" t="s">
        <v>421</v>
      </c>
      <c r="D413" s="4" t="s">
        <v>421</v>
      </c>
      <c r="E413" s="4" t="s">
        <v>421</v>
      </c>
      <c r="G413" s="35" t="s">
        <v>421</v>
      </c>
      <c r="H413" s="26" t="s">
        <v>421</v>
      </c>
      <c r="I413" s="3" t="s">
        <v>422</v>
      </c>
      <c r="J413" s="40" t="s">
        <v>421</v>
      </c>
      <c r="L413" s="83" t="s">
        <v>421</v>
      </c>
      <c r="M413" s="127" t="s">
        <v>421</v>
      </c>
      <c r="N413" s="26" t="s">
        <v>421</v>
      </c>
      <c r="P413" s="40" t="s">
        <v>61</v>
      </c>
      <c r="Q413" s="34" t="s">
        <v>421</v>
      </c>
      <c r="U413" s="46" t="s">
        <v>421</v>
      </c>
      <c r="X413" s="83" t="s">
        <v>421</v>
      </c>
    </row>
    <row r="414" spans="1:25" ht="119" x14ac:dyDescent="0.2">
      <c r="A414" s="1" t="s">
        <v>1179</v>
      </c>
      <c r="B414" s="19" t="s">
        <v>421</v>
      </c>
      <c r="C414" s="34" t="s">
        <v>421</v>
      </c>
      <c r="D414" s="4" t="s">
        <v>61</v>
      </c>
      <c r="E414" s="4" t="s">
        <v>421</v>
      </c>
      <c r="G414" s="35" t="s">
        <v>421</v>
      </c>
      <c r="H414" s="26" t="s">
        <v>421</v>
      </c>
      <c r="I414" s="3" t="s">
        <v>422</v>
      </c>
      <c r="J414" s="40" t="s">
        <v>421</v>
      </c>
      <c r="L414" s="83" t="s">
        <v>421</v>
      </c>
      <c r="M414" s="127" t="s">
        <v>421</v>
      </c>
      <c r="N414" s="26" t="s">
        <v>421</v>
      </c>
      <c r="P414" s="40" t="s">
        <v>61</v>
      </c>
      <c r="Q414" s="34" t="s">
        <v>421</v>
      </c>
      <c r="U414" s="46" t="s">
        <v>421</v>
      </c>
      <c r="X414" s="83" t="s">
        <v>421</v>
      </c>
    </row>
    <row r="415" spans="1:25" ht="17" x14ac:dyDescent="0.2">
      <c r="A415" s="1" t="s">
        <v>529</v>
      </c>
      <c r="B415" s="19" t="s">
        <v>40</v>
      </c>
      <c r="C415" s="34" t="s">
        <v>42</v>
      </c>
      <c r="D415" s="4" t="s">
        <v>51</v>
      </c>
      <c r="E415" s="4" t="s">
        <v>52</v>
      </c>
      <c r="G415" s="35" t="s">
        <v>43</v>
      </c>
      <c r="H415" s="26" t="s">
        <v>49</v>
      </c>
      <c r="I415" s="3" t="s">
        <v>54</v>
      </c>
      <c r="J415" s="40" t="s">
        <v>55</v>
      </c>
      <c r="L415" s="83" t="s">
        <v>46</v>
      </c>
      <c r="M415" s="127" t="s">
        <v>45</v>
      </c>
      <c r="N415" s="26" t="s">
        <v>47</v>
      </c>
      <c r="P415" s="40" t="s">
        <v>61</v>
      </c>
      <c r="Q415" s="34" t="s">
        <v>39</v>
      </c>
      <c r="U415" s="46" t="s">
        <v>45</v>
      </c>
      <c r="X415" s="83" t="s">
        <v>41</v>
      </c>
    </row>
    <row r="416" spans="1:25" s="5" customFormat="1" ht="17" x14ac:dyDescent="0.2">
      <c r="A416" s="1" t="s">
        <v>531</v>
      </c>
      <c r="B416" s="20" t="s">
        <v>64</v>
      </c>
      <c r="C416" s="36" t="s">
        <v>78</v>
      </c>
      <c r="D416" s="7" t="s">
        <v>78</v>
      </c>
      <c r="E416" s="7" t="s">
        <v>78</v>
      </c>
      <c r="F416" s="15"/>
      <c r="G416" s="37" t="s">
        <v>83</v>
      </c>
      <c r="H416" s="27" t="s">
        <v>76</v>
      </c>
      <c r="I416" s="6" t="s">
        <v>76</v>
      </c>
      <c r="J416" s="41" t="s">
        <v>76</v>
      </c>
      <c r="K416" s="125"/>
      <c r="L416" s="84" t="s">
        <v>71</v>
      </c>
      <c r="M416" s="135" t="s">
        <v>533</v>
      </c>
      <c r="N416" s="27" t="s">
        <v>72</v>
      </c>
      <c r="O416" s="14"/>
      <c r="P416" s="41" t="s">
        <v>61</v>
      </c>
      <c r="Q416" s="36" t="s">
        <v>63</v>
      </c>
      <c r="R416" s="15"/>
      <c r="S416" s="68"/>
      <c r="T416" s="55"/>
      <c r="U416" s="47" t="s">
        <v>532</v>
      </c>
      <c r="V416" s="62"/>
      <c r="W416" s="80"/>
      <c r="X416" s="84" t="s">
        <v>65</v>
      </c>
      <c r="Y416" s="62"/>
    </row>
    <row r="417" spans="1:24" ht="17" x14ac:dyDescent="0.2">
      <c r="A417" s="1" t="s">
        <v>530</v>
      </c>
      <c r="B417" s="19" t="s">
        <v>100</v>
      </c>
      <c r="C417" s="34" t="s">
        <v>102</v>
      </c>
      <c r="D417" s="4" t="s">
        <v>113</v>
      </c>
      <c r="E417" s="4" t="s">
        <v>113</v>
      </c>
      <c r="G417" s="35" t="s">
        <v>61</v>
      </c>
      <c r="H417" s="26" t="s">
        <v>111</v>
      </c>
      <c r="I417" s="3" t="s">
        <v>114</v>
      </c>
      <c r="J417" s="40" t="s">
        <v>115</v>
      </c>
      <c r="L417" s="83" t="s">
        <v>107</v>
      </c>
      <c r="M417" s="127" t="s">
        <v>106</v>
      </c>
      <c r="N417" s="26" t="s">
        <v>108</v>
      </c>
      <c r="P417" s="40" t="s">
        <v>61</v>
      </c>
      <c r="Q417" s="34" t="s">
        <v>99</v>
      </c>
      <c r="U417" s="46" t="s">
        <v>910</v>
      </c>
      <c r="X417" s="83" t="s">
        <v>101</v>
      </c>
    </row>
    <row r="418" spans="1:24" ht="17" x14ac:dyDescent="0.2">
      <c r="A418" s="1" t="s">
        <v>348</v>
      </c>
      <c r="B418" s="19" t="s">
        <v>1181</v>
      </c>
      <c r="C418" s="34" t="s">
        <v>1183</v>
      </c>
      <c r="D418" s="4" t="s">
        <v>1191</v>
      </c>
      <c r="E418" s="4" t="s">
        <v>1192</v>
      </c>
      <c r="G418" s="35" t="s">
        <v>1184</v>
      </c>
      <c r="H418" s="26" t="s">
        <v>1186</v>
      </c>
      <c r="I418" s="3" t="s">
        <v>1194</v>
      </c>
      <c r="J418" s="40" t="s">
        <v>1193</v>
      </c>
      <c r="L418" s="83" t="s">
        <v>1188</v>
      </c>
      <c r="M418" s="127" t="s">
        <v>1187</v>
      </c>
      <c r="N418" s="26" t="s">
        <v>1189</v>
      </c>
      <c r="P418" s="40" t="s">
        <v>1190</v>
      </c>
      <c r="Q418" s="34" t="s">
        <v>1180</v>
      </c>
      <c r="U418" s="46" t="s">
        <v>1185</v>
      </c>
      <c r="X418" s="83" t="s">
        <v>1182</v>
      </c>
    </row>
    <row r="419" spans="1:24" ht="17" x14ac:dyDescent="0.2">
      <c r="A419" s="1" t="s">
        <v>369</v>
      </c>
      <c r="B419" s="19" t="s">
        <v>1196</v>
      </c>
      <c r="C419" s="34" t="s">
        <v>1198</v>
      </c>
      <c r="D419" s="4" t="s">
        <v>1206</v>
      </c>
      <c r="E419" s="4" t="s">
        <v>1207</v>
      </c>
      <c r="G419" s="35" t="s">
        <v>1199</v>
      </c>
      <c r="H419" s="26" t="s">
        <v>1201</v>
      </c>
      <c r="I419" s="3" t="s">
        <v>1209</v>
      </c>
      <c r="J419" s="40" t="s">
        <v>1208</v>
      </c>
      <c r="L419" s="83" t="s">
        <v>1203</v>
      </c>
      <c r="M419" s="127" t="s">
        <v>1202</v>
      </c>
      <c r="N419" s="26" t="s">
        <v>1204</v>
      </c>
      <c r="P419" s="40" t="s">
        <v>1205</v>
      </c>
      <c r="Q419" s="34" t="s">
        <v>1195</v>
      </c>
      <c r="U419" s="46" t="s">
        <v>1200</v>
      </c>
      <c r="X419" s="83" t="s">
        <v>1197</v>
      </c>
    </row>
    <row r="420" spans="1:24" ht="17" x14ac:dyDescent="0.2">
      <c r="A420" s="1" t="s">
        <v>390</v>
      </c>
      <c r="B420" s="19" t="s">
        <v>846</v>
      </c>
      <c r="C420" s="34" t="s">
        <v>394</v>
      </c>
      <c r="D420" s="4" t="s">
        <v>401</v>
      </c>
      <c r="E420" s="4" t="s">
        <v>402</v>
      </c>
      <c r="G420" s="35" t="s">
        <v>395</v>
      </c>
      <c r="H420" s="26" t="s">
        <v>739</v>
      </c>
      <c r="I420" s="3" t="s">
        <v>403</v>
      </c>
      <c r="J420" s="40" t="s">
        <v>404</v>
      </c>
      <c r="L420" s="83" t="s">
        <v>397</v>
      </c>
      <c r="M420" s="127" t="s">
        <v>396</v>
      </c>
      <c r="N420" s="26" t="s">
        <v>397</v>
      </c>
      <c r="P420" s="40" t="s">
        <v>400</v>
      </c>
      <c r="Q420" s="34" t="s">
        <v>391</v>
      </c>
      <c r="U420" s="46" t="s">
        <v>396</v>
      </c>
      <c r="X420" s="83" t="s">
        <v>1087</v>
      </c>
    </row>
  </sheetData>
  <hyperlinks>
    <hyperlink ref="V46" r:id="rId1" xr:uid="{4A0DF91A-A615-CE4C-980E-8C22EA4CB003}"/>
    <hyperlink ref="V65" r:id="rId2" xr:uid="{B83BC8FD-658D-EA4E-A903-B00ED7A2460B}"/>
    <hyperlink ref="V84" r:id="rId3" xr:uid="{EAECB1CB-F598-CE4C-B12B-2CC1501A7778}"/>
    <hyperlink ref="V89" r:id="rId4" xr:uid="{5D993540-7516-C147-BB32-5F8A5D0EFDD4}"/>
    <hyperlink ref="W89" r:id="rId5" xr:uid="{0EC3553D-D5D2-B842-A7D2-3E30340A8E92}"/>
    <hyperlink ref="V125" r:id="rId6" xr:uid="{3F69F54A-91D5-264F-8E07-2A98F663E514}"/>
    <hyperlink ref="V132" r:id="rId7" xr:uid="{DFA9E908-4A25-A048-9AF5-C3304DCF0CDF}"/>
    <hyperlink ref="V141" r:id="rId8" xr:uid="{EBF69D57-5F6C-6645-9F85-1FB15B985D59}"/>
    <hyperlink ref="V146" r:id="rId9" xr:uid="{40F53631-3D81-3943-9A27-03E592F7632F}"/>
    <hyperlink ref="V155" r:id="rId10" xr:uid="{E46CFEB7-C2E3-0540-B15E-29806D48CAEC}"/>
    <hyperlink ref="V156" r:id="rId11" xr:uid="{FD77C03E-CD68-E343-99F4-7A57A322D906}"/>
    <hyperlink ref="V157" r:id="rId12" xr:uid="{AF68750B-876D-E24A-B58E-A90678711BEC}"/>
    <hyperlink ref="V158" r:id="rId13" xr:uid="{40EB28B2-52BA-6546-8BC0-240920AE1001}"/>
    <hyperlink ref="V226" r:id="rId14" xr:uid="{6F06A0C9-07CC-2946-B03B-B63AAB160D9F}"/>
    <hyperlink ref="V241" r:id="rId15" xr:uid="{D87E033A-3705-4B45-9C12-A304EDABC6B0}"/>
    <hyperlink ref="V258" r:id="rId16" xr:uid="{7E7E0211-DCA7-F946-8CF8-64BBD49C347F}"/>
    <hyperlink ref="V259" r:id="rId17" xr:uid="{C9F71BC1-E77D-5A41-AAC1-21DB9E205BF4}"/>
    <hyperlink ref="V323" r:id="rId18" xr:uid="{38B4C574-FFDD-CC42-AA79-BD6AEC210449}"/>
    <hyperlink ref="V364" r:id="rId19" xr:uid="{F27C0CEE-2102-1E47-A911-77647DB553CD}"/>
    <hyperlink ref="V367" r:id="rId20" xr:uid="{31AB80E4-1525-F045-B695-237F46935E09}"/>
    <hyperlink ref="V379" r:id="rId21" xr:uid="{ADD7B0CA-43AA-234A-A1A5-7D62C3B6175D}"/>
    <hyperlink ref="V384" r:id="rId22" xr:uid="{BCDAC7F8-BDF9-3749-B223-DFF8E73B4649}"/>
    <hyperlink ref="W384" r:id="rId23" xr:uid="{29461078-89B5-9349-A830-AEFE0616A1EF}"/>
    <hyperlink ref="V394" r:id="rId24" xr:uid="{B99B9CDF-E4C3-004D-AE95-1442165A4B84}"/>
    <hyperlink ref="S3" r:id="rId25" display="mailto:dean.hintz@safe.com" xr:uid="{D84F28AF-4A82-7E4B-A799-1E7816C05D3D}"/>
  </hyperlinks>
  <pageMargins left="0.7" right="0.7" top="0.75" bottom="0.75" header="0.3" footer="0.3"/>
  <pageSetup paperSize="9" orientation="portrait" horizontalDpi="0" verticalDpi="0"/>
  <drawing r:id="rId26"/>
  <legacyDrawing r:id="rId2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Noardo</dc:creator>
  <cp:lastModifiedBy>Francesca Noardo</cp:lastModifiedBy>
  <dcterms:created xsi:type="dcterms:W3CDTF">2019-11-21T14:37:07Z</dcterms:created>
  <dcterms:modified xsi:type="dcterms:W3CDTF">2019-11-23T12:23:13Z</dcterms:modified>
</cp:coreProperties>
</file>