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esco\Documents\lab 3\relaz 1\"/>
    </mc:Choice>
  </mc:AlternateContent>
  <bookViews>
    <workbookView xWindow="0" yWindow="0" windowWidth="20490" windowHeight="7755" tabRatio="993"/>
  </bookViews>
  <sheets>
    <sheet name="4M" sheetId="1" r:id="rId1"/>
    <sheet name="1K" sheetId="2" r:id="rId2"/>
    <sheet name="corrente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D35" i="1"/>
  <c r="D36" i="1"/>
  <c r="D37" i="1"/>
  <c r="D38" i="1"/>
  <c r="D39" i="1"/>
  <c r="D40" i="1"/>
  <c r="D34" i="1"/>
  <c r="D34" i="2"/>
  <c r="C35" i="1"/>
  <c r="C36" i="1"/>
  <c r="C37" i="1"/>
  <c r="C38" i="1"/>
  <c r="C39" i="1"/>
  <c r="C40" i="1"/>
  <c r="C34" i="1"/>
  <c r="E39" i="2"/>
  <c r="E40" i="2"/>
  <c r="E35" i="2"/>
  <c r="E36" i="2"/>
  <c r="E37" i="2"/>
  <c r="E38" i="2"/>
  <c r="E34" i="2"/>
  <c r="D35" i="2"/>
  <c r="D36" i="2"/>
  <c r="D37" i="2"/>
  <c r="D38" i="2"/>
  <c r="D39" i="2"/>
  <c r="D40" i="2"/>
  <c r="C35" i="2"/>
  <c r="C36" i="2"/>
  <c r="C37" i="2"/>
  <c r="C38" i="2"/>
  <c r="C39" i="2"/>
  <c r="C40" i="2"/>
  <c r="C34" i="2"/>
  <c r="D7" i="3"/>
  <c r="C7" i="3"/>
  <c r="B5" i="3"/>
  <c r="D8" i="3" s="1"/>
  <c r="C2" i="3"/>
  <c r="C1" i="3"/>
  <c r="C22" i="2"/>
  <c r="C24" i="2" s="1"/>
  <c r="C20" i="2"/>
  <c r="C23" i="2" s="1"/>
  <c r="B20" i="2"/>
  <c r="B22" i="2" s="1"/>
  <c r="B24" i="2" s="1"/>
  <c r="C19" i="2"/>
  <c r="B19" i="2"/>
  <c r="E10" i="2"/>
  <c r="E8" i="2"/>
  <c r="F8" i="2" s="1"/>
  <c r="D8" i="2"/>
  <c r="B8" i="2"/>
  <c r="E7" i="2"/>
  <c r="D7" i="2"/>
  <c r="B7" i="2"/>
  <c r="E6" i="2"/>
  <c r="F6" i="2" s="1"/>
  <c r="D6" i="2"/>
  <c r="B6" i="2"/>
  <c r="E5" i="2"/>
  <c r="D5" i="2"/>
  <c r="B5" i="2"/>
  <c r="E4" i="2"/>
  <c r="F4" i="2" s="1"/>
  <c r="D4" i="2"/>
  <c r="B4" i="2"/>
  <c r="E3" i="2"/>
  <c r="D3" i="2"/>
  <c r="B3" i="2"/>
  <c r="E2" i="2"/>
  <c r="F2" i="2" s="1"/>
  <c r="D2" i="2"/>
  <c r="B2" i="2"/>
  <c r="C20" i="1"/>
  <c r="C22" i="1" s="1"/>
  <c r="C24" i="1" s="1"/>
  <c r="B20" i="1"/>
  <c r="B22" i="1" s="1"/>
  <c r="B24" i="1" s="1"/>
  <c r="C19" i="1"/>
  <c r="B19" i="1"/>
  <c r="D17" i="1"/>
  <c r="D16" i="1"/>
  <c r="E8" i="1"/>
  <c r="F8" i="1" s="1"/>
  <c r="D8" i="1"/>
  <c r="B8" i="1"/>
  <c r="E7" i="1"/>
  <c r="F7" i="1" s="1"/>
  <c r="D7" i="1"/>
  <c r="B7" i="1"/>
  <c r="E6" i="1"/>
  <c r="F6" i="1" s="1"/>
  <c r="D6" i="1"/>
  <c r="B6" i="1"/>
  <c r="E5" i="1"/>
  <c r="D5" i="1"/>
  <c r="B5" i="1"/>
  <c r="E4" i="1"/>
  <c r="F4" i="1" s="1"/>
  <c r="D4" i="1"/>
  <c r="B4" i="1"/>
  <c r="E3" i="1"/>
  <c r="F3" i="1" s="1"/>
  <c r="D3" i="1"/>
  <c r="B3" i="1"/>
  <c r="E2" i="1"/>
  <c r="F2" i="1" s="1"/>
  <c r="D2" i="1"/>
  <c r="B2" i="1"/>
  <c r="B23" i="1" l="1"/>
  <c r="F5" i="1"/>
  <c r="F3" i="2"/>
  <c r="F7" i="2"/>
  <c r="B23" i="2"/>
  <c r="G3" i="1"/>
  <c r="H3" i="1" s="1"/>
  <c r="C8" i="3"/>
  <c r="C23" i="1"/>
  <c r="F5" i="2"/>
  <c r="E9" i="1"/>
  <c r="H5" i="2" l="1"/>
  <c r="G8" i="2"/>
  <c r="G6" i="2"/>
  <c r="H6" i="2" s="1"/>
  <c r="G4" i="2"/>
  <c r="G2" i="2"/>
  <c r="H8" i="2"/>
  <c r="H7" i="2"/>
  <c r="G5" i="2"/>
  <c r="H2" i="2"/>
  <c r="G3" i="2"/>
  <c r="H4" i="2"/>
  <c r="G4" i="1"/>
  <c r="H4" i="1" s="1"/>
  <c r="G8" i="1"/>
  <c r="G6" i="1"/>
  <c r="H6" i="1" s="1"/>
  <c r="G2" i="1"/>
  <c r="G7" i="2"/>
  <c r="G9" i="1"/>
  <c r="F16" i="1" s="1"/>
  <c r="G7" i="1"/>
  <c r="H7" i="1" s="1"/>
  <c r="H3" i="2"/>
  <c r="H8" i="1"/>
  <c r="G5" i="1"/>
  <c r="H5" i="1" s="1"/>
  <c r="H9" i="1" l="1"/>
  <c r="F17" i="1" s="1"/>
  <c r="F18" i="1" s="1"/>
  <c r="H2" i="1"/>
  <c r="H9" i="2"/>
  <c r="G9" i="2"/>
  <c r="H10" i="2" s="1"/>
  <c r="G10" i="2"/>
</calcChain>
</file>

<file path=xl/sharedStrings.xml><?xml version="1.0" encoding="utf-8"?>
<sst xmlns="http://schemas.openxmlformats.org/spreadsheetml/2006/main" count="47" uniqueCount="27">
  <si>
    <t>VIN</t>
  </si>
  <si>
    <t>\sigma VIN</t>
  </si>
  <si>
    <t>VOUT</t>
  </si>
  <si>
    <t>\sigma VOUT</t>
  </si>
  <si>
    <t>VOUT/VIN</t>
  </si>
  <si>
    <t>\sigma VOUT/VIN</t>
  </si>
  <si>
    <t>r1/RT</t>
  </si>
  <si>
    <t>R1</t>
  </si>
  <si>
    <t>R2</t>
  </si>
  <si>
    <t>RT</t>
  </si>
  <si>
    <t>R2'</t>
  </si>
  <si>
    <t>Alpha</t>
  </si>
  <si>
    <t>Err</t>
  </si>
  <si>
    <t>1/alpha</t>
  </si>
  <si>
    <t>dAlpha</t>
  </si>
  <si>
    <t>R3</t>
  </si>
  <si>
    <t>V</t>
  </si>
  <si>
    <t>ITOT</t>
  </si>
  <si>
    <t>mA</t>
  </si>
  <si>
    <t>I1</t>
  </si>
  <si>
    <t>I2</t>
  </si>
  <si>
    <t>Rtester</t>
  </si>
  <si>
    <t>scala 0.05</t>
  </si>
  <si>
    <t>scala 0.5</t>
  </si>
  <si>
    <t>dvin</t>
  </si>
  <si>
    <t>dvout</t>
  </si>
  <si>
    <t>d(vout/vin)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</si>
</sst>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3172369166060005E-2"/>
          <c:y val="4.1856090296284697E-2"/>
          <c:w val="0.90285529402248599"/>
          <c:h val="0.86596645242200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'4M'!$C$1</c:f>
              <c:strCache>
                <c:ptCount val="1"/>
                <c:pt idx="0">
                  <c:v>VOUT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'4M'!$A$2:$A$8</c:f>
              <c:numCache>
                <c:formatCode>General</c:formatCode>
                <c:ptCount val="7"/>
                <c:pt idx="0">
                  <c:v>1.99</c:v>
                </c:pt>
                <c:pt idx="1">
                  <c:v>3.3</c:v>
                </c:pt>
                <c:pt idx="2">
                  <c:v>4.82</c:v>
                </c:pt>
                <c:pt idx="3">
                  <c:v>5.83</c:v>
                </c:pt>
                <c:pt idx="4">
                  <c:v>6.71</c:v>
                </c:pt>
                <c:pt idx="5">
                  <c:v>8.1</c:v>
                </c:pt>
                <c:pt idx="6">
                  <c:v>9.7899999999999991</c:v>
                </c:pt>
              </c:numCache>
            </c:numRef>
          </c:xVal>
          <c:yVal>
            <c:numRef>
              <c:f>'4M'!$C$2:$C$8</c:f>
              <c:numCache>
                <c:formatCode>General</c:formatCode>
                <c:ptCount val="7"/>
                <c:pt idx="0">
                  <c:v>0.68</c:v>
                </c:pt>
                <c:pt idx="1">
                  <c:v>1.1299999999999999</c:v>
                </c:pt>
                <c:pt idx="2">
                  <c:v>1.66</c:v>
                </c:pt>
                <c:pt idx="3">
                  <c:v>2</c:v>
                </c:pt>
                <c:pt idx="4">
                  <c:v>2.2999999999999998</c:v>
                </c:pt>
                <c:pt idx="5">
                  <c:v>2.81</c:v>
                </c:pt>
                <c:pt idx="6">
                  <c:v>3.37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19360"/>
        <c:axId val="-2077725888"/>
      </c:scatterChart>
      <c:scatterChart>
        <c:scatterStyle val="lineMarker"/>
        <c:varyColors val="0"/>
        <c:ser>
          <c:idx val="1"/>
          <c:order val="1"/>
          <c:tx>
            <c:strRef>
              <c:f>'4M'!$E$1</c:f>
              <c:strCache>
                <c:ptCount val="1"/>
                <c:pt idx="0">
                  <c:v>VOUT/VIN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'4M'!$F$2:$F$8</c:f>
                <c:numCache>
                  <c:formatCode>General</c:formatCode>
                  <c:ptCount val="7"/>
                  <c:pt idx="0">
                    <c:v>4.7839195979899503E-3</c:v>
                  </c:pt>
                  <c:pt idx="1">
                    <c:v>4.7939393939393938E-3</c:v>
                  </c:pt>
                  <c:pt idx="2">
                    <c:v>4.8215767634854764E-3</c:v>
                  </c:pt>
                  <c:pt idx="3">
                    <c:v>4.8027444253859351E-3</c:v>
                  </c:pt>
                  <c:pt idx="4">
                    <c:v>4.7988077496274213E-3</c:v>
                  </c:pt>
                  <c:pt idx="5">
                    <c:v>4.8567901234567905E-3</c:v>
                  </c:pt>
                  <c:pt idx="6">
                    <c:v>4.8192032686414721E-3</c:v>
                  </c:pt>
                </c:numCache>
              </c:numRef>
            </c:plus>
            <c:minus>
              <c:numRef>
                <c:f>'4M'!$F$2:$F$8</c:f>
                <c:numCache>
                  <c:formatCode>General</c:formatCode>
                  <c:ptCount val="7"/>
                  <c:pt idx="0">
                    <c:v>4.7839195979899503E-3</c:v>
                  </c:pt>
                  <c:pt idx="1">
                    <c:v>4.7939393939393938E-3</c:v>
                  </c:pt>
                  <c:pt idx="2">
                    <c:v>4.8215767634854764E-3</c:v>
                  </c:pt>
                  <c:pt idx="3">
                    <c:v>4.8027444253859351E-3</c:v>
                  </c:pt>
                  <c:pt idx="4">
                    <c:v>4.7988077496274213E-3</c:v>
                  </c:pt>
                  <c:pt idx="5">
                    <c:v>4.8567901234567905E-3</c:v>
                  </c:pt>
                  <c:pt idx="6">
                    <c:v>4.8192032686414721E-3</c:v>
                  </c:pt>
                </c:numCache>
              </c:numRef>
            </c:minus>
          </c:errBars>
          <c:xVal>
            <c:numRef>
              <c:f>'4M'!$A$2:$A$8</c:f>
              <c:numCache>
                <c:formatCode>General</c:formatCode>
                <c:ptCount val="7"/>
                <c:pt idx="0">
                  <c:v>1.99</c:v>
                </c:pt>
                <c:pt idx="1">
                  <c:v>3.3</c:v>
                </c:pt>
                <c:pt idx="2">
                  <c:v>4.82</c:v>
                </c:pt>
                <c:pt idx="3">
                  <c:v>5.83</c:v>
                </c:pt>
                <c:pt idx="4">
                  <c:v>6.71</c:v>
                </c:pt>
                <c:pt idx="5">
                  <c:v>8.1</c:v>
                </c:pt>
                <c:pt idx="6">
                  <c:v>9.7899999999999991</c:v>
                </c:pt>
              </c:numCache>
            </c:numRef>
          </c:xVal>
          <c:yVal>
            <c:numRef>
              <c:f>'4M'!$E$2:$E$8</c:f>
              <c:numCache>
                <c:formatCode>0.000</c:formatCode>
                <c:ptCount val="7"/>
                <c:pt idx="0">
                  <c:v>0.34170854271356788</c:v>
                </c:pt>
                <c:pt idx="1">
                  <c:v>0.34242424242424241</c:v>
                </c:pt>
                <c:pt idx="2">
                  <c:v>0.3443983402489626</c:v>
                </c:pt>
                <c:pt idx="3">
                  <c:v>0.34305317324185247</c:v>
                </c:pt>
                <c:pt idx="4">
                  <c:v>0.34277198211624438</c:v>
                </c:pt>
                <c:pt idx="5">
                  <c:v>0.3469135802469136</c:v>
                </c:pt>
                <c:pt idx="6">
                  <c:v>0.34422880490296226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24800"/>
        <c:axId val="-2077723712"/>
      </c:scatterChart>
      <c:valAx>
        <c:axId val="-2077719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VIN(V)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77725888"/>
        <c:crosses val="autoZero"/>
        <c:crossBetween val="midCat"/>
      </c:valAx>
      <c:valAx>
        <c:axId val="-2077725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VOUT(V)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77719360"/>
        <c:crossesAt val="0"/>
        <c:crossBetween val="midCat"/>
      </c:valAx>
      <c:valAx>
        <c:axId val="-20777248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-2077723712"/>
        <c:crosses val="max"/>
        <c:crossBetween val="midCat"/>
      </c:valAx>
      <c:valAx>
        <c:axId val="-2077723712"/>
        <c:scaling>
          <c:orientation val="minMax"/>
          <c:max val="0.5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VOUT/VIN</a:t>
                </a:r>
              </a:p>
            </c:rich>
          </c:tx>
          <c:layout>
            <c:manualLayout>
              <c:xMode val="edge"/>
              <c:yMode val="edge"/>
              <c:x val="0.91973684210526296"/>
              <c:y val="0.55615543084464003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7772480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30550837175443"/>
          <c:y val="9.1315253174478805E-2"/>
        </c:manualLayout>
      </c:layout>
      <c:overlay val="1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157855438007009"/>
          <c:y val="1.9995198212417558E-2"/>
          <c:w val="0.79500400654983805"/>
          <c:h val="0.822531749283081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'1K'!$C$1</c:f>
              <c:strCache>
                <c:ptCount val="1"/>
                <c:pt idx="0">
                  <c:v>VOUT</c:v>
                </c:pt>
              </c:strCache>
            </c:strRef>
          </c:tx>
          <c:spPr>
            <a:ln w="47520">
              <a:noFill/>
            </a:ln>
          </c:spPr>
          <c:marker>
            <c:symbol val="x"/>
            <c:size val="5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'1K'!$D$2:$D$8</c:f>
                <c:numCache>
                  <c:formatCode>General</c:formatCode>
                  <c:ptCount val="7"/>
                  <c:pt idx="0">
                    <c:v>9.4999999999999998E-3</c:v>
                  </c:pt>
                  <c:pt idx="1">
                    <c:v>1.6299999999999999E-2</c:v>
                  </c:pt>
                  <c:pt idx="2">
                    <c:v>2.0499999999999997E-2</c:v>
                  </c:pt>
                  <c:pt idx="3">
                    <c:v>3.0299999999999997E-2</c:v>
                  </c:pt>
                  <c:pt idx="4">
                    <c:v>3.5499999999999997E-2</c:v>
                  </c:pt>
                  <c:pt idx="5">
                    <c:v>4.3099999999999999E-2</c:v>
                  </c:pt>
                  <c:pt idx="6">
                    <c:v>4.9500000000000002E-2</c:v>
                  </c:pt>
                </c:numCache>
              </c:numRef>
            </c:plus>
            <c:minus>
              <c:numRef>
                <c:f>'1K'!$D$2:$D$8</c:f>
                <c:numCache>
                  <c:formatCode>General</c:formatCode>
                  <c:ptCount val="7"/>
                  <c:pt idx="0">
                    <c:v>9.4999999999999998E-3</c:v>
                  </c:pt>
                  <c:pt idx="1">
                    <c:v>1.6299999999999999E-2</c:v>
                  </c:pt>
                  <c:pt idx="2">
                    <c:v>2.0499999999999997E-2</c:v>
                  </c:pt>
                  <c:pt idx="3">
                    <c:v>3.0299999999999997E-2</c:v>
                  </c:pt>
                  <c:pt idx="4">
                    <c:v>3.5499999999999997E-2</c:v>
                  </c:pt>
                  <c:pt idx="5">
                    <c:v>4.3099999999999999E-2</c:v>
                  </c:pt>
                  <c:pt idx="6">
                    <c:v>4.9500000000000002E-2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'1K'!$B$2:$B$8</c:f>
                <c:numCache>
                  <c:formatCode>General</c:formatCode>
                  <c:ptCount val="7"/>
                  <c:pt idx="0">
                    <c:v>1.84E-2</c:v>
                  </c:pt>
                  <c:pt idx="1">
                    <c:v>3.2400000000000005E-2</c:v>
                  </c:pt>
                  <c:pt idx="2">
                    <c:v>4.0999999999999995E-2</c:v>
                  </c:pt>
                  <c:pt idx="3">
                    <c:v>6.0400000000000002E-2</c:v>
                  </c:pt>
                  <c:pt idx="4">
                    <c:v>7.0800000000000002E-2</c:v>
                  </c:pt>
                  <c:pt idx="5">
                    <c:v>8.6099999999999996E-2</c:v>
                  </c:pt>
                  <c:pt idx="6">
                    <c:v>9.8800000000000013E-2</c:v>
                  </c:pt>
                </c:numCache>
              </c:numRef>
            </c:plus>
            <c:minus>
              <c:numRef>
                <c:f>'1K'!$B$2:$B$8</c:f>
                <c:numCache>
                  <c:formatCode>General</c:formatCode>
                  <c:ptCount val="7"/>
                  <c:pt idx="0">
                    <c:v>1.84E-2</c:v>
                  </c:pt>
                  <c:pt idx="1">
                    <c:v>3.2400000000000005E-2</c:v>
                  </c:pt>
                  <c:pt idx="2">
                    <c:v>4.0999999999999995E-2</c:v>
                  </c:pt>
                  <c:pt idx="3">
                    <c:v>6.0400000000000002E-2</c:v>
                  </c:pt>
                  <c:pt idx="4">
                    <c:v>7.0800000000000002E-2</c:v>
                  </c:pt>
                  <c:pt idx="5">
                    <c:v>8.6099999999999996E-2</c:v>
                  </c:pt>
                  <c:pt idx="6">
                    <c:v>9.8800000000000013E-2</c:v>
                  </c:pt>
                </c:numCache>
              </c:numRef>
            </c:minus>
          </c:errBars>
          <c:xVal>
            <c:numRef>
              <c:f>'1K'!$A$2:$A$8</c:f>
              <c:numCache>
                <c:formatCode>General</c:formatCode>
                <c:ptCount val="7"/>
                <c:pt idx="0">
                  <c:v>1.84</c:v>
                </c:pt>
                <c:pt idx="1">
                  <c:v>3.24</c:v>
                </c:pt>
                <c:pt idx="2">
                  <c:v>4.0999999999999996</c:v>
                </c:pt>
                <c:pt idx="3">
                  <c:v>6.04</c:v>
                </c:pt>
                <c:pt idx="4">
                  <c:v>7.08</c:v>
                </c:pt>
                <c:pt idx="5">
                  <c:v>8.61</c:v>
                </c:pt>
                <c:pt idx="6">
                  <c:v>9.8800000000000008</c:v>
                </c:pt>
              </c:numCache>
            </c:numRef>
          </c:xVal>
          <c:yVal>
            <c:numRef>
              <c:f>'1K'!$C$2:$C$8</c:f>
              <c:numCache>
                <c:formatCode>General</c:formatCode>
                <c:ptCount val="7"/>
                <c:pt idx="0">
                  <c:v>0.95</c:v>
                </c:pt>
                <c:pt idx="1">
                  <c:v>1.63</c:v>
                </c:pt>
                <c:pt idx="2">
                  <c:v>2.0499999999999998</c:v>
                </c:pt>
                <c:pt idx="3">
                  <c:v>3.03</c:v>
                </c:pt>
                <c:pt idx="4">
                  <c:v>3.55</c:v>
                </c:pt>
                <c:pt idx="5">
                  <c:v>4.3099999999999996</c:v>
                </c:pt>
                <c:pt idx="6">
                  <c:v>4.95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18272"/>
        <c:axId val="-72016000"/>
      </c:scatterChart>
      <c:scatterChart>
        <c:scatterStyle val="lineMarker"/>
        <c:varyColors val="0"/>
        <c:ser>
          <c:idx val="1"/>
          <c:order val="1"/>
          <c:tx>
            <c:strRef>
              <c:f>'1K'!$E$1</c:f>
              <c:strCache>
                <c:ptCount val="1"/>
                <c:pt idx="0">
                  <c:v>VOUT/VIN</c:v>
                </c:pt>
              </c:strCache>
            </c:strRef>
          </c:tx>
          <c:spPr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'1K'!$F$2:$F$8</c:f>
                <c:numCache>
                  <c:formatCode>General</c:formatCode>
                  <c:ptCount val="7"/>
                  <c:pt idx="0">
                    <c:v>7.2282608695652169E-3</c:v>
                  </c:pt>
                  <c:pt idx="1">
                    <c:v>7.0432098765432086E-3</c:v>
                  </c:pt>
                  <c:pt idx="2">
                    <c:v>7.0000000000000001E-3</c:v>
                  </c:pt>
                  <c:pt idx="3">
                    <c:v>7.0231788079470198E-3</c:v>
                  </c:pt>
                  <c:pt idx="4">
                    <c:v>7.0197740112994348E-3</c:v>
                  </c:pt>
                  <c:pt idx="5">
                    <c:v>7.0081300813008129E-3</c:v>
                  </c:pt>
                  <c:pt idx="6">
                    <c:v>7.0141700404858292E-3</c:v>
                  </c:pt>
                </c:numCache>
              </c:numRef>
            </c:plus>
            <c:minus>
              <c:numRef>
                <c:f>'1K'!$F$2:$F$8</c:f>
                <c:numCache>
                  <c:formatCode>General</c:formatCode>
                  <c:ptCount val="7"/>
                  <c:pt idx="0">
                    <c:v>7.2282608695652169E-3</c:v>
                  </c:pt>
                  <c:pt idx="1">
                    <c:v>7.0432098765432086E-3</c:v>
                  </c:pt>
                  <c:pt idx="2">
                    <c:v>7.0000000000000001E-3</c:v>
                  </c:pt>
                  <c:pt idx="3">
                    <c:v>7.0231788079470198E-3</c:v>
                  </c:pt>
                  <c:pt idx="4">
                    <c:v>7.0197740112994348E-3</c:v>
                  </c:pt>
                  <c:pt idx="5">
                    <c:v>7.0081300813008129E-3</c:v>
                  </c:pt>
                  <c:pt idx="6">
                    <c:v>7.0141700404858292E-3</c:v>
                  </c:pt>
                </c:numCache>
              </c:numRef>
            </c:minus>
          </c:errBars>
          <c:xVal>
            <c:numRef>
              <c:f>'1K'!$A$2:$A$8</c:f>
              <c:numCache>
                <c:formatCode>General</c:formatCode>
                <c:ptCount val="7"/>
                <c:pt idx="0">
                  <c:v>1.84</c:v>
                </c:pt>
                <c:pt idx="1">
                  <c:v>3.24</c:v>
                </c:pt>
                <c:pt idx="2">
                  <c:v>4.0999999999999996</c:v>
                </c:pt>
                <c:pt idx="3">
                  <c:v>6.04</c:v>
                </c:pt>
                <c:pt idx="4">
                  <c:v>7.08</c:v>
                </c:pt>
                <c:pt idx="5">
                  <c:v>8.61</c:v>
                </c:pt>
                <c:pt idx="6">
                  <c:v>9.8800000000000008</c:v>
                </c:pt>
              </c:numCache>
            </c:numRef>
          </c:xVal>
          <c:yVal>
            <c:numRef>
              <c:f>'1K'!$E$2:$E$8</c:f>
              <c:numCache>
                <c:formatCode>0.000</c:formatCode>
                <c:ptCount val="7"/>
                <c:pt idx="0">
                  <c:v>0.51630434782608692</c:v>
                </c:pt>
                <c:pt idx="1">
                  <c:v>0.50308641975308632</c:v>
                </c:pt>
                <c:pt idx="2">
                  <c:v>0.5</c:v>
                </c:pt>
                <c:pt idx="3">
                  <c:v>0.5016556291390728</c:v>
                </c:pt>
                <c:pt idx="4">
                  <c:v>0.50141242937853103</c:v>
                </c:pt>
                <c:pt idx="5">
                  <c:v>0.50058072009291521</c:v>
                </c:pt>
                <c:pt idx="6">
                  <c:v>0.50101214574898778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60800"/>
        <c:axId val="-2074171120"/>
      </c:scatterChart>
      <c:valAx>
        <c:axId val="-2077718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VIN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72016000"/>
        <c:crosses val="autoZero"/>
        <c:crossBetween val="midCat"/>
      </c:valAx>
      <c:valAx>
        <c:axId val="-72016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VOUT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7718272"/>
        <c:crosses val="autoZero"/>
        <c:crossBetween val="midCat"/>
      </c:valAx>
      <c:valAx>
        <c:axId val="-21386608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074171120"/>
        <c:crosses val="autoZero"/>
        <c:crossBetween val="midCat"/>
      </c:valAx>
      <c:valAx>
        <c:axId val="-2074171120"/>
        <c:scaling>
          <c:orientation val="minMax"/>
          <c:max val="0.6"/>
          <c:min val="0.4"/>
        </c:scaling>
        <c:delete val="0"/>
        <c:axPos val="r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VOUT/VIN 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3866080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0516953522402601"/>
          <c:y val="0.126927995994719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1997280</xdr:colOff>
      <xdr:row>11</xdr:row>
      <xdr:rowOff>0</xdr:rowOff>
    </xdr:from>
    <xdr:to>
      <xdr:col>15</xdr:col>
      <xdr:colOff>135720</xdr:colOff>
      <xdr:row>37</xdr:row>
      <xdr:rowOff>114120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654240</xdr:colOff>
      <xdr:row>11</xdr:row>
      <xdr:rowOff>51180</xdr:rowOff>
    </xdr:from>
    <xdr:to>
      <xdr:col>13</xdr:col>
      <xdr:colOff>643575</xdr:colOff>
      <xdr:row>40</xdr:row>
      <xdr:rowOff>19140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3" zoomScaleNormal="100" workbookViewId="0">
      <selection activeCell="C33" sqref="C33:D33"/>
    </sheetView>
  </sheetViews>
  <sheetFormatPr defaultRowHeight="15.75" x14ac:dyDescent="0.25"/>
  <cols>
    <col min="1" max="1" width="11"/>
    <col min="2" max="2" width="13.375"/>
    <col min="3" max="3" width="11"/>
    <col min="4" max="4" width="17"/>
    <col min="5" max="5" width="11.375"/>
    <col min="6" max="6" width="21.375"/>
    <col min="7" max="7" width="14.125"/>
    <col min="8" max="1025" width="1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1.99</v>
      </c>
      <c r="B2" s="1">
        <f t="shared" ref="B2:B8" si="0">A2*0.01</f>
        <v>1.9900000000000001E-2</v>
      </c>
      <c r="C2">
        <v>0.68</v>
      </c>
      <c r="D2" s="2">
        <f t="shared" ref="D2:D8" si="1">C2*0.01</f>
        <v>6.8000000000000005E-3</v>
      </c>
      <c r="E2" s="2">
        <f t="shared" ref="E2:E8" si="2">C2/A2</f>
        <v>0.34170854271356788</v>
      </c>
      <c r="F2" s="2">
        <f t="shared" ref="F2:F8" si="3">0.014*E2</f>
        <v>4.7839195979899503E-3</v>
      </c>
      <c r="G2">
        <f t="shared" ref="G2:G9" si="4">1/E2-$B$23</f>
        <v>0.51354923992068713</v>
      </c>
      <c r="H2">
        <f>(F2/E2+B24/B23)*G2</f>
        <v>1.078453403833443E-2</v>
      </c>
    </row>
    <row r="3" spans="1:8" x14ac:dyDescent="0.25">
      <c r="A3">
        <v>3.3</v>
      </c>
      <c r="B3" s="1">
        <f t="shared" si="0"/>
        <v>3.3000000000000002E-2</v>
      </c>
      <c r="C3">
        <v>1.1299999999999999</v>
      </c>
      <c r="D3" s="1">
        <f t="shared" si="1"/>
        <v>1.1299999999999999E-2</v>
      </c>
      <c r="E3" s="2">
        <f t="shared" si="2"/>
        <v>0.34242424242424241</v>
      </c>
      <c r="F3" s="2">
        <f t="shared" si="3"/>
        <v>4.7939393939393938E-3</v>
      </c>
      <c r="G3">
        <f t="shared" si="4"/>
        <v>0.50743263398627825</v>
      </c>
      <c r="H3">
        <f>(F3/E3+B24/B23)*G3</f>
        <v>1.0656085313711844E-2</v>
      </c>
    </row>
    <row r="4" spans="1:8" x14ac:dyDescent="0.25">
      <c r="A4">
        <v>4.82</v>
      </c>
      <c r="B4" s="1">
        <f t="shared" si="0"/>
        <v>4.8200000000000007E-2</v>
      </c>
      <c r="C4">
        <v>1.66</v>
      </c>
      <c r="D4" s="1">
        <f t="shared" si="1"/>
        <v>1.66E-2</v>
      </c>
      <c r="E4" s="2">
        <f t="shared" si="2"/>
        <v>0.3443983402489626</v>
      </c>
      <c r="F4" s="2">
        <f t="shared" si="3"/>
        <v>4.8215767634854764E-3</v>
      </c>
      <c r="G4">
        <f t="shared" si="4"/>
        <v>0.49069310951671907</v>
      </c>
      <c r="H4">
        <f>(F4/E4+B24/B23)*G4</f>
        <v>1.0304555299851101E-2</v>
      </c>
    </row>
    <row r="5" spans="1:8" x14ac:dyDescent="0.25">
      <c r="A5">
        <v>5.83</v>
      </c>
      <c r="B5" s="1">
        <f t="shared" si="0"/>
        <v>5.8300000000000005E-2</v>
      </c>
      <c r="C5">
        <v>2</v>
      </c>
      <c r="D5" s="1">
        <f t="shared" si="1"/>
        <v>0.02</v>
      </c>
      <c r="E5" s="2">
        <f t="shared" si="2"/>
        <v>0.34305317324185247</v>
      </c>
      <c r="F5" s="2">
        <f t="shared" si="3"/>
        <v>4.8027444253859351E-3</v>
      </c>
      <c r="G5">
        <f t="shared" si="4"/>
        <v>0.50207865168539323</v>
      </c>
      <c r="H5">
        <f>(F5/E5+B24/B23)*G5</f>
        <v>1.0543651685393259E-2</v>
      </c>
    </row>
    <row r="6" spans="1:8" x14ac:dyDescent="0.25">
      <c r="A6">
        <v>6.71</v>
      </c>
      <c r="B6" s="1">
        <f t="shared" si="0"/>
        <v>6.7100000000000007E-2</v>
      </c>
      <c r="C6">
        <v>2.2999999999999998</v>
      </c>
      <c r="D6" s="1">
        <f t="shared" si="1"/>
        <v>2.3E-2</v>
      </c>
      <c r="E6" s="2">
        <f t="shared" si="2"/>
        <v>0.34277198211624438</v>
      </c>
      <c r="F6" s="2">
        <f t="shared" si="3"/>
        <v>4.7988077496274213E-3</v>
      </c>
      <c r="G6">
        <f t="shared" si="4"/>
        <v>0.50446995603321954</v>
      </c>
      <c r="H6">
        <f>(F6/E6+B24/B23)*G6</f>
        <v>1.0593869076697611E-2</v>
      </c>
    </row>
    <row r="7" spans="1:8" x14ac:dyDescent="0.25">
      <c r="A7">
        <v>8.1</v>
      </c>
      <c r="B7" s="1">
        <f t="shared" si="0"/>
        <v>8.1000000000000003E-2</v>
      </c>
      <c r="C7">
        <v>2.81</v>
      </c>
      <c r="D7" s="1">
        <f t="shared" si="1"/>
        <v>2.81E-2</v>
      </c>
      <c r="E7" s="2">
        <f t="shared" si="2"/>
        <v>0.3469135802469136</v>
      </c>
      <c r="F7" s="2">
        <f t="shared" si="3"/>
        <v>4.8567901234567905E-3</v>
      </c>
      <c r="G7">
        <f t="shared" si="4"/>
        <v>0.46964092926546419</v>
      </c>
      <c r="H7">
        <f>(F7/E7+B24/B23)*G7</f>
        <v>9.8624595145747479E-3</v>
      </c>
    </row>
    <row r="8" spans="1:8" x14ac:dyDescent="0.25">
      <c r="A8">
        <v>9.7899999999999991</v>
      </c>
      <c r="B8" s="1">
        <f t="shared" si="0"/>
        <v>9.7899999999999987E-2</v>
      </c>
      <c r="C8">
        <v>3.37</v>
      </c>
      <c r="D8" s="1">
        <f t="shared" si="1"/>
        <v>3.3700000000000001E-2</v>
      </c>
      <c r="E8" s="2">
        <f t="shared" si="2"/>
        <v>0.34422880490296226</v>
      </c>
      <c r="F8" s="2">
        <f t="shared" si="3"/>
        <v>4.8192032686414721E-3</v>
      </c>
      <c r="G8">
        <f t="shared" si="4"/>
        <v>0.49212316207114926</v>
      </c>
      <c r="H8">
        <f>(F8/E8+B24/B23)*G8</f>
        <v>1.0334586403494135E-2</v>
      </c>
    </row>
    <row r="9" spans="1:8" x14ac:dyDescent="0.25">
      <c r="E9">
        <f>AVERAGE(E2:E8)</f>
        <v>0.3436426665563922</v>
      </c>
      <c r="G9">
        <f t="shared" si="4"/>
        <v>0.49707818701928286</v>
      </c>
      <c r="H9">
        <f>0.5*(MAX(G2:G8)-MIN(G2:G8))</f>
        <v>2.1954155327611469E-2</v>
      </c>
    </row>
    <row r="16" spans="1:8" x14ac:dyDescent="0.25">
      <c r="A16" t="s">
        <v>7</v>
      </c>
      <c r="B16">
        <v>5.03</v>
      </c>
      <c r="C16">
        <v>6.03</v>
      </c>
      <c r="D16">
        <f>0.008*B16+0.01</f>
        <v>5.0240000000000007E-2</v>
      </c>
      <c r="F16">
        <f>B16/G9</f>
        <v>10.119132424945604</v>
      </c>
    </row>
    <row r="17" spans="1:6" x14ac:dyDescent="0.25">
      <c r="A17" t="s">
        <v>8</v>
      </c>
      <c r="B17">
        <v>3.56</v>
      </c>
      <c r="C17">
        <v>4.5599999999999996</v>
      </c>
      <c r="D17">
        <f>0.008*B17+0.01</f>
        <v>3.848E-2</v>
      </c>
      <c r="F17">
        <f>((0.01)^2+(H9/G9)^2)^0.5</f>
        <v>4.5284336341847066E-2</v>
      </c>
    </row>
    <row r="18" spans="1:6" x14ac:dyDescent="0.25">
      <c r="A18" t="s">
        <v>9</v>
      </c>
      <c r="B18">
        <v>10</v>
      </c>
      <c r="C18">
        <v>1000000</v>
      </c>
      <c r="F18">
        <f>F17*F16</f>
        <v>0.45823819621892725</v>
      </c>
    </row>
    <row r="19" spans="1:6" x14ac:dyDescent="0.25">
      <c r="A19" t="s">
        <v>10</v>
      </c>
      <c r="B19">
        <f>1/(1/B18+1/B17)</f>
        <v>2.6253687315634218</v>
      </c>
      <c r="C19">
        <f>1/(1/C18+1/C17)</f>
        <v>4.5599792064948179</v>
      </c>
    </row>
    <row r="20" spans="1:6" x14ac:dyDescent="0.25">
      <c r="A20" t="s">
        <v>11</v>
      </c>
      <c r="B20">
        <f>1/(1+B16/B17)</f>
        <v>0.41443538998835855</v>
      </c>
      <c r="C20">
        <f>1/(1+C16/C19)</f>
        <v>0.4305937828185904</v>
      </c>
    </row>
    <row r="21" spans="1:6" x14ac:dyDescent="0.25">
      <c r="A21" t="s">
        <v>12</v>
      </c>
      <c r="B21">
        <v>7.0000000000000001E-3</v>
      </c>
      <c r="C21">
        <v>7.0000000000000001E-3</v>
      </c>
    </row>
    <row r="22" spans="1:6" x14ac:dyDescent="0.25">
      <c r="B22">
        <f>B21*B20</f>
        <v>2.9010477299185101E-3</v>
      </c>
      <c r="C22">
        <f>C21*C20</f>
        <v>3.0141564797301328E-3</v>
      </c>
    </row>
    <row r="23" spans="1:6" x14ac:dyDescent="0.25">
      <c r="A23" t="s">
        <v>13</v>
      </c>
      <c r="B23">
        <f>1/B20</f>
        <v>2.4129213483146068</v>
      </c>
      <c r="C23">
        <f>1/C20</f>
        <v>2.3223744510526316</v>
      </c>
    </row>
    <row r="24" spans="1:6" x14ac:dyDescent="0.25">
      <c r="B24">
        <f>(B22)/B20^2</f>
        <v>1.6890449438202247E-2</v>
      </c>
      <c r="C24">
        <f>(C22)/C20^2</f>
        <v>1.6256621157368423E-2</v>
      </c>
    </row>
    <row r="33" spans="3:5" x14ac:dyDescent="0.25">
      <c r="C33" t="s">
        <v>24</v>
      </c>
      <c r="D33" t="s">
        <v>25</v>
      </c>
      <c r="E33" t="s">
        <v>26</v>
      </c>
    </row>
    <row r="34" spans="3:5" x14ac:dyDescent="0.25">
      <c r="C34">
        <f>POWER(POWER((0.5/100)*A2,2)+POWER(0.01,2),0.5)</f>
        <v>1.4106824589538214E-2</v>
      </c>
      <c r="D34">
        <f>POWER(POWER((0.5/100)*C2,2)+POWER(0.01,2),0.5)</f>
        <v>1.0562196741208715E-2</v>
      </c>
      <c r="E34" s="2">
        <f>(C34/A2+D34/C2)*E2</f>
        <v>7.7299594040280122E-3</v>
      </c>
    </row>
    <row r="35" spans="3:5" x14ac:dyDescent="0.25">
      <c r="C35">
        <f t="shared" ref="C35:C40" si="5">POWER(POWER((0.5/100)*A3,2)+POWER(0.01,2),0.5)</f>
        <v>1.929378138157474E-2</v>
      </c>
      <c r="D35">
        <f t="shared" ref="D35:D40" si="6">POWER(POWER((0.5/100)*C3,2)+POWER(0.01,2),0.5)</f>
        <v>1.1485752043292595E-2</v>
      </c>
      <c r="E35" s="2">
        <f t="shared" ref="E35:E40" si="7">(C35/A3+D35/C3)*E3</f>
        <v>5.482548641326448E-3</v>
      </c>
    </row>
    <row r="36" spans="3:5" x14ac:dyDescent="0.25">
      <c r="C36">
        <f t="shared" si="5"/>
        <v>2.6092336039534678E-2</v>
      </c>
      <c r="D36">
        <f t="shared" si="6"/>
        <v>1.2995768542106311E-2</v>
      </c>
      <c r="E36" s="2">
        <f t="shared" si="7"/>
        <v>4.5605655118963152E-3</v>
      </c>
    </row>
    <row r="37" spans="3:5" x14ac:dyDescent="0.25">
      <c r="C37">
        <f t="shared" si="5"/>
        <v>3.0817568041621977E-2</v>
      </c>
      <c r="D37">
        <f t="shared" si="6"/>
        <v>1.4142135623730951E-2</v>
      </c>
      <c r="E37" s="2">
        <f t="shared" si="7"/>
        <v>4.2391423897094457E-3</v>
      </c>
    </row>
    <row r="38" spans="3:5" x14ac:dyDescent="0.25">
      <c r="C38">
        <f t="shared" si="5"/>
        <v>3.5008606084790068E-2</v>
      </c>
      <c r="D38">
        <f t="shared" si="6"/>
        <v>1.523975065412817E-2</v>
      </c>
      <c r="E38" s="2">
        <f t="shared" si="7"/>
        <v>4.059570782852232E-3</v>
      </c>
    </row>
    <row r="39" spans="3:5" x14ac:dyDescent="0.25">
      <c r="C39">
        <f t="shared" si="5"/>
        <v>4.1716303767232302E-2</v>
      </c>
      <c r="D39">
        <f t="shared" si="6"/>
        <v>1.7245361695250119E-2</v>
      </c>
      <c r="E39" s="2">
        <f>(C39/A7+D39/C7)*E7</f>
        <v>3.9157177765195665E-3</v>
      </c>
    </row>
    <row r="40" spans="3:5" x14ac:dyDescent="0.25">
      <c r="C40">
        <f t="shared" si="5"/>
        <v>4.9961009797641197E-2</v>
      </c>
      <c r="D40">
        <f t="shared" si="6"/>
        <v>1.9593940389824604E-2</v>
      </c>
      <c r="E40" s="2">
        <f t="shared" si="7"/>
        <v>3.7581163518091748E-3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22" zoomScaleNormal="100" workbookViewId="0">
      <selection activeCell="C33" sqref="C33:D33"/>
    </sheetView>
  </sheetViews>
  <sheetFormatPr defaultRowHeight="15.75" x14ac:dyDescent="0.25"/>
  <cols>
    <col min="1" max="1" width="11"/>
    <col min="2" max="2" width="13.375"/>
    <col min="3" max="3" width="11"/>
    <col min="4" max="4" width="17"/>
    <col min="5" max="5" width="11.375"/>
    <col min="6" max="6" width="19.125"/>
    <col min="7" max="7" width="21.875"/>
    <col min="8" max="1025" width="1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1.84</v>
      </c>
      <c r="B2" s="1">
        <f t="shared" ref="B2:B8" si="0">A2*0.01</f>
        <v>1.84E-2</v>
      </c>
      <c r="C2">
        <v>0.95</v>
      </c>
      <c r="D2" s="2">
        <f t="shared" ref="D2:D8" si="1">C2*0.01</f>
        <v>9.4999999999999998E-3</v>
      </c>
      <c r="E2" s="2">
        <f t="shared" ref="E2:E8" si="2">C2/A2</f>
        <v>0.51630434782608692</v>
      </c>
      <c r="F2" s="2">
        <f t="shared" ref="F2:F8" si="3">0.014*E2</f>
        <v>7.2282608695652169E-3</v>
      </c>
      <c r="G2">
        <f t="shared" ref="G2:G8" si="4">1/E2-$B$23</f>
        <v>-6.0121457489878072E-2</v>
      </c>
      <c r="H2">
        <f>(F2/E2+B24/B23)*G2</f>
        <v>-1.2625506072874396E-3</v>
      </c>
    </row>
    <row r="3" spans="1:8" x14ac:dyDescent="0.25">
      <c r="A3">
        <v>3.24</v>
      </c>
      <c r="B3" s="1">
        <f t="shared" si="0"/>
        <v>3.2400000000000005E-2</v>
      </c>
      <c r="C3">
        <v>1.63</v>
      </c>
      <c r="D3" s="1">
        <f t="shared" si="1"/>
        <v>1.6299999999999999E-2</v>
      </c>
      <c r="E3" s="2">
        <f t="shared" si="2"/>
        <v>0.50308641975308632</v>
      </c>
      <c r="F3" s="2">
        <f t="shared" si="3"/>
        <v>7.0432098765432086E-3</v>
      </c>
      <c r="G3">
        <f t="shared" si="4"/>
        <v>-9.2335014033426699E-3</v>
      </c>
      <c r="H3">
        <f>(F3/E3+B24/B23)*G3</f>
        <v>-1.9390352947019608E-4</v>
      </c>
    </row>
    <row r="4" spans="1:8" x14ac:dyDescent="0.25">
      <c r="A4">
        <v>4.0999999999999996</v>
      </c>
      <c r="B4" s="1">
        <f t="shared" si="0"/>
        <v>4.0999999999999995E-2</v>
      </c>
      <c r="C4">
        <v>2.0499999999999998</v>
      </c>
      <c r="D4" s="1">
        <f t="shared" si="1"/>
        <v>2.0499999999999997E-2</v>
      </c>
      <c r="E4" s="2">
        <f t="shared" si="2"/>
        <v>0.5</v>
      </c>
      <c r="F4" s="2">
        <f t="shared" si="3"/>
        <v>7.0000000000000001E-3</v>
      </c>
      <c r="G4">
        <f t="shared" si="4"/>
        <v>3.0364372469637857E-3</v>
      </c>
      <c r="H4">
        <f>(F4/E4+B24/B23)*G4</f>
        <v>6.3765182186239507E-5</v>
      </c>
    </row>
    <row r="5" spans="1:8" x14ac:dyDescent="0.25">
      <c r="A5">
        <v>6.04</v>
      </c>
      <c r="B5" s="1">
        <f t="shared" si="0"/>
        <v>6.0400000000000002E-2</v>
      </c>
      <c r="C5">
        <v>3.03</v>
      </c>
      <c r="D5" s="1">
        <f t="shared" si="1"/>
        <v>3.0299999999999997E-2</v>
      </c>
      <c r="E5" s="2">
        <f t="shared" si="2"/>
        <v>0.5016556291390728</v>
      </c>
      <c r="F5" s="2">
        <f t="shared" si="3"/>
        <v>7.0231788079470198E-3</v>
      </c>
      <c r="G5">
        <f t="shared" si="4"/>
        <v>-3.5642228190426728E-3</v>
      </c>
      <c r="H5">
        <f>(F5/E5+B24/B23)*G5</f>
        <v>-7.484867919989614E-5</v>
      </c>
    </row>
    <row r="6" spans="1:8" x14ac:dyDescent="0.25">
      <c r="A6">
        <v>7.08</v>
      </c>
      <c r="B6" s="1">
        <f t="shared" si="0"/>
        <v>7.0800000000000002E-2</v>
      </c>
      <c r="C6">
        <v>3.55</v>
      </c>
      <c r="D6" s="1">
        <f t="shared" si="1"/>
        <v>3.5499999999999997E-2</v>
      </c>
      <c r="E6" s="2">
        <f t="shared" si="2"/>
        <v>0.50141242937853103</v>
      </c>
      <c r="F6" s="2">
        <f t="shared" si="3"/>
        <v>7.0197740112994348E-3</v>
      </c>
      <c r="G6">
        <f t="shared" si="4"/>
        <v>-2.5973655699373932E-3</v>
      </c>
      <c r="H6">
        <f>(F6/E6+B24/B23)*G6</f>
        <v>-5.4544676968685263E-5</v>
      </c>
    </row>
    <row r="7" spans="1:8" x14ac:dyDescent="0.25">
      <c r="A7">
        <v>8.61</v>
      </c>
      <c r="B7" s="1">
        <f t="shared" si="0"/>
        <v>8.6099999999999996E-2</v>
      </c>
      <c r="C7">
        <v>4.3099999999999996</v>
      </c>
      <c r="D7" s="1">
        <f t="shared" si="1"/>
        <v>4.3099999999999999E-2</v>
      </c>
      <c r="E7" s="2">
        <f t="shared" si="2"/>
        <v>0.50058072009291521</v>
      </c>
      <c r="F7" s="2">
        <f t="shared" si="3"/>
        <v>7.0081300813008129E-3</v>
      </c>
      <c r="G7">
        <f t="shared" si="4"/>
        <v>7.1625163211463949E-4</v>
      </c>
      <c r="H7">
        <f>(F7/E7+B24/B23)*G7</f>
        <v>1.504128427440743E-5</v>
      </c>
    </row>
    <row r="8" spans="1:8" x14ac:dyDescent="0.25">
      <c r="A8">
        <v>9.8800000000000008</v>
      </c>
      <c r="B8" s="1">
        <f t="shared" si="0"/>
        <v>9.8800000000000013E-2</v>
      </c>
      <c r="C8">
        <v>4.95</v>
      </c>
      <c r="D8" s="1">
        <f t="shared" si="1"/>
        <v>4.9500000000000002E-2</v>
      </c>
      <c r="E8" s="2">
        <f t="shared" si="2"/>
        <v>0.50101214574898778</v>
      </c>
      <c r="F8" s="2">
        <f t="shared" si="3"/>
        <v>7.0141700404858292E-3</v>
      </c>
      <c r="G8">
        <f t="shared" si="4"/>
        <v>-1.0039667934400587E-3</v>
      </c>
      <c r="H8">
        <f>(F8/E8+B24/B23)*G8</f>
        <v>-2.1083302662241235E-5</v>
      </c>
    </row>
    <row r="9" spans="1:8" x14ac:dyDescent="0.25">
      <c r="G9">
        <f>AVERAGE(G2:G8)</f>
        <v>-1.0395403599508921E-2</v>
      </c>
      <c r="H9">
        <f>0.5*(MAX(G2:G8)-MIN(G2:G8))</f>
        <v>3.1578947368420929E-2</v>
      </c>
    </row>
    <row r="10" spans="1:8" x14ac:dyDescent="0.25">
      <c r="E10">
        <f>AVERAGE(E1:E8)</f>
        <v>0.50343595599124003</v>
      </c>
      <c r="G10">
        <f>AVERAGE(G2:G8)</f>
        <v>-1.0395403599508921E-2</v>
      </c>
      <c r="H10">
        <f>0.5*(MAX(G3:G9)-MIN(G3:G9))</f>
        <v>6.7159204232363533E-3</v>
      </c>
    </row>
    <row r="16" spans="1:8" x14ac:dyDescent="0.25">
      <c r="A16" t="s">
        <v>7</v>
      </c>
      <c r="B16">
        <v>0.98499999999999999</v>
      </c>
      <c r="C16">
        <v>3.8</v>
      </c>
    </row>
    <row r="17" spans="1:3" x14ac:dyDescent="0.25">
      <c r="A17" t="s">
        <v>8</v>
      </c>
      <c r="B17">
        <v>0.98799999999999999</v>
      </c>
      <c r="C17">
        <v>3.95</v>
      </c>
    </row>
    <row r="18" spans="1:3" x14ac:dyDescent="0.25">
      <c r="A18" t="s">
        <v>9</v>
      </c>
      <c r="B18">
        <v>10000</v>
      </c>
      <c r="C18">
        <v>1000000</v>
      </c>
    </row>
    <row r="19" spans="1:3" x14ac:dyDescent="0.25">
      <c r="A19" t="s">
        <v>10</v>
      </c>
      <c r="B19">
        <f>1/(1/B18+1/B17)</f>
        <v>0.98790239524335</v>
      </c>
      <c r="C19">
        <f>1/(1/C18+1/C17)</f>
        <v>3.9499843975616304</v>
      </c>
    </row>
    <row r="20" spans="1:3" x14ac:dyDescent="0.25">
      <c r="A20" t="s">
        <v>11</v>
      </c>
      <c r="B20">
        <f>1/(1+B16/B17)</f>
        <v>0.50076026355803349</v>
      </c>
      <c r="C20">
        <f>1/(1+C16/C17)</f>
        <v>0.50967741935483879</v>
      </c>
    </row>
    <row r="21" spans="1:3" x14ac:dyDescent="0.25">
      <c r="A21" t="s">
        <v>12</v>
      </c>
      <c r="B21">
        <v>7.0000000000000001E-3</v>
      </c>
      <c r="C21">
        <v>7.0000000000000001E-3</v>
      </c>
    </row>
    <row r="22" spans="1:3" x14ac:dyDescent="0.25">
      <c r="A22" t="s">
        <v>14</v>
      </c>
      <c r="B22">
        <f>B21*B20</f>
        <v>3.5053218449062344E-3</v>
      </c>
      <c r="C22">
        <f>C21*C20</f>
        <v>3.5677419354838715E-3</v>
      </c>
    </row>
    <row r="23" spans="1:3" x14ac:dyDescent="0.25">
      <c r="A23" t="s">
        <v>13</v>
      </c>
      <c r="B23">
        <f>1/B20</f>
        <v>1.9969635627530362</v>
      </c>
      <c r="C23">
        <f>1/C20</f>
        <v>1.962025316455696</v>
      </c>
    </row>
    <row r="24" spans="1:3" x14ac:dyDescent="0.25">
      <c r="B24">
        <f>(B22)/B20^2</f>
        <v>1.3978744939271256E-2</v>
      </c>
      <c r="C24">
        <f>(C22)/C20^2</f>
        <v>1.3734177215189871E-2</v>
      </c>
    </row>
    <row r="33" spans="3:5" x14ac:dyDescent="0.25">
      <c r="C33" t="s">
        <v>24</v>
      </c>
      <c r="D33" t="s">
        <v>25</v>
      </c>
      <c r="E33" t="s">
        <v>26</v>
      </c>
    </row>
    <row r="34" spans="3:5" x14ac:dyDescent="0.25">
      <c r="C34" s="1">
        <f>POWER(POWER((0.5/100)*A2,2)+POWER(0.01,2),0.5)</f>
        <v>1.3588230201170424E-2</v>
      </c>
      <c r="D34" s="1">
        <f>POWER(POWER((0.5/100)*C2,2)+POWER(0.01,2),0.5)</f>
        <v>1.1070794912742264E-2</v>
      </c>
      <c r="E34" s="2">
        <f>(C34/A2+D34/C2)*E2</f>
        <v>9.8295963287327714E-3</v>
      </c>
    </row>
    <row r="35" spans="3:5" x14ac:dyDescent="0.25">
      <c r="C35" s="1">
        <f>POWER(POWER((0.5/100)*A3,2)+POWER(0.01,2),0.5)</f>
        <v>1.9037857022259623E-2</v>
      </c>
      <c r="D35" s="1">
        <f t="shared" ref="D35:D40" si="5">POWER(POWER((0.5/100)*C3,2)+POWER(0.01,2),0.5)</f>
        <v>1.2900484487026059E-2</v>
      </c>
      <c r="E35" s="2">
        <f t="shared" ref="E35:E40" si="6">(C35/A3+D35/C3)*E3</f>
        <v>6.9377073506561122E-3</v>
      </c>
    </row>
    <row r="36" spans="3:5" x14ac:dyDescent="0.25">
      <c r="C36" s="1">
        <f t="shared" ref="C35:C52" si="7">POWER(POWER((0.5/100)*A4,2)+POWER(0.01,2),0.5)</f>
        <v>2.2808989455914086E-2</v>
      </c>
      <c r="D36" s="1">
        <f t="shared" si="5"/>
        <v>1.4320003491619685E-2</v>
      </c>
      <c r="E36" s="2">
        <f t="shared" si="6"/>
        <v>6.2742678584333487E-3</v>
      </c>
    </row>
    <row r="37" spans="3:5" x14ac:dyDescent="0.25">
      <c r="C37" s="1">
        <f t="shared" si="7"/>
        <v>3.1812576129574922E-2</v>
      </c>
      <c r="D37" s="1">
        <f t="shared" si="5"/>
        <v>1.8152754611903944E-2</v>
      </c>
      <c r="E37" s="2">
        <f t="shared" si="6"/>
        <v>5.6476345206490893E-3</v>
      </c>
    </row>
    <row r="38" spans="3:5" x14ac:dyDescent="0.25">
      <c r="C38" s="1">
        <f t="shared" si="7"/>
        <v>3.6785323160195289E-2</v>
      </c>
      <c r="D38" s="1">
        <f t="shared" si="5"/>
        <v>2.0373082731879336E-2</v>
      </c>
      <c r="E38" s="2">
        <f t="shared" si="6"/>
        <v>5.4827261275575134E-3</v>
      </c>
    </row>
    <row r="39" spans="3:5" x14ac:dyDescent="0.25">
      <c r="C39" s="1">
        <f t="shared" si="7"/>
        <v>4.4196181961793937E-2</v>
      </c>
      <c r="D39" s="1">
        <f t="shared" si="5"/>
        <v>2.3757156816420606E-2</v>
      </c>
      <c r="E39" s="2">
        <f>(C39/A7+D39/C7)*E7</f>
        <v>5.3287936594904675E-3</v>
      </c>
    </row>
    <row r="40" spans="3:5" x14ac:dyDescent="0.25">
      <c r="C40" s="1">
        <f t="shared" si="7"/>
        <v>5.0401984087930514E-2</v>
      </c>
      <c r="D40" s="1">
        <f t="shared" si="5"/>
        <v>2.6693866336669928E-2</v>
      </c>
      <c r="E40" s="2">
        <f t="shared" si="6"/>
        <v>5.2576794063330292E-3</v>
      </c>
    </row>
  </sheetData>
  <pageMargins left="0.75" right="0.75" top="1" bottom="1" header="0.51180555555555496" footer="0.51180555555555496"/>
  <pageSetup firstPageNumber="0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30" zoomScaleNormal="130" workbookViewId="0">
      <selection activeCell="G8" sqref="G8"/>
    </sheetView>
  </sheetViews>
  <sheetFormatPr defaultRowHeight="15.75" x14ac:dyDescent="0.25"/>
  <cols>
    <col min="1" max="2" width="11"/>
    <col min="3" max="4" width="13.375"/>
    <col min="5" max="1025" width="11"/>
  </cols>
  <sheetData>
    <row r="1" spans="1:5" x14ac:dyDescent="0.25">
      <c r="A1" t="s">
        <v>7</v>
      </c>
      <c r="B1">
        <v>0.54800000000000004</v>
      </c>
      <c r="C1">
        <f>B1*0.008+0.001</f>
        <v>5.3840000000000008E-3</v>
      </c>
    </row>
    <row r="2" spans="1:5" x14ac:dyDescent="0.25">
      <c r="A2" t="s">
        <v>8</v>
      </c>
      <c r="B2">
        <v>0.217</v>
      </c>
      <c r="C2">
        <f>B2*0.008+0.001</f>
        <v>2.7360000000000002E-3</v>
      </c>
    </row>
    <row r="3" spans="1:5" x14ac:dyDescent="0.25">
      <c r="A3" t="s">
        <v>15</v>
      </c>
      <c r="B3">
        <v>100.5</v>
      </c>
      <c r="C3">
        <v>2</v>
      </c>
    </row>
    <row r="4" spans="1:5" x14ac:dyDescent="0.25">
      <c r="A4" t="s">
        <v>16</v>
      </c>
      <c r="B4">
        <v>10</v>
      </c>
    </row>
    <row r="5" spans="1:5" x14ac:dyDescent="0.25">
      <c r="A5" t="s">
        <v>17</v>
      </c>
      <c r="B5">
        <f>B4/B3</f>
        <v>9.950248756218906E-2</v>
      </c>
      <c r="C5" t="s">
        <v>18</v>
      </c>
    </row>
    <row r="6" spans="1:5" x14ac:dyDescent="0.25">
      <c r="C6" t="s">
        <v>19</v>
      </c>
      <c r="D6" t="s">
        <v>20</v>
      </c>
    </row>
    <row r="7" spans="1:5" x14ac:dyDescent="0.25">
      <c r="A7" t="s">
        <v>21</v>
      </c>
      <c r="B7">
        <v>2</v>
      </c>
      <c r="C7" s="2">
        <f>$B$5/(1 +($B7+$B$1)/$B$2)</f>
        <v>7.8090559858933189E-3</v>
      </c>
      <c r="D7" s="2">
        <f>$B$5/(1 +($B7+$B$2)/$B$1)</f>
        <v>1.9720565346864234E-2</v>
      </c>
      <c r="E7" t="s">
        <v>22</v>
      </c>
    </row>
    <row r="8" spans="1:5" x14ac:dyDescent="0.25">
      <c r="A8" t="s">
        <v>21</v>
      </c>
      <c r="B8">
        <v>0.6</v>
      </c>
      <c r="C8" s="2">
        <f>$B$5/(1 +($B8+$B$1)/$B$2)</f>
        <v>1.5818344176553131E-2</v>
      </c>
      <c r="D8" s="2">
        <f>$B$5/(1 +($B8+$B$2)/$B$1)</f>
        <v>3.9946786215442932E-2</v>
      </c>
      <c r="E8" t="s">
        <v>23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4M</vt:lpstr>
      <vt:lpstr>1K</vt:lpstr>
      <vt:lpstr>corrente</vt:lpstr>
    </vt:vector>
  </TitlesOfParts>
  <Company>INFN and University, Pisa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Forti</dc:creator>
  <dc:description/>
  <cp:lastModifiedBy>Francesco Mazzoncini</cp:lastModifiedBy>
  <cp:revision>4</cp:revision>
  <dcterms:created xsi:type="dcterms:W3CDTF">2014-10-10T13:30:05Z</dcterms:created>
  <dcterms:modified xsi:type="dcterms:W3CDTF">2016-10-04T19:50:37Z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INFN and University, Pisa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