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M" sheetId="1" r:id="rId3"/>
    <sheet state="visible" name="1K" sheetId="2" r:id="rId4"/>
    <sheet state="visible" name="corrente" sheetId="3" r:id="rId5"/>
  </sheets>
  <definedNames/>
  <calcPr/>
</workbook>
</file>

<file path=xl/sharedStrings.xml><?xml version="1.0" encoding="utf-8"?>
<sst xmlns="http://schemas.openxmlformats.org/spreadsheetml/2006/main" count="47" uniqueCount="27">
  <si>
    <t>R1</t>
  </si>
  <si>
    <t>R2</t>
  </si>
  <si>
    <t>R3</t>
  </si>
  <si>
    <t>V</t>
  </si>
  <si>
    <t>ITOT</t>
  </si>
  <si>
    <t>mA</t>
  </si>
  <si>
    <t>I1</t>
  </si>
  <si>
    <t>I2</t>
  </si>
  <si>
    <t>Rtester</t>
  </si>
  <si>
    <t>scala 0.05</t>
  </si>
  <si>
    <t>VIN</t>
  </si>
  <si>
    <t>\sigma VIN</t>
  </si>
  <si>
    <t>VOUT</t>
  </si>
  <si>
    <t>scala 0.5</t>
  </si>
  <si>
    <t>\sigma VOUT</t>
  </si>
  <si>
    <t>VOUT/VIN</t>
  </si>
  <si>
    <t>\sigma VOUT/VIN</t>
  </si>
  <si>
    <t>r1/RT</t>
  </si>
  <si>
    <t>RT</t>
  </si>
  <si>
    <t>R2'</t>
  </si>
  <si>
    <t>Alpha</t>
  </si>
  <si>
    <t>Err</t>
  </si>
  <si>
    <t>dAlpha</t>
  </si>
  <si>
    <t>1/alpha</t>
  </si>
  <si>
    <t>dvin</t>
  </si>
  <si>
    <t>dvout</t>
  </si>
  <si>
    <t>d(vout/vin)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</si>
</sst>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0" numFmtId="2" xfId="0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317236916606"/>
          <c:y val="0.0418560902962847"/>
          <c:w val="0.902855294022486"/>
          <c:h val="0.8659664524220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'4M'!$C$1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'4M'!$A$2:$A$8</c:f>
            </c:numRef>
          </c:xVal>
          <c:yVal>
            <c:numRef>
              <c:f>'4M'!$C$2:$C$8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69146"/>
        <c:axId val="510758748"/>
      </c:scatterChart>
      <c:valAx>
        <c:axId val="1651369146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0758748"/>
      </c:valAx>
      <c:valAx>
        <c:axId val="51075874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VIN(V)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651369146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15785543800701"/>
          <c:y val="0.019995198212417558"/>
          <c:w val="0.795004006549838"/>
          <c:h val="0.822531749283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'1K'!$C$1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xVal>
            <c:numRef>
              <c:f>'1K'!$A$2:$A$8</c:f>
            </c:numRef>
          </c:xVal>
          <c:yVal>
            <c:numRef>
              <c:f>'1K'!$C$2:$C$8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7153"/>
        <c:axId val="661292369"/>
      </c:scatterChart>
      <c:valAx>
        <c:axId val="178807153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61292369"/>
      </c:valAx>
      <c:valAx>
        <c:axId val="6612923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VIN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78807153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1990725</xdr:colOff>
      <xdr:row>11</xdr:row>
      <xdr:rowOff>0</xdr:rowOff>
    </xdr:from>
    <xdr:to>
      <xdr:col>15</xdr:col>
      <xdr:colOff>142875</xdr:colOff>
      <xdr:row>37</xdr:row>
      <xdr:rowOff>95250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647700</xdr:colOff>
      <xdr:row>11</xdr:row>
      <xdr:rowOff>47625</xdr:rowOff>
    </xdr:from>
    <xdr:to>
      <xdr:col>14</xdr:col>
      <xdr:colOff>66675</xdr:colOff>
      <xdr:row>40</xdr:row>
      <xdr:rowOff>28575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.56"/>
    <col customWidth="1" min="2" max="2" width="10.44"/>
    <col customWidth="1" min="3" max="3" width="8.56"/>
    <col customWidth="1" min="4" max="4" width="13.22"/>
    <col customWidth="1" min="5" max="5" width="8.89"/>
    <col customWidth="1" min="6" max="6" width="16.67"/>
    <col customWidth="1" min="7" max="7" width="11.0"/>
    <col customWidth="1" min="8" max="8" width="8.56"/>
    <col customWidth="1" min="9" max="26" width="6.78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1.99</v>
      </c>
      <c r="B2" s="3">
        <f t="shared" ref="B2:B8" si="1">A2*0.01</f>
        <v>0.0199</v>
      </c>
      <c r="C2" s="1">
        <v>0.68</v>
      </c>
      <c r="D2" s="2">
        <f t="shared" ref="D2:D8" si="2">C2*0.01</f>
        <v>0.0068</v>
      </c>
      <c r="E2" s="2">
        <f t="shared" ref="E2:E8" si="3">C2/A2</f>
        <v>0.3417085427</v>
      </c>
      <c r="F2" s="2">
        <f t="shared" ref="F2:F8" si="4">0.014*E2</f>
        <v>0.004783919598</v>
      </c>
      <c r="G2" s="1">
        <f t="shared" ref="G2:G9" si="5">1/E2-$B$23</f>
        <v>0.5135492399</v>
      </c>
      <c r="H2" s="1">
        <f>(F2/E2+B24/B23)*G2</f>
        <v>0.01078453404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3.3</v>
      </c>
      <c r="B3" s="3">
        <f t="shared" si="1"/>
        <v>0.033</v>
      </c>
      <c r="C3" s="1">
        <v>1.13</v>
      </c>
      <c r="D3" s="3">
        <f t="shared" si="2"/>
        <v>0.0113</v>
      </c>
      <c r="E3" s="2">
        <f t="shared" si="3"/>
        <v>0.3424242424</v>
      </c>
      <c r="F3" s="2">
        <f t="shared" si="4"/>
        <v>0.004793939394</v>
      </c>
      <c r="G3" s="1">
        <f t="shared" si="5"/>
        <v>0.507432634</v>
      </c>
      <c r="H3" s="1">
        <f>(F3/E3+B24/B23)*G3</f>
        <v>0.01065608531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4.82</v>
      </c>
      <c r="B4" s="3">
        <f t="shared" si="1"/>
        <v>0.0482</v>
      </c>
      <c r="C4" s="1">
        <v>1.66</v>
      </c>
      <c r="D4" s="3">
        <f t="shared" si="2"/>
        <v>0.0166</v>
      </c>
      <c r="E4" s="2">
        <f t="shared" si="3"/>
        <v>0.3443983402</v>
      </c>
      <c r="F4" s="2">
        <f t="shared" si="4"/>
        <v>0.004821576763</v>
      </c>
      <c r="G4" s="1">
        <f t="shared" si="5"/>
        <v>0.4906931095</v>
      </c>
      <c r="H4" s="1">
        <f>(F4/E4+B24/B23)*G4</f>
        <v>0.0103045553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5.83</v>
      </c>
      <c r="B5" s="3">
        <f t="shared" si="1"/>
        <v>0.0583</v>
      </c>
      <c r="C5" s="1">
        <v>2.0</v>
      </c>
      <c r="D5" s="3">
        <f t="shared" si="2"/>
        <v>0.02</v>
      </c>
      <c r="E5" s="2">
        <f t="shared" si="3"/>
        <v>0.3430531732</v>
      </c>
      <c r="F5" s="2">
        <f t="shared" si="4"/>
        <v>0.004802744425</v>
      </c>
      <c r="G5" s="1">
        <f t="shared" si="5"/>
        <v>0.5020786517</v>
      </c>
      <c r="H5" s="1">
        <f>(F5/E5+B24/B23)*G5</f>
        <v>0.01054365169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6.71</v>
      </c>
      <c r="B6" s="3">
        <f t="shared" si="1"/>
        <v>0.0671</v>
      </c>
      <c r="C6" s="1">
        <v>2.3</v>
      </c>
      <c r="D6" s="3">
        <f t="shared" si="2"/>
        <v>0.023</v>
      </c>
      <c r="E6" s="2">
        <f t="shared" si="3"/>
        <v>0.3427719821</v>
      </c>
      <c r="F6" s="2">
        <f t="shared" si="4"/>
        <v>0.00479880775</v>
      </c>
      <c r="G6" s="1">
        <f t="shared" si="5"/>
        <v>0.504469956</v>
      </c>
      <c r="H6" s="1">
        <f>(F6/E6+B24/B23)*G6</f>
        <v>0.01059386908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8.1</v>
      </c>
      <c r="B7" s="3">
        <f t="shared" si="1"/>
        <v>0.081</v>
      </c>
      <c r="C7" s="1">
        <v>2.81</v>
      </c>
      <c r="D7" s="3">
        <f t="shared" si="2"/>
        <v>0.0281</v>
      </c>
      <c r="E7" s="2">
        <f t="shared" si="3"/>
        <v>0.3469135802</v>
      </c>
      <c r="F7" s="2">
        <f t="shared" si="4"/>
        <v>0.004856790123</v>
      </c>
      <c r="G7" s="1">
        <f t="shared" si="5"/>
        <v>0.4696409293</v>
      </c>
      <c r="H7" s="1">
        <f>(F7/E7+B24/B23)*G7</f>
        <v>0.009862459515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9.79</v>
      </c>
      <c r="B8" s="3">
        <f t="shared" si="1"/>
        <v>0.0979</v>
      </c>
      <c r="C8" s="1">
        <v>3.37</v>
      </c>
      <c r="D8" s="3">
        <f t="shared" si="2"/>
        <v>0.0337</v>
      </c>
      <c r="E8" s="2">
        <f t="shared" si="3"/>
        <v>0.3442288049</v>
      </c>
      <c r="F8" s="2">
        <f t="shared" si="4"/>
        <v>0.004819203269</v>
      </c>
      <c r="G8" s="1">
        <f t="shared" si="5"/>
        <v>0.4921231621</v>
      </c>
      <c r="H8" s="1">
        <f>(F8/E8+B24/B23)*G8</f>
        <v>0.0103345864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4">
        <f>AVERAGE(E2:E8)</f>
        <v>0.3436426666</v>
      </c>
      <c r="F9" s="1"/>
      <c r="G9" s="1">
        <f t="shared" si="5"/>
        <v>0.497078187</v>
      </c>
      <c r="H9" s="1">
        <f>0.5*(MAX(G2:G8)-MIN(G2:G8))</f>
        <v>0.02195415533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0</v>
      </c>
      <c r="B16" s="1">
        <v>5.03</v>
      </c>
      <c r="C16" s="1">
        <v>6.03</v>
      </c>
      <c r="D16" s="1">
        <f t="shared" ref="D16:D17" si="6">0.008*B16+0.01</f>
        <v>0.05024</v>
      </c>
      <c r="E16" s="1"/>
      <c r="F16" s="1">
        <f>B16/G9</f>
        <v>10.11913242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 t="s">
        <v>1</v>
      </c>
      <c r="B17" s="1">
        <v>3.56</v>
      </c>
      <c r="C17" s="1">
        <v>4.56</v>
      </c>
      <c r="D17" s="1">
        <f t="shared" si="6"/>
        <v>0.03848</v>
      </c>
      <c r="E17" s="1"/>
      <c r="F17" s="1">
        <f>((0.01)^2+(H9/G9)^2)^0.5</f>
        <v>0.04528433634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18</v>
      </c>
      <c r="B18" s="1">
        <v>10.0</v>
      </c>
      <c r="C18" s="1">
        <v>1000000.0</v>
      </c>
      <c r="D18" s="1"/>
      <c r="E18" s="1"/>
      <c r="F18" s="1">
        <f>F17*F16</f>
        <v>0.4582381962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 t="s">
        <v>19</v>
      </c>
      <c r="B19" s="1">
        <f t="shared" ref="B19:C19" si="7">1/(1/B18+1/B17)</f>
        <v>2.625368732</v>
      </c>
      <c r="C19" s="1">
        <f t="shared" si="7"/>
        <v>4.559979206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20</v>
      </c>
      <c r="B20" s="1">
        <f>1/(1+B16/B17)</f>
        <v>0.41443539</v>
      </c>
      <c r="C20" s="1">
        <f>1/(1+C16/C19)</f>
        <v>0.4305937828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21</v>
      </c>
      <c r="B21" s="1">
        <v>0.007</v>
      </c>
      <c r="C21" s="1">
        <v>0.007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>
        <f t="shared" ref="B22:C22" si="8">B21*B20</f>
        <v>0.00290104773</v>
      </c>
      <c r="C22" s="1">
        <f t="shared" si="8"/>
        <v>0.00301415648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23</v>
      </c>
      <c r="B23" s="1">
        <f t="shared" ref="B23:C23" si="9">1/B20</f>
        <v>2.412921348</v>
      </c>
      <c r="C23" s="1">
        <f t="shared" si="9"/>
        <v>2.322374451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>
        <f t="shared" ref="B24:C24" si="10">(B22)/B20^2</f>
        <v>0.01689044944</v>
      </c>
      <c r="C24" s="1">
        <f t="shared" si="10"/>
        <v>0.01625662116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 t="s">
        <v>24</v>
      </c>
      <c r="D33" s="1" t="s">
        <v>25</v>
      </c>
      <c r="E33" s="1" t="s">
        <v>26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>
        <f t="shared" ref="C34:C40" si="11">POWER(POWER((0.5/100)*A2,2)+POWER(0.01,2),0.5)</f>
        <v>0.01410682459</v>
      </c>
      <c r="D34" s="1">
        <f t="shared" ref="D34:D40" si="12">POWER(POWER((0.5/100)*C2,2)+POWER(0.01,2),0.5)</f>
        <v>0.01056219674</v>
      </c>
      <c r="E34" s="2">
        <f t="shared" ref="E34:E40" si="13">(C34/A2+D34/C2)*E2</f>
        <v>0.007729959404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>
        <f t="shared" si="11"/>
        <v>0.01929378138</v>
      </c>
      <c r="D35" s="1">
        <f t="shared" si="12"/>
        <v>0.01148575204</v>
      </c>
      <c r="E35" s="2">
        <f t="shared" si="13"/>
        <v>0.005482548641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>
        <f t="shared" si="11"/>
        <v>0.02609233604</v>
      </c>
      <c r="D36" s="1">
        <f t="shared" si="12"/>
        <v>0.01299576854</v>
      </c>
      <c r="E36" s="2">
        <f t="shared" si="13"/>
        <v>0.004560565512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>
        <f t="shared" si="11"/>
        <v>0.03081756804</v>
      </c>
      <c r="D37" s="1">
        <f t="shared" si="12"/>
        <v>0.01414213562</v>
      </c>
      <c r="E37" s="2">
        <f t="shared" si="13"/>
        <v>0.00423914239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>
        <f t="shared" si="11"/>
        <v>0.03500860608</v>
      </c>
      <c r="D38" s="1">
        <f t="shared" si="12"/>
        <v>0.01523975065</v>
      </c>
      <c r="E38" s="2">
        <f t="shared" si="13"/>
        <v>0.004059570783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>
        <f t="shared" si="11"/>
        <v>0.04171630377</v>
      </c>
      <c r="D39" s="1">
        <f t="shared" si="12"/>
        <v>0.0172453617</v>
      </c>
      <c r="E39" s="2">
        <f t="shared" si="13"/>
        <v>0.003915717777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>
        <f t="shared" si="11"/>
        <v>0.0499610098</v>
      </c>
      <c r="D40" s="1">
        <f t="shared" si="12"/>
        <v>0.01959394039</v>
      </c>
      <c r="E40" s="2">
        <f t="shared" si="13"/>
        <v>0.003758116352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8.56"/>
    <col customWidth="1" min="2" max="2" width="10.44"/>
    <col customWidth="1" min="3" max="3" width="8.56"/>
    <col customWidth="1" min="4" max="4" width="13.22"/>
    <col customWidth="1" min="5" max="5" width="8.89"/>
    <col customWidth="1" min="6" max="6" width="14.89"/>
    <col customWidth="1" min="7" max="7" width="17.0"/>
    <col customWidth="1" min="8" max="8" width="8.56"/>
    <col customWidth="1" min="9" max="26" width="6.78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1.84</v>
      </c>
      <c r="B2" s="3">
        <f t="shared" ref="B2:B8" si="1">A2*0.01</f>
        <v>0.0184</v>
      </c>
      <c r="C2" s="1">
        <v>0.95</v>
      </c>
      <c r="D2" s="2">
        <f t="shared" ref="D2:D8" si="2">C2*0.01</f>
        <v>0.0095</v>
      </c>
      <c r="E2" s="2">
        <f t="shared" ref="E2:E8" si="3">C2/A2</f>
        <v>0.5163043478</v>
      </c>
      <c r="F2" s="2">
        <f t="shared" ref="F2:F8" si="4">0.014*E2</f>
        <v>0.00722826087</v>
      </c>
      <c r="G2" s="1">
        <f t="shared" ref="G2:G8" si="5">1/E2-$B$23</f>
        <v>-0.06012145749</v>
      </c>
      <c r="H2" s="1">
        <f>(F2/E2+B24/B23)*G2</f>
        <v>-0.001262550607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3.24</v>
      </c>
      <c r="B3" s="3">
        <f t="shared" si="1"/>
        <v>0.0324</v>
      </c>
      <c r="C3" s="1">
        <v>1.63</v>
      </c>
      <c r="D3" s="3">
        <f t="shared" si="2"/>
        <v>0.0163</v>
      </c>
      <c r="E3" s="2">
        <f t="shared" si="3"/>
        <v>0.5030864198</v>
      </c>
      <c r="F3" s="2">
        <f t="shared" si="4"/>
        <v>0.007043209877</v>
      </c>
      <c r="G3" s="1">
        <f t="shared" si="5"/>
        <v>-0.009233501403</v>
      </c>
      <c r="H3" s="1">
        <f>(F3/E3+B24/B23)*G3</f>
        <v>-0.0001939035295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4.1</v>
      </c>
      <c r="B4" s="3">
        <f t="shared" si="1"/>
        <v>0.041</v>
      </c>
      <c r="C4" s="1">
        <v>2.05</v>
      </c>
      <c r="D4" s="3">
        <f t="shared" si="2"/>
        <v>0.0205</v>
      </c>
      <c r="E4" s="2">
        <f t="shared" si="3"/>
        <v>0.5</v>
      </c>
      <c r="F4" s="2">
        <f t="shared" si="4"/>
        <v>0.007</v>
      </c>
      <c r="G4" s="1">
        <f t="shared" si="5"/>
        <v>0.003036437247</v>
      </c>
      <c r="H4" s="1">
        <f>(F4/E4+B24/B23)*G4</f>
        <v>0.00006376518219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6.04</v>
      </c>
      <c r="B5" s="3">
        <f t="shared" si="1"/>
        <v>0.0604</v>
      </c>
      <c r="C5" s="1">
        <v>3.03</v>
      </c>
      <c r="D5" s="3">
        <f t="shared" si="2"/>
        <v>0.0303</v>
      </c>
      <c r="E5" s="2">
        <f t="shared" si="3"/>
        <v>0.5016556291</v>
      </c>
      <c r="F5" s="2">
        <f t="shared" si="4"/>
        <v>0.007023178808</v>
      </c>
      <c r="G5" s="1">
        <f t="shared" si="5"/>
        <v>-0.003564222819</v>
      </c>
      <c r="H5" s="1">
        <f>(F5/E5+B24/B23)*G5</f>
        <v>-0.0000748486792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7.08</v>
      </c>
      <c r="B6" s="3">
        <f t="shared" si="1"/>
        <v>0.0708</v>
      </c>
      <c r="C6" s="1">
        <v>3.55</v>
      </c>
      <c r="D6" s="3">
        <f t="shared" si="2"/>
        <v>0.0355</v>
      </c>
      <c r="E6" s="2">
        <f t="shared" si="3"/>
        <v>0.5014124294</v>
      </c>
      <c r="F6" s="2">
        <f t="shared" si="4"/>
        <v>0.007019774011</v>
      </c>
      <c r="G6" s="1">
        <f t="shared" si="5"/>
        <v>-0.00259736557</v>
      </c>
      <c r="H6" s="1">
        <f>(F6/E6+B24/B23)*G6</f>
        <v>-0.00005454467697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8.61</v>
      </c>
      <c r="B7" s="3">
        <f t="shared" si="1"/>
        <v>0.0861</v>
      </c>
      <c r="C7" s="1">
        <v>4.31</v>
      </c>
      <c r="D7" s="3">
        <f t="shared" si="2"/>
        <v>0.0431</v>
      </c>
      <c r="E7" s="2">
        <f t="shared" si="3"/>
        <v>0.5005807201</v>
      </c>
      <c r="F7" s="2">
        <f t="shared" si="4"/>
        <v>0.007008130081</v>
      </c>
      <c r="G7" s="1">
        <f t="shared" si="5"/>
        <v>0.0007162516321</v>
      </c>
      <c r="H7" s="1">
        <f>(F7/E7+B24/B23)*G7</f>
        <v>0.00001504128427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9.88</v>
      </c>
      <c r="B8" s="3">
        <f t="shared" si="1"/>
        <v>0.0988</v>
      </c>
      <c r="C8" s="1">
        <v>4.95</v>
      </c>
      <c r="D8" s="3">
        <f t="shared" si="2"/>
        <v>0.0495</v>
      </c>
      <c r="E8" s="2">
        <f t="shared" si="3"/>
        <v>0.5010121457</v>
      </c>
      <c r="F8" s="2">
        <f t="shared" si="4"/>
        <v>0.00701417004</v>
      </c>
      <c r="G8" s="1">
        <f t="shared" si="5"/>
        <v>-0.001003966793</v>
      </c>
      <c r="H8" s="1">
        <f>(F8/E8+B24/B23)*G8</f>
        <v>-0.00002108330266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>
        <f>AVERAGE(G2:G8)</f>
        <v>-0.0103954036</v>
      </c>
      <c r="H9" s="1">
        <f t="shared" ref="H9:H10" si="6">0.5*(MAX(G2:G8)-MIN(G2:G8))</f>
        <v>0.03157894737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>
        <f>AVERAGE(E1:E8)</f>
        <v>0.503435956</v>
      </c>
      <c r="F10" s="1"/>
      <c r="G10" s="1">
        <f>AVERAGE(G2:G8)</f>
        <v>-0.0103954036</v>
      </c>
      <c r="H10" s="1">
        <f t="shared" si="6"/>
        <v>0.006715920423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0</v>
      </c>
      <c r="B16" s="1">
        <v>0.985</v>
      </c>
      <c r="C16" s="1">
        <v>3.8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 t="s">
        <v>1</v>
      </c>
      <c r="B17" s="1">
        <v>0.988</v>
      </c>
      <c r="C17" s="1">
        <v>3.95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18</v>
      </c>
      <c r="B18" s="1">
        <v>10000.0</v>
      </c>
      <c r="C18" s="1">
        <v>1000000.0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 t="s">
        <v>19</v>
      </c>
      <c r="B19" s="1">
        <f t="shared" ref="B19:C19" si="7">1/(1/B18+1/B17)</f>
        <v>0.9879023952</v>
      </c>
      <c r="C19" s="1">
        <f t="shared" si="7"/>
        <v>3.949984398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20</v>
      </c>
      <c r="B20" s="1">
        <f t="shared" ref="B20:C20" si="8">1/(1+B16/B17)</f>
        <v>0.5007602636</v>
      </c>
      <c r="C20" s="1">
        <f t="shared" si="8"/>
        <v>0.5096774194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21</v>
      </c>
      <c r="B21" s="1">
        <v>0.007</v>
      </c>
      <c r="C21" s="1">
        <v>0.007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22</v>
      </c>
      <c r="B22" s="1">
        <f t="shared" ref="B22:C22" si="9">B21*B20</f>
        <v>0.003505321845</v>
      </c>
      <c r="C22" s="1">
        <f t="shared" si="9"/>
        <v>0.003567741935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23</v>
      </c>
      <c r="B23" s="1">
        <f t="shared" ref="B23:C23" si="10">1/B20</f>
        <v>1.996963563</v>
      </c>
      <c r="C23" s="1">
        <f t="shared" si="10"/>
        <v>1.962025316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>
        <f t="shared" ref="B24:C24" si="11">(B22)/B20^2</f>
        <v>0.01397874494</v>
      </c>
      <c r="C24" s="1">
        <f t="shared" si="11"/>
        <v>0.01373417722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 t="s">
        <v>24</v>
      </c>
      <c r="D33" s="1" t="s">
        <v>25</v>
      </c>
      <c r="E33" s="1" t="s">
        <v>26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3">
        <f t="shared" ref="C34:C40" si="12">POWER(POWER((0.5/100)*A2,2)+POWER(0.01,2),0.5)</f>
        <v>0.0135882302</v>
      </c>
      <c r="D34" s="3">
        <f t="shared" ref="D34:D40" si="13">POWER(POWER((0.5/100)*C2,2)+POWER(0.01,2),0.5)</f>
        <v>0.01107079491</v>
      </c>
      <c r="E34" s="2">
        <f t="shared" ref="E34:E40" si="14">(C34/A2+D34/C2)*E2</f>
        <v>0.009829596329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3">
        <f t="shared" si="12"/>
        <v>0.01903785702</v>
      </c>
      <c r="D35" s="3">
        <f t="shared" si="13"/>
        <v>0.01290048449</v>
      </c>
      <c r="E35" s="2">
        <f t="shared" si="14"/>
        <v>0.006937707351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3">
        <f t="shared" si="12"/>
        <v>0.02280898946</v>
      </c>
      <c r="D36" s="3">
        <f t="shared" si="13"/>
        <v>0.01432000349</v>
      </c>
      <c r="E36" s="2">
        <f t="shared" si="14"/>
        <v>0.006274267858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3">
        <f t="shared" si="12"/>
        <v>0.03181257613</v>
      </c>
      <c r="D37" s="3">
        <f t="shared" si="13"/>
        <v>0.01815275461</v>
      </c>
      <c r="E37" s="2">
        <f t="shared" si="14"/>
        <v>0.005647634521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3">
        <f t="shared" si="12"/>
        <v>0.03678532316</v>
      </c>
      <c r="D38" s="3">
        <f t="shared" si="13"/>
        <v>0.02037308273</v>
      </c>
      <c r="E38" s="2">
        <f t="shared" si="14"/>
        <v>0.005482726128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3">
        <f t="shared" si="12"/>
        <v>0.04419618196</v>
      </c>
      <c r="D39" s="3">
        <f t="shared" si="13"/>
        <v>0.02375715682</v>
      </c>
      <c r="E39" s="2">
        <f t="shared" si="14"/>
        <v>0.005328793659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3">
        <f t="shared" si="12"/>
        <v>0.05040198409</v>
      </c>
      <c r="D40" s="3">
        <f t="shared" si="13"/>
        <v>0.02669386634</v>
      </c>
      <c r="E40" s="2">
        <f t="shared" si="14"/>
        <v>0.005257679406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" width="8.56"/>
    <col customWidth="1" min="3" max="4" width="10.44"/>
    <col customWidth="1" min="5" max="6" width="8.56"/>
    <col customWidth="1" min="7" max="26" width="6.78"/>
  </cols>
  <sheetData>
    <row r="1" ht="15.75" customHeight="1">
      <c r="A1" s="1" t="s">
        <v>0</v>
      </c>
      <c r="B1" s="1">
        <v>0.548</v>
      </c>
      <c r="C1" s="1">
        <f t="shared" ref="C1:C2" si="1">B1*0.008+0.001</f>
        <v>0.005384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</v>
      </c>
      <c r="B2" s="1">
        <v>0.217</v>
      </c>
      <c r="C2" s="1">
        <f t="shared" si="1"/>
        <v>0.002736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2</v>
      </c>
      <c r="B3" s="1">
        <v>100.5</v>
      </c>
      <c r="C3" s="1">
        <v>2.0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3</v>
      </c>
      <c r="B4" s="1">
        <v>10.0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4</v>
      </c>
      <c r="B5" s="1">
        <f>B4/B3</f>
        <v>0.09950248756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 t="s">
        <v>6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8</v>
      </c>
      <c r="B7" s="1">
        <v>2.0</v>
      </c>
      <c r="C7" s="2">
        <f t="shared" ref="C7:C8" si="2">$B$5/(1 +($B7+$B$1)/$B$2)</f>
        <v>0.007809055986</v>
      </c>
      <c r="D7" s="2">
        <f t="shared" ref="D7:D8" si="3">$B$5/(1 +($B7+$B$2)/$B$1)</f>
        <v>0.01972056535</v>
      </c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8</v>
      </c>
      <c r="B8" s="1">
        <v>0.6</v>
      </c>
      <c r="C8" s="2">
        <f t="shared" si="2"/>
        <v>0.01581834418</v>
      </c>
      <c r="D8" s="2">
        <f t="shared" si="3"/>
        <v>0.03994678622</v>
      </c>
      <c r="E8" s="1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