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MultiDimMotifDiscovery\"/>
    </mc:Choice>
  </mc:AlternateContent>
  <xr:revisionPtr revIDLastSave="0" documentId="13_ncr:1_{E0442774-DD0C-4E28-929C-15CCB3E2D1F4}" xr6:coauthVersionLast="47" xr6:coauthVersionMax="47" xr10:uidLastSave="{00000000-0000-0000-0000-000000000000}"/>
  <bookViews>
    <workbookView xWindow="-120" yWindow="-120" windowWidth="29040" windowHeight="15720" activeTab="1" xr2:uid="{E1E4A54F-FD40-4D16-A907-CDAEF02BF81F}"/>
  </bookViews>
  <sheets>
    <sheet name="results_run2" sheetId="3" r:id="rId1"/>
    <sheet name="results" sheetId="2" r:id="rId2"/>
    <sheet name="Foglio1" sheetId="1" r:id="rId3"/>
  </sheets>
  <definedNames>
    <definedName name="DatiEsterni_1" localSheetId="1" hidden="1">results!$A$1:$I$24</definedName>
    <definedName name="DatiEsterni_2" localSheetId="1" hidden="1">results!$A$25:$H$36</definedName>
    <definedName name="DatiEsterni_3" localSheetId="1" hidden="1">results!$A$37:$H$46</definedName>
    <definedName name="DatiEsterni_4" localSheetId="1" hidden="1">results!$A$10:$H$50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2" l="1"/>
  <c r="B20" i="2"/>
  <c r="B42" i="2"/>
  <c r="B46" i="2"/>
  <c r="B45" i="2"/>
  <c r="B44" i="2"/>
  <c r="B43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19" i="2"/>
  <c r="B18" i="2"/>
  <c r="B17" i="2"/>
  <c r="B16" i="2"/>
  <c r="B15" i="2"/>
  <c r="B14" i="2"/>
  <c r="B13" i="2"/>
  <c r="B12" i="2"/>
  <c r="B11" i="2"/>
  <c r="B9" i="2"/>
  <c r="B8" i="2"/>
  <c r="B7" i="2"/>
  <c r="B6" i="2"/>
  <c r="B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BB7F5C-29FD-4B75-98BC-DA2B48FBEFCE}" keepAlive="1" name="Query - results" description="Connessione alla query 'results' nella cartella di lavoro." type="5" refreshedVersion="8" background="1" saveData="1">
    <dbPr connection="Provider=Microsoft.Mashup.OleDb.1;Data Source=$Workbook$;Location=results;Extended Properties=&quot;&quot;" command="SELECT * FROM [results]"/>
  </connection>
  <connection id="2" xr16:uid="{5457857A-922E-463C-BB96-80BF4B66ADE9}" keepAlive="1" name="Query - results_run2" description="Connessione alla query 'results_run2' nella cartella di lavoro." type="5" refreshedVersion="8" background="1" saveData="1">
    <dbPr connection="Provider=Microsoft.Mashup.OleDb.1;Data Source=$Workbook$;Location=results_run2;Extended Properties=&quot;&quot;" command="SELECT * FROM [results_run2]"/>
  </connection>
  <connection id="3" xr16:uid="{00BB9ADA-0D0D-429D-9015-47CC90129308}" keepAlive="1" name="Query - results_run2 (2)" description="Connessione alla query 'results_run2 (2)' nella cartella di lavoro." type="5" refreshedVersion="8" background="1" saveData="1">
    <dbPr connection="Provider=Microsoft.Mashup.OleDb.1;Data Source=$Workbook$;Location=&quot;results_run2 (2)&quot;;Extended Properties=&quot;&quot;" command="SELECT * FROM [results_run2 (2)]"/>
  </connection>
  <connection id="4" xr16:uid="{17290877-94EF-4775-8E6A-CEE1939AC026}" keepAlive="1" name="Query - results_run3" description="Connessione alla query 'results_run3' nella cartella di lavoro." type="5" refreshedVersion="8" background="1" saveData="1">
    <dbPr connection="Provider=Microsoft.Mashup.OleDb.1;Data Source=$Workbook$;Location=results_run3;Extended Properties=&quot;&quot;" command="SELECT * FROM [results_run3]"/>
  </connection>
  <connection id="5" xr16:uid="{33C8C5B4-987C-4690-93C5-A8987595A3F7}" keepAlive="1" name="Query - results_run4" description="Connessione alla query 'results_run4' nella cartella di lavoro." type="5" refreshedVersion="8" background="1" saveData="1">
    <dbPr connection="Provider=Microsoft.Mashup.OleDb.1;Data Source=$Workbook$;Location=results_run4;Extended Properties=&quot;&quot;" command="SELECT * FROM [results_run4]"/>
  </connection>
</connections>
</file>

<file path=xl/sharedStrings.xml><?xml version="1.0" encoding="utf-8"?>
<sst xmlns="http://schemas.openxmlformats.org/spreadsheetml/2006/main" count="96" uniqueCount="14">
  <si>
    <t>Dataset</t>
  </si>
  <si>
    <t>Time elapsed</t>
  </si>
  <si>
    <t>RC1</t>
  </si>
  <si>
    <t>K</t>
  </si>
  <si>
    <t>L</t>
  </si>
  <si>
    <t>w</t>
  </si>
  <si>
    <t>r</t>
  </si>
  <si>
    <t>dist_computed</t>
  </si>
  <si>
    <t/>
  </si>
  <si>
    <t>r test</t>
  </si>
  <si>
    <t>time test</t>
  </si>
  <si>
    <t>K test</t>
  </si>
  <si>
    <t>L test</t>
  </si>
  <si>
    <t>Test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</si>
</sst>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9"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potentials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6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accent6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results!$D$25:$D$28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</c:numCache>
            </c:numRef>
          </c:cat>
          <c:val>
            <c:numRef>
              <c:f>results!$B$25:$B$28</c:f>
              <c:numCache>
                <c:formatCode>0.00</c:formatCode>
                <c:ptCount val="4"/>
                <c:pt idx="0">
                  <c:v>2.0546874999999902</c:v>
                </c:pt>
                <c:pt idx="1">
                  <c:v>2.2421874999999902</c:v>
                </c:pt>
                <c:pt idx="2">
                  <c:v>21.8203125</c:v>
                </c:pt>
                <c:pt idx="3">
                  <c:v>25.71874999999995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25-4C38-9FE8-A86F3A60D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Time (s)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evaporator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6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accent6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results!$D$25:$D$28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</c:numCache>
            </c:numRef>
          </c:cat>
          <c:val>
            <c:numRef>
              <c:f>results!$B$29:$B$32</c:f>
              <c:numCache>
                <c:formatCode>0.00</c:formatCode>
                <c:ptCount val="4"/>
                <c:pt idx="0">
                  <c:v>8.4375</c:v>
                </c:pt>
                <c:pt idx="1">
                  <c:v>6.0546874999999956</c:v>
                </c:pt>
                <c:pt idx="2">
                  <c:v>6.4609374999999893</c:v>
                </c:pt>
                <c:pt idx="3">
                  <c:v>145.9921875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12-4841-A00D-4437AE2AE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Time (s)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ruth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accent6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accent6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results!$D$25:$D$28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</c:numCache>
            </c:numRef>
          </c:cat>
          <c:val>
            <c:numRef>
              <c:f>results!$B$33:$B$36</c:f>
              <c:numCache>
                <c:formatCode>0.00</c:formatCode>
                <c:ptCount val="4"/>
                <c:pt idx="0">
                  <c:v>29.898437499999901</c:v>
                </c:pt>
                <c:pt idx="1">
                  <c:v>13.742187499999996</c:v>
                </c:pt>
                <c:pt idx="2">
                  <c:v>15.7734375</c:v>
                </c:pt>
                <c:pt idx="3">
                  <c:v>413.82031249999943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2-4594-BE68-24DA16DC9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Time (s)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potentials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tx2">
                  <a:lumMod val="50000"/>
                  <a:lumOff val="5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results!$G$11:$G$14</c:f>
              <c:numCache>
                <c:formatCode>General</c:formatCode>
                <c:ptCount val="4"/>
                <c:pt idx="0">
                  <c:v>2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results!$H$11:$H$14</c:f>
              <c:numCache>
                <c:formatCode>General</c:formatCode>
                <c:ptCount val="4"/>
                <c:pt idx="0">
                  <c:v>16</c:v>
                </c:pt>
                <c:pt idx="1">
                  <c:v>4249</c:v>
                </c:pt>
                <c:pt idx="2">
                  <c:v>7388</c:v>
                </c:pt>
                <c:pt idx="3">
                  <c:v>80102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1E-4A49-818A-7DE8E444C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Distance computations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evaporator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tx2">
                  <a:lumMod val="50000"/>
                  <a:lumOff val="5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results!$G$21:$G$24</c:f>
              <c:numCache>
                <c:formatCode>General</c:formatCode>
                <c:ptCount val="4"/>
                <c:pt idx="0">
                  <c:v>2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results!$H$21:$H$24</c:f>
              <c:numCache>
                <c:formatCode>General</c:formatCode>
                <c:ptCount val="4"/>
                <c:pt idx="0">
                  <c:v>125025</c:v>
                </c:pt>
                <c:pt idx="1">
                  <c:v>16</c:v>
                </c:pt>
                <c:pt idx="2">
                  <c:v>2251</c:v>
                </c:pt>
                <c:pt idx="3">
                  <c:v>51682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C8-4E9C-94A0-081FC833B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Distance computations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evaporator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pPr>
              <a:solidFill>
                <a:schemeClr val="accent5">
                  <a:lumMod val="40000"/>
                  <a:lumOff val="60000"/>
                </a:schemeClr>
              </a:solidFill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results!$E$15:$E$20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400</c:v>
                </c:pt>
              </c:numCache>
            </c:numRef>
          </c:cat>
          <c:val>
            <c:numRef>
              <c:f>results!$B$15:$B$20</c:f>
              <c:numCache>
                <c:formatCode>0.00</c:formatCode>
                <c:ptCount val="6"/>
                <c:pt idx="0">
                  <c:v>2.2812499999999947</c:v>
                </c:pt>
                <c:pt idx="1">
                  <c:v>3.5546874999999898</c:v>
                </c:pt>
                <c:pt idx="2">
                  <c:v>3.4921875</c:v>
                </c:pt>
                <c:pt idx="3">
                  <c:v>2.8359375</c:v>
                </c:pt>
                <c:pt idx="4">
                  <c:v>2.9140624999999947</c:v>
                </c:pt>
                <c:pt idx="5" formatCode="General">
                  <c:v>4.0859374999999947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68-4668-B66C-F99AAED57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Time (s)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potentials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pPr>
              <a:solidFill>
                <a:schemeClr val="accent5">
                  <a:lumMod val="40000"/>
                  <a:lumOff val="60000"/>
                </a:schemeClr>
              </a:solidFill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results!$E$5:$E$10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400</c:v>
                </c:pt>
              </c:numCache>
            </c:numRef>
          </c:cat>
          <c:val>
            <c:numRef>
              <c:f>results!$B$5:$B$10</c:f>
              <c:numCache>
                <c:formatCode>0.00</c:formatCode>
                <c:ptCount val="6"/>
                <c:pt idx="0">
                  <c:v>0.9609375</c:v>
                </c:pt>
                <c:pt idx="1">
                  <c:v>1.3125</c:v>
                </c:pt>
                <c:pt idx="2">
                  <c:v>1.2734374999999996</c:v>
                </c:pt>
                <c:pt idx="3">
                  <c:v>1.03125</c:v>
                </c:pt>
                <c:pt idx="4">
                  <c:v>0.76562499999999889</c:v>
                </c:pt>
                <c:pt idx="5" formatCode="General">
                  <c:v>1.6953124999999949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CF-4A54-BA4E-826568F03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Time (s)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ruth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tx2">
                  <a:lumMod val="50000"/>
                  <a:lumOff val="5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results!$G$21:$G$24</c:f>
              <c:numCache>
                <c:formatCode>General</c:formatCode>
                <c:ptCount val="4"/>
                <c:pt idx="0">
                  <c:v>2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results!$H$43:$H$46</c:f>
              <c:numCache>
                <c:formatCode>General</c:formatCode>
                <c:ptCount val="4"/>
                <c:pt idx="0">
                  <c:v>85</c:v>
                </c:pt>
                <c:pt idx="1">
                  <c:v>8735</c:v>
                </c:pt>
                <c:pt idx="2">
                  <c:v>9356</c:v>
                </c:pt>
                <c:pt idx="3">
                  <c:v>229696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1D-471D-9D7D-08311A7DF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Distance computations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ruth</a:t>
            </a:r>
          </a:p>
        </c:rich>
      </c:tx>
      <c:overlay val="0"/>
    </c:title>
    <c:autoTitleDeleted val="0"/>
    <c:plotArea>
      <c:layout/>
      <c:lineChart>
        <c:grouping val="stacked"/>
        <c:varyColors val="0"/>
        <c:ser>
          <c:idx val="1"/>
          <c:order val="0"/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pPr>
              <a:solidFill>
                <a:schemeClr val="accent5">
                  <a:lumMod val="40000"/>
                  <a:lumOff val="60000"/>
                </a:schemeClr>
              </a:solidFill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results!$E$5:$E$10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400</c:v>
                </c:pt>
              </c:numCache>
            </c:numRef>
          </c:cat>
          <c:val>
            <c:numRef>
              <c:f>results!$B$37:$B$42</c:f>
              <c:numCache>
                <c:formatCode>0.00</c:formatCode>
                <c:ptCount val="6"/>
                <c:pt idx="0">
                  <c:v>18.507812499999901</c:v>
                </c:pt>
                <c:pt idx="1">
                  <c:v>18.00781249999995</c:v>
                </c:pt>
                <c:pt idx="2">
                  <c:v>13.796874999999991</c:v>
                </c:pt>
                <c:pt idx="3">
                  <c:v>12.890625</c:v>
                </c:pt>
                <c:pt idx="4">
                  <c:v>13.085937499999996</c:v>
                </c:pt>
                <c:pt idx="5" formatCode="General">
                  <c:v>18.17187499999995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BA-4DF7-9F39-FD9DC7A65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Time (s)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20</xdr:row>
      <xdr:rowOff>71437</xdr:rowOff>
    </xdr:from>
    <xdr:to>
      <xdr:col>17</xdr:col>
      <xdr:colOff>304800</xdr:colOff>
      <xdr:row>34</xdr:row>
      <xdr:rowOff>147637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E9B48BF-C501-56AC-F85B-B04603CE4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20</xdr:row>
      <xdr:rowOff>85725</xdr:rowOff>
    </xdr:from>
    <xdr:to>
      <xdr:col>25</xdr:col>
      <xdr:colOff>304800</xdr:colOff>
      <xdr:row>34</xdr:row>
      <xdr:rowOff>161925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DC936838-BCBB-4674-BD31-DE95C30A37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57150</xdr:colOff>
      <xdr:row>35</xdr:row>
      <xdr:rowOff>76200</xdr:rowOff>
    </xdr:from>
    <xdr:to>
      <xdr:col>17</xdr:col>
      <xdr:colOff>361950</xdr:colOff>
      <xdr:row>50</xdr:row>
      <xdr:rowOff>152400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9AF0B442-4808-41A3-9B95-8FD86166D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19050</xdr:colOff>
      <xdr:row>1</xdr:row>
      <xdr:rowOff>28575</xdr:rowOff>
    </xdr:from>
    <xdr:to>
      <xdr:col>17</xdr:col>
      <xdr:colOff>323850</xdr:colOff>
      <xdr:row>16</xdr:row>
      <xdr:rowOff>104775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9B87943B-B20E-4ADF-8500-0442BABD4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590550</xdr:colOff>
      <xdr:row>1</xdr:row>
      <xdr:rowOff>9525</xdr:rowOff>
    </xdr:from>
    <xdr:to>
      <xdr:col>25</xdr:col>
      <xdr:colOff>285750</xdr:colOff>
      <xdr:row>16</xdr:row>
      <xdr:rowOff>85725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B2D980CF-2D77-44F1-BCEB-8AB1E4913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90237</xdr:colOff>
      <xdr:row>53</xdr:row>
      <xdr:rowOff>90237</xdr:rowOff>
    </xdr:from>
    <xdr:to>
      <xdr:col>25</xdr:col>
      <xdr:colOff>395037</xdr:colOff>
      <xdr:row>67</xdr:row>
      <xdr:rowOff>166437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6761DAEC-037F-44B8-914F-EF44C9208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260684</xdr:colOff>
      <xdr:row>53</xdr:row>
      <xdr:rowOff>110289</xdr:rowOff>
    </xdr:from>
    <xdr:to>
      <xdr:col>17</xdr:col>
      <xdr:colOff>565484</xdr:colOff>
      <xdr:row>67</xdr:row>
      <xdr:rowOff>186489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2AA7D4AA-8069-439E-8D35-9C2DCC1EF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0</xdr:colOff>
      <xdr:row>2</xdr:row>
      <xdr:rowOff>0</xdr:rowOff>
    </xdr:from>
    <xdr:to>
      <xdr:col>33</xdr:col>
      <xdr:colOff>304800</xdr:colOff>
      <xdr:row>17</xdr:row>
      <xdr:rowOff>76200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DD3CEAC-D39C-47D7-A001-530E60913E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0</xdr:colOff>
      <xdr:row>69</xdr:row>
      <xdr:rowOff>0</xdr:rowOff>
    </xdr:from>
    <xdr:to>
      <xdr:col>17</xdr:col>
      <xdr:colOff>304800</xdr:colOff>
      <xdr:row>83</xdr:row>
      <xdr:rowOff>76200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5B9C983-3DE9-4BFF-847A-E130B119C7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headers="0" connectionId="3" xr16:uid="{5AB5F034-99F0-4A49-ABDF-02A4FE40862B}" autoFormatId="16" applyNumberFormats="0" applyBorderFormats="0" applyFontFormats="0" applyPatternFormats="0" applyAlignmentFormats="0" applyWidthHeightFormats="0">
  <queryTableRefresh headersInLastRefresh="0" nextId="10" unboundColumnsRight="1">
    <queryTableFields count="9">
      <queryTableField id="1" name="Dataset" tableColumnId="1"/>
      <queryTableField id="2" name="Time elapsed" tableColumnId="2"/>
      <queryTableField id="3" name="RC1" tableColumnId="3"/>
      <queryTableField id="4" name="K" tableColumnId="4"/>
      <queryTableField id="5" name="L" tableColumnId="5"/>
      <queryTableField id="6" name="w" tableColumnId="6"/>
      <queryTableField id="7" name="r" tableColumnId="7"/>
      <queryTableField id="8" name="dist_computed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headers="0" connectionId="4" xr16:uid="{CB5B3D5B-B1B7-4A8A-8B06-DE9FD8904AE6}" autoFormatId="16" applyNumberFormats="0" applyBorderFormats="0" applyFontFormats="0" applyPatternFormats="0" applyAlignmentFormats="0" applyWidthHeightFormats="0">
  <queryTableRefresh headersInLastRefresh="0" nextId="10" unboundColumnsRight="1">
    <queryTableFields count="9">
      <queryTableField id="1" name="Dataset" tableColumnId="1"/>
      <queryTableField id="2" name="Time elapsed" tableColumnId="2"/>
      <queryTableField id="3" name="RC1" tableColumnId="3"/>
      <queryTableField id="4" name="K" tableColumnId="4"/>
      <queryTableField id="5" name="L" tableColumnId="5"/>
      <queryTableField id="6" name="w" tableColumnId="6"/>
      <queryTableField id="7" name="r" tableColumnId="7"/>
      <queryTableField id="8" name="dist_computed" tableColumnId="8"/>
      <queryTableField id="9" dataBound="0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headers="0" connectionId="5" xr16:uid="{438F3047-3C55-48EC-97EA-A89626B1C751}" autoFormatId="16" applyNumberFormats="0" applyBorderFormats="0" applyFontFormats="0" applyPatternFormats="0" applyAlignmentFormats="0" applyWidthHeightFormats="0">
  <queryTableRefresh headersInLastRefresh="0" nextId="9">
    <queryTableFields count="8">
      <queryTableField id="1" name="Dataset" tableColumnId="1"/>
      <queryTableField id="2" name="Time elapsed" tableColumnId="2"/>
      <queryTableField id="3" name="RC1" tableColumnId="3"/>
      <queryTableField id="4" name="K" tableColumnId="4"/>
      <queryTableField id="5" name="L" tableColumnId="5"/>
      <queryTableField id="6" name="w" tableColumnId="6"/>
      <queryTableField id="7" name="r" tableColumnId="7"/>
      <queryTableField id="8" name="dist_comput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5488B5-04BF-414A-8A12-89DADAB510DC}" name="results_run2__2" displayName="results_run2__2" ref="A25:I36" tableType="queryTable" headerRowCount="0" totalsRowShown="0">
  <tableColumns count="9">
    <tableColumn id="1" xr3:uid="{5404309F-8CF4-45F6-AC66-6DF42060680E}" uniqueName="1" name="Dataset" queryTableFieldId="1"/>
    <tableColumn id="2" xr3:uid="{62515658-7A3F-427B-97F8-52D20182E718}" uniqueName="2" name="Time elapsed" queryTableFieldId="2" dataDxfId="8"/>
    <tableColumn id="3" xr3:uid="{BAC3ABD8-9A2F-4DA7-B26E-BA170659004D}" uniqueName="3" name="RC1" queryTableFieldId="3" dataDxfId="7"/>
    <tableColumn id="4" xr3:uid="{C6B24129-74C5-44D9-99BA-48492A2A3252}" uniqueName="4" name="K" queryTableFieldId="4"/>
    <tableColumn id="5" xr3:uid="{D2AF8F79-756C-4937-B39D-EEABE811A2BB}" uniqueName="5" name="L" queryTableFieldId="5"/>
    <tableColumn id="6" xr3:uid="{3587F362-1435-49CB-9437-D9CBDCD420F2}" uniqueName="6" name="w" queryTableFieldId="6"/>
    <tableColumn id="7" xr3:uid="{9F1FFE44-CB8F-41C3-A16D-35B1147D6F2A}" uniqueName="7" name="r" queryTableFieldId="7"/>
    <tableColumn id="8" xr3:uid="{7B366C55-8F79-49A0-B2BD-7B35B5C9AF5E}" uniqueName="8" name="dist_computed" queryTableFieldId="8"/>
    <tableColumn id="9" xr3:uid="{AB539EAC-C5ED-4278-8C70-6881E6C9CCFE}" uniqueName="9" name="Colonna1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82CE35-13F5-42AE-A4A8-8524E2F478A7}" name="results_run3" displayName="results_run3" ref="A37:I46" tableType="queryTable" headerRowCount="0" totalsRowShown="0">
  <tableColumns count="9">
    <tableColumn id="1" xr3:uid="{3BD8CF2B-AFC8-4FD4-8DBD-D60CF2DE0930}" uniqueName="1" name="Dataset" queryTableFieldId="1"/>
    <tableColumn id="2" xr3:uid="{951F0BB2-4C99-4DC5-9CFA-A4F3D9CF5B76}" uniqueName="2" name="Time elapsed" queryTableFieldId="2" headerRowDxfId="6" dataDxfId="5"/>
    <tableColumn id="3" xr3:uid="{1F7D32FC-BC04-4010-9325-C1BF90625B9B}" uniqueName="3" name="RC1" queryTableFieldId="3" dataDxfId="4"/>
    <tableColumn id="4" xr3:uid="{8AF89B3D-5573-4477-A7AA-CCAC339B57E6}" uniqueName="4" name="K" queryTableFieldId="4"/>
    <tableColumn id="5" xr3:uid="{A6D2BA88-7E28-4942-AAC3-270E7A8B2ADF}" uniqueName="5" name="L" queryTableFieldId="5"/>
    <tableColumn id="6" xr3:uid="{4DE0C1C1-15E9-456D-8654-68821501A9AD}" uniqueName="6" name="w" queryTableFieldId="6"/>
    <tableColumn id="7" xr3:uid="{D32B47C0-4ECE-482F-8769-1547272EB31E}" uniqueName="7" name="r" queryTableFieldId="7"/>
    <tableColumn id="8" xr3:uid="{4EC7D0EB-D562-4576-A7B8-DE6626EA8D28}" uniqueName="8" name="dist_computed" queryTableFieldId="8"/>
    <tableColumn id="9" xr3:uid="{CDB59CD9-E282-4EF2-9E99-BF6B155C8CF0}" uniqueName="9" name="Colonna1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41699D-9515-4083-AB62-52984D47C5F5}" name="Tabella1" displayName="Tabella1" ref="A1:I24" totalsRowShown="0">
  <autoFilter ref="A1:I24" xr:uid="{F941699D-9515-4083-AB62-52984D47C5F5}"/>
  <tableColumns count="9">
    <tableColumn id="1" xr3:uid="{3339405D-6777-4E0F-9BFF-07A4B167ABF0}" name="Dataset"/>
    <tableColumn id="2" xr3:uid="{3676E42D-371A-45BF-B6D8-0621B8B1D776}" name="Time elapsed" dataDxfId="3"/>
    <tableColumn id="3" xr3:uid="{D7197823-B8A3-4397-90F7-5D4559CE4D2A}" name="RC1"/>
    <tableColumn id="4" xr3:uid="{51737F3A-6F22-4D20-AA41-8E74160BF3AD}" name="K"/>
    <tableColumn id="5" xr3:uid="{9D78FC52-09B1-44BD-9576-0C7D1D45C928}" name="L"/>
    <tableColumn id="6" xr3:uid="{484E3C36-9F2C-4422-A892-8DF0407DDF72}" name="w"/>
    <tableColumn id="7" xr3:uid="{96EB3D02-A304-4209-A875-34395483FDD8}" name="r"/>
    <tableColumn id="8" xr3:uid="{20BC396C-B507-47DE-B0BF-D77BD54C641F}" name="dist_computed"/>
    <tableColumn id="9" xr3:uid="{B3566996-F349-4D2E-8A07-B080F6ABC7D2}" name="Test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7B350C-5A0D-4AA5-B7F3-C012FB790E17}" name="results_run4" displayName="results_run4" ref="A49:H51" tableType="queryTable" headerRowCount="0" totalsRowShown="0">
  <tableColumns count="8">
    <tableColumn id="1" xr3:uid="{BF7A365D-A1EE-475C-9CA3-E4BE24BD86FF}" uniqueName="1" name="Dataset" queryTableFieldId="1"/>
    <tableColumn id="2" xr3:uid="{5A83867E-ED1D-4A38-B27C-654086F6E0CA}" uniqueName="2" name="Time elapsed" queryTableFieldId="2" headerRowDxfId="0" dataDxfId="2"/>
    <tableColumn id="3" xr3:uid="{081BE402-B673-484A-908D-6DF099A7D14A}" uniqueName="3" name="RC1" queryTableFieldId="3" dataDxfId="1"/>
    <tableColumn id="4" xr3:uid="{C4B87F47-1D02-448F-BCCF-58886143C8FD}" uniqueName="4" name="K" queryTableFieldId="4"/>
    <tableColumn id="5" xr3:uid="{901BA4F0-5EFD-463D-AA93-E4EC55E05F39}" uniqueName="5" name="L" queryTableFieldId="5"/>
    <tableColumn id="6" xr3:uid="{8B860999-7ABC-470D-98F8-FAC97FE414A6}" uniqueName="6" name="w" queryTableFieldId="6"/>
    <tableColumn id="7" xr3:uid="{7B04B662-381B-458E-8FAD-92EA93EF0F69}" uniqueName="7" name="r" queryTableFieldId="7"/>
    <tableColumn id="8" xr3:uid="{E871AE38-36F4-4544-8044-FFDD5F670783}" uniqueName="8" name="dist_compute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E04C-ECF1-419A-9CCB-41FD7CF99A52}">
  <dimension ref="A1"/>
  <sheetViews>
    <sheetView workbookViewId="0">
      <selection activeCell="H13" sqref="A1:H13"/>
    </sheetView>
  </sheetViews>
  <sheetFormatPr defaultRowHeight="15" x14ac:dyDescent="0.25"/>
  <cols>
    <col min="1" max="1" width="10.28515625" bestFit="1" customWidth="1"/>
    <col min="2" max="2" width="18.85546875" bestFit="1" customWidth="1"/>
    <col min="3" max="3" width="7" bestFit="1" customWidth="1"/>
    <col min="4" max="4" width="4.42578125" bestFit="1" customWidth="1"/>
    <col min="5" max="5" width="4.28515625" bestFit="1" customWidth="1"/>
    <col min="6" max="6" width="5" bestFit="1" customWidth="1"/>
    <col min="7" max="7" width="4" bestFit="1" customWidth="1"/>
    <col min="8" max="8" width="16.85546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C276-FEDC-4A0B-B552-1552F0208F39}">
  <dimension ref="A1:I48"/>
  <sheetViews>
    <sheetView tabSelected="1" topLeftCell="A19" zoomScale="81" zoomScaleNormal="149" workbookViewId="0">
      <selection activeCell="U47" sqref="U47"/>
    </sheetView>
  </sheetViews>
  <sheetFormatPr defaultRowHeight="15" x14ac:dyDescent="0.25"/>
  <cols>
    <col min="1" max="1" width="11.140625" bestFit="1" customWidth="1"/>
    <col min="2" max="2" width="15.42578125" style="1" bestFit="1" customWidth="1"/>
    <col min="3" max="3" width="7.7109375" bestFit="1" customWidth="1"/>
    <col min="4" max="4" width="5.28515625" bestFit="1" customWidth="1"/>
    <col min="5" max="5" width="5.140625" bestFit="1" customWidth="1"/>
    <col min="6" max="6" width="5.42578125" bestFit="1" customWidth="1"/>
    <col min="7" max="7" width="4.7109375" bestFit="1" customWidth="1"/>
    <col min="8" max="8" width="17.28515625" bestFit="1" customWidth="1"/>
    <col min="9" max="9" width="10.4257812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25">
      <c r="A2">
        <v>0</v>
      </c>
      <c r="B2" s="1">
        <v>1.3541666666666601</v>
      </c>
      <c r="C2">
        <v>15.9472806192243</v>
      </c>
      <c r="D2">
        <v>8</v>
      </c>
      <c r="E2">
        <v>100</v>
      </c>
      <c r="F2">
        <v>45</v>
      </c>
      <c r="G2">
        <v>2</v>
      </c>
      <c r="H2">
        <v>22</v>
      </c>
      <c r="I2" t="s">
        <v>10</v>
      </c>
    </row>
    <row r="3" spans="1:9" x14ac:dyDescent="0.25">
      <c r="A3">
        <v>1</v>
      </c>
      <c r="B3" s="1">
        <v>3.0520833333333299</v>
      </c>
      <c r="C3">
        <v>1.8089321987721501</v>
      </c>
      <c r="D3">
        <v>8</v>
      </c>
      <c r="E3">
        <v>100</v>
      </c>
      <c r="F3">
        <v>70</v>
      </c>
      <c r="G3">
        <v>8</v>
      </c>
      <c r="H3">
        <v>24</v>
      </c>
      <c r="I3" t="s">
        <v>10</v>
      </c>
    </row>
    <row r="4" spans="1:9" x14ac:dyDescent="0.25">
      <c r="A4">
        <v>3</v>
      </c>
      <c r="B4" s="1">
        <v>188.739583333333</v>
      </c>
      <c r="C4">
        <v>2.97420802756253</v>
      </c>
      <c r="D4">
        <v>8</v>
      </c>
      <c r="E4">
        <v>100</v>
      </c>
      <c r="F4">
        <v>1000</v>
      </c>
      <c r="G4">
        <v>16</v>
      </c>
      <c r="H4">
        <v>1</v>
      </c>
      <c r="I4" t="s">
        <v>10</v>
      </c>
    </row>
    <row r="5" spans="1:9" x14ac:dyDescent="0.25">
      <c r="A5">
        <v>0</v>
      </c>
      <c r="B5" s="1">
        <f>0.640625*(3/2)</f>
        <v>0.9609375</v>
      </c>
      <c r="C5" t="s">
        <v>8</v>
      </c>
      <c r="D5">
        <v>8</v>
      </c>
      <c r="E5">
        <v>10</v>
      </c>
      <c r="F5">
        <v>45</v>
      </c>
      <c r="G5">
        <v>2</v>
      </c>
      <c r="H5">
        <v>15</v>
      </c>
      <c r="I5" t="s">
        <v>12</v>
      </c>
    </row>
    <row r="6" spans="1:9" x14ac:dyDescent="0.25">
      <c r="A6">
        <v>0</v>
      </c>
      <c r="B6" s="1">
        <f>0.875*(3/2)</f>
        <v>1.3125</v>
      </c>
      <c r="C6" t="s">
        <v>8</v>
      </c>
      <c r="D6">
        <v>8</v>
      </c>
      <c r="E6">
        <v>50</v>
      </c>
      <c r="F6">
        <v>45</v>
      </c>
      <c r="G6">
        <v>2</v>
      </c>
      <c r="H6">
        <v>26</v>
      </c>
      <c r="I6" t="s">
        <v>12</v>
      </c>
    </row>
    <row r="7" spans="1:9" x14ac:dyDescent="0.25">
      <c r="A7">
        <v>0</v>
      </c>
      <c r="B7" s="1">
        <f>0.848958333333333*(3/2)</f>
        <v>1.2734374999999996</v>
      </c>
      <c r="C7" t="s">
        <v>8</v>
      </c>
      <c r="D7">
        <v>8</v>
      </c>
      <c r="E7">
        <v>100</v>
      </c>
      <c r="F7">
        <v>45</v>
      </c>
      <c r="G7">
        <v>2</v>
      </c>
      <c r="H7">
        <v>10</v>
      </c>
      <c r="I7" t="s">
        <v>12</v>
      </c>
    </row>
    <row r="8" spans="1:9" x14ac:dyDescent="0.25">
      <c r="A8">
        <v>0</v>
      </c>
      <c r="B8" s="1">
        <f>0.6875*(3/2)</f>
        <v>1.03125</v>
      </c>
      <c r="C8" t="s">
        <v>8</v>
      </c>
      <c r="D8">
        <v>8</v>
      </c>
      <c r="E8">
        <v>150</v>
      </c>
      <c r="F8">
        <v>45</v>
      </c>
      <c r="G8">
        <v>2</v>
      </c>
      <c r="H8">
        <v>14</v>
      </c>
      <c r="I8" t="s">
        <v>12</v>
      </c>
    </row>
    <row r="9" spans="1:9" x14ac:dyDescent="0.25">
      <c r="A9">
        <v>0</v>
      </c>
      <c r="B9" s="1">
        <f>0.510416666666666*(3/2)</f>
        <v>0.76562499999999889</v>
      </c>
      <c r="C9" t="s">
        <v>8</v>
      </c>
      <c r="D9">
        <v>8</v>
      </c>
      <c r="E9">
        <v>200</v>
      </c>
      <c r="F9">
        <v>45</v>
      </c>
      <c r="G9">
        <v>2</v>
      </c>
      <c r="H9">
        <v>20</v>
      </c>
      <c r="I9" t="s">
        <v>12</v>
      </c>
    </row>
    <row r="10" spans="1:9" x14ac:dyDescent="0.25">
      <c r="A10">
        <v>0</v>
      </c>
      <c r="B10">
        <f>1.13020833333333*(3/2)</f>
        <v>1.6953124999999949</v>
      </c>
      <c r="C10" s="2" t="s">
        <v>8</v>
      </c>
      <c r="D10">
        <v>8</v>
      </c>
      <c r="E10">
        <v>400</v>
      </c>
      <c r="F10">
        <v>45</v>
      </c>
      <c r="G10">
        <v>2</v>
      </c>
      <c r="H10">
        <v>16</v>
      </c>
      <c r="I10" t="s">
        <v>12</v>
      </c>
    </row>
    <row r="11" spans="1:9" x14ac:dyDescent="0.25">
      <c r="A11">
        <v>0</v>
      </c>
      <c r="B11" s="1">
        <f>0.661458333333333*(3/2)</f>
        <v>0.99218749999999956</v>
      </c>
      <c r="C11" t="s">
        <v>8</v>
      </c>
      <c r="D11">
        <v>8</v>
      </c>
      <c r="E11">
        <v>100</v>
      </c>
      <c r="F11">
        <v>45</v>
      </c>
      <c r="G11">
        <v>2</v>
      </c>
      <c r="H11">
        <v>16</v>
      </c>
      <c r="I11" t="s">
        <v>9</v>
      </c>
    </row>
    <row r="12" spans="1:9" x14ac:dyDescent="0.25">
      <c r="A12">
        <v>0</v>
      </c>
      <c r="B12" s="1">
        <f>1.03125*(3/2)</f>
        <v>1.546875</v>
      </c>
      <c r="C12" t="s">
        <v>8</v>
      </c>
      <c r="D12">
        <v>8</v>
      </c>
      <c r="E12">
        <v>100</v>
      </c>
      <c r="F12">
        <v>45</v>
      </c>
      <c r="G12">
        <v>8</v>
      </c>
      <c r="H12">
        <v>4249</v>
      </c>
      <c r="I12" t="s">
        <v>9</v>
      </c>
    </row>
    <row r="13" spans="1:9" x14ac:dyDescent="0.25">
      <c r="A13">
        <v>0</v>
      </c>
      <c r="B13" s="1">
        <f>0.895833333333333*(3/2)</f>
        <v>1.3437499999999996</v>
      </c>
      <c r="C13" t="s">
        <v>8</v>
      </c>
      <c r="D13">
        <v>8</v>
      </c>
      <c r="E13">
        <v>100</v>
      </c>
      <c r="F13">
        <v>45</v>
      </c>
      <c r="G13">
        <v>16</v>
      </c>
      <c r="H13">
        <v>7388</v>
      </c>
      <c r="I13" t="s">
        <v>9</v>
      </c>
    </row>
    <row r="14" spans="1:9" x14ac:dyDescent="0.25">
      <c r="A14">
        <v>0</v>
      </c>
      <c r="B14" s="1">
        <f>6.171875*(3/2)</f>
        <v>9.2578125</v>
      </c>
      <c r="C14" t="s">
        <v>8</v>
      </c>
      <c r="D14">
        <v>8</v>
      </c>
      <c r="E14">
        <v>100</v>
      </c>
      <c r="F14">
        <v>45</v>
      </c>
      <c r="G14">
        <v>32</v>
      </c>
      <c r="H14">
        <v>80102</v>
      </c>
      <c r="I14" t="s">
        <v>9</v>
      </c>
    </row>
    <row r="15" spans="1:9" x14ac:dyDescent="0.25">
      <c r="A15">
        <v>1</v>
      </c>
      <c r="B15" s="1">
        <f>1.52083333333333*(3/2)</f>
        <v>2.2812499999999947</v>
      </c>
      <c r="C15" t="s">
        <v>8</v>
      </c>
      <c r="D15">
        <v>8</v>
      </c>
      <c r="E15">
        <v>10</v>
      </c>
      <c r="F15">
        <v>70</v>
      </c>
      <c r="G15">
        <v>8</v>
      </c>
      <c r="H15">
        <v>23</v>
      </c>
      <c r="I15" t="s">
        <v>12</v>
      </c>
    </row>
    <row r="16" spans="1:9" x14ac:dyDescent="0.25">
      <c r="A16">
        <v>1</v>
      </c>
      <c r="B16" s="1">
        <f>2.36979166666666*(3/2)</f>
        <v>3.5546874999999898</v>
      </c>
      <c r="C16" t="s">
        <v>8</v>
      </c>
      <c r="D16">
        <v>8</v>
      </c>
      <c r="E16">
        <v>50</v>
      </c>
      <c r="F16">
        <v>70</v>
      </c>
      <c r="G16">
        <v>8</v>
      </c>
      <c r="H16">
        <v>10</v>
      </c>
      <c r="I16" t="s">
        <v>12</v>
      </c>
    </row>
    <row r="17" spans="1:9" x14ac:dyDescent="0.25">
      <c r="A17">
        <v>1</v>
      </c>
      <c r="B17" s="1">
        <f>2.328125*(3/2)</f>
        <v>3.4921875</v>
      </c>
      <c r="C17" t="s">
        <v>8</v>
      </c>
      <c r="D17">
        <v>8</v>
      </c>
      <c r="E17">
        <v>100</v>
      </c>
      <c r="F17">
        <v>70</v>
      </c>
      <c r="G17">
        <v>8</v>
      </c>
      <c r="H17">
        <v>18</v>
      </c>
      <c r="I17" t="s">
        <v>12</v>
      </c>
    </row>
    <row r="18" spans="1:9" x14ac:dyDescent="0.25">
      <c r="A18">
        <v>1</v>
      </c>
      <c r="B18" s="1">
        <f>1.890625*(3/2)</f>
        <v>2.8359375</v>
      </c>
      <c r="C18" t="s">
        <v>8</v>
      </c>
      <c r="D18">
        <v>8</v>
      </c>
      <c r="E18">
        <v>150</v>
      </c>
      <c r="F18">
        <v>70</v>
      </c>
      <c r="G18">
        <v>8</v>
      </c>
      <c r="H18">
        <v>5</v>
      </c>
      <c r="I18" t="s">
        <v>12</v>
      </c>
    </row>
    <row r="19" spans="1:9" x14ac:dyDescent="0.25">
      <c r="A19">
        <v>1</v>
      </c>
      <c r="B19" s="1">
        <f>1.94270833333333*(3/2)</f>
        <v>2.9140624999999947</v>
      </c>
      <c r="C19" t="s">
        <v>8</v>
      </c>
      <c r="D19">
        <v>8</v>
      </c>
      <c r="E19">
        <v>200</v>
      </c>
      <c r="F19">
        <v>70</v>
      </c>
      <c r="G19">
        <v>8</v>
      </c>
      <c r="H19">
        <v>13</v>
      </c>
      <c r="I19" t="s">
        <v>12</v>
      </c>
    </row>
    <row r="20" spans="1:9" x14ac:dyDescent="0.25">
      <c r="A20">
        <v>1</v>
      </c>
      <c r="B20">
        <f>2.72395833333333*(3/2)</f>
        <v>4.0859374999999947</v>
      </c>
      <c r="C20" s="2" t="s">
        <v>8</v>
      </c>
      <c r="D20">
        <v>8</v>
      </c>
      <c r="E20">
        <v>400</v>
      </c>
      <c r="F20">
        <v>70</v>
      </c>
      <c r="G20">
        <v>8</v>
      </c>
      <c r="H20">
        <v>21</v>
      </c>
      <c r="I20" t="s">
        <v>12</v>
      </c>
    </row>
    <row r="21" spans="1:9" x14ac:dyDescent="0.25">
      <c r="A21">
        <v>1</v>
      </c>
      <c r="B21" s="1">
        <f>246.557291666666*(3/2)</f>
        <v>369.83593749999898</v>
      </c>
      <c r="C21" t="s">
        <v>8</v>
      </c>
      <c r="D21">
        <v>8</v>
      </c>
      <c r="E21">
        <v>100</v>
      </c>
      <c r="F21">
        <v>70</v>
      </c>
      <c r="G21">
        <v>2</v>
      </c>
      <c r="H21">
        <v>125025</v>
      </c>
      <c r="I21" t="s">
        <v>9</v>
      </c>
    </row>
    <row r="22" spans="1:9" x14ac:dyDescent="0.25">
      <c r="A22">
        <v>1</v>
      </c>
      <c r="B22" s="1">
        <f>2.34375*(3/2)</f>
        <v>3.515625</v>
      </c>
      <c r="C22" t="s">
        <v>8</v>
      </c>
      <c r="D22">
        <v>8</v>
      </c>
      <c r="E22">
        <v>100</v>
      </c>
      <c r="F22">
        <v>70</v>
      </c>
      <c r="G22">
        <v>8</v>
      </c>
      <c r="H22">
        <v>16</v>
      </c>
      <c r="I22" t="s">
        <v>9</v>
      </c>
    </row>
    <row r="23" spans="1:9" x14ac:dyDescent="0.25">
      <c r="A23">
        <v>1</v>
      </c>
      <c r="B23" s="1">
        <f>2.63020833333333*(3/2)</f>
        <v>3.9453124999999947</v>
      </c>
      <c r="C23" t="s">
        <v>8</v>
      </c>
      <c r="D23">
        <v>8</v>
      </c>
      <c r="E23">
        <v>100</v>
      </c>
      <c r="F23">
        <v>70</v>
      </c>
      <c r="G23">
        <v>16</v>
      </c>
      <c r="H23">
        <v>2251</v>
      </c>
      <c r="I23" t="s">
        <v>9</v>
      </c>
    </row>
    <row r="24" spans="1:9" x14ac:dyDescent="0.25">
      <c r="A24">
        <v>1</v>
      </c>
      <c r="B24" s="1">
        <f>17.1041666666666*(3/2)</f>
        <v>25.656249999999901</v>
      </c>
      <c r="C24" t="s">
        <v>8</v>
      </c>
      <c r="D24">
        <v>8</v>
      </c>
      <c r="E24">
        <v>100</v>
      </c>
      <c r="F24">
        <v>70</v>
      </c>
      <c r="G24">
        <v>32</v>
      </c>
      <c r="H24">
        <v>51682</v>
      </c>
      <c r="I24" t="s">
        <v>9</v>
      </c>
    </row>
    <row r="25" spans="1:9" x14ac:dyDescent="0.25">
      <c r="A25">
        <v>0</v>
      </c>
      <c r="B25" s="1">
        <f>1.36979166666666*(3/2)</f>
        <v>2.0546874999999902</v>
      </c>
      <c r="C25" t="s">
        <v>8</v>
      </c>
      <c r="D25">
        <v>4</v>
      </c>
      <c r="E25">
        <v>100</v>
      </c>
      <c r="F25">
        <v>45</v>
      </c>
      <c r="G25">
        <v>2</v>
      </c>
      <c r="H25">
        <v>415</v>
      </c>
      <c r="I25" t="s">
        <v>11</v>
      </c>
    </row>
    <row r="26" spans="1:9" x14ac:dyDescent="0.25">
      <c r="A26">
        <v>0</v>
      </c>
      <c r="B26" s="1">
        <f>1.49479166666666*(3/2)</f>
        <v>2.2421874999999902</v>
      </c>
      <c r="C26" t="s">
        <v>8</v>
      </c>
      <c r="D26">
        <v>8</v>
      </c>
      <c r="E26">
        <v>100</v>
      </c>
      <c r="F26">
        <v>45</v>
      </c>
      <c r="G26">
        <v>2</v>
      </c>
      <c r="H26">
        <v>25</v>
      </c>
      <c r="I26" t="s">
        <v>11</v>
      </c>
    </row>
    <row r="27" spans="1:9" x14ac:dyDescent="0.25">
      <c r="A27">
        <v>0</v>
      </c>
      <c r="B27" s="1">
        <f>14.546875*(3/2)</f>
        <v>21.8203125</v>
      </c>
      <c r="C27" t="s">
        <v>8</v>
      </c>
      <c r="D27">
        <v>12</v>
      </c>
      <c r="E27">
        <v>100</v>
      </c>
      <c r="F27">
        <v>45</v>
      </c>
      <c r="G27">
        <v>2</v>
      </c>
      <c r="H27">
        <v>2</v>
      </c>
      <c r="I27" t="s">
        <v>11</v>
      </c>
    </row>
    <row r="28" spans="1:9" x14ac:dyDescent="0.25">
      <c r="A28">
        <v>0</v>
      </c>
      <c r="B28" s="1">
        <f>17.1458333333333*(3/2)</f>
        <v>25.71874999999995</v>
      </c>
      <c r="C28" t="s">
        <v>8</v>
      </c>
      <c r="D28">
        <v>16</v>
      </c>
      <c r="E28">
        <v>100</v>
      </c>
      <c r="F28">
        <v>45</v>
      </c>
      <c r="G28">
        <v>2</v>
      </c>
      <c r="H28">
        <v>2</v>
      </c>
      <c r="I28" t="s">
        <v>11</v>
      </c>
    </row>
    <row r="29" spans="1:9" x14ac:dyDescent="0.25">
      <c r="A29">
        <v>1</v>
      </c>
      <c r="B29" s="1">
        <f>5.625*(3/2)</f>
        <v>8.4375</v>
      </c>
      <c r="C29" t="s">
        <v>8</v>
      </c>
      <c r="D29">
        <v>4</v>
      </c>
      <c r="E29">
        <v>100</v>
      </c>
      <c r="F29">
        <v>70</v>
      </c>
      <c r="G29">
        <v>8</v>
      </c>
      <c r="H29">
        <v>375</v>
      </c>
      <c r="I29" t="s">
        <v>11</v>
      </c>
    </row>
    <row r="30" spans="1:9" x14ac:dyDescent="0.25">
      <c r="A30">
        <v>1</v>
      </c>
      <c r="B30" s="1">
        <f>4.03645833333333*(3/2)</f>
        <v>6.0546874999999956</v>
      </c>
      <c r="C30" t="s">
        <v>8</v>
      </c>
      <c r="D30">
        <v>8</v>
      </c>
      <c r="E30">
        <v>100</v>
      </c>
      <c r="F30">
        <v>70</v>
      </c>
      <c r="G30">
        <v>8</v>
      </c>
      <c r="H30">
        <v>13</v>
      </c>
      <c r="I30" t="s">
        <v>11</v>
      </c>
    </row>
    <row r="31" spans="1:9" x14ac:dyDescent="0.25">
      <c r="A31">
        <v>1</v>
      </c>
      <c r="B31" s="1">
        <f>4.30729166666666*(3/2)</f>
        <v>6.4609374999999893</v>
      </c>
      <c r="C31" t="s">
        <v>8</v>
      </c>
      <c r="D31">
        <v>12</v>
      </c>
      <c r="E31">
        <v>100</v>
      </c>
      <c r="F31">
        <v>70</v>
      </c>
      <c r="G31">
        <v>8</v>
      </c>
      <c r="H31">
        <v>2</v>
      </c>
      <c r="I31" t="s">
        <v>11</v>
      </c>
    </row>
    <row r="32" spans="1:9" x14ac:dyDescent="0.25">
      <c r="A32">
        <v>1</v>
      </c>
      <c r="B32" s="1">
        <f>97.328125*(3/2)</f>
        <v>145.9921875</v>
      </c>
      <c r="C32" t="s">
        <v>8</v>
      </c>
      <c r="D32">
        <v>16</v>
      </c>
      <c r="E32">
        <v>100</v>
      </c>
      <c r="F32">
        <v>70</v>
      </c>
      <c r="G32">
        <v>8</v>
      </c>
      <c r="H32">
        <v>1</v>
      </c>
      <c r="I32" t="s">
        <v>11</v>
      </c>
    </row>
    <row r="33" spans="1:9" x14ac:dyDescent="0.25">
      <c r="A33">
        <v>2</v>
      </c>
      <c r="B33" s="1">
        <f>19.9322916666666*(3/2)</f>
        <v>29.898437499999901</v>
      </c>
      <c r="C33" t="s">
        <v>8</v>
      </c>
      <c r="D33">
        <v>4</v>
      </c>
      <c r="E33">
        <v>100</v>
      </c>
      <c r="F33">
        <v>1000</v>
      </c>
      <c r="G33">
        <v>16</v>
      </c>
      <c r="H33">
        <v>391</v>
      </c>
      <c r="I33" t="s">
        <v>11</v>
      </c>
    </row>
    <row r="34" spans="1:9" x14ac:dyDescent="0.25">
      <c r="A34">
        <v>2</v>
      </c>
      <c r="B34" s="1">
        <f>9.16145833333333*(3/2)</f>
        <v>13.742187499999996</v>
      </c>
      <c r="C34" t="s">
        <v>8</v>
      </c>
      <c r="D34">
        <v>8</v>
      </c>
      <c r="E34">
        <v>100</v>
      </c>
      <c r="F34">
        <v>1000</v>
      </c>
      <c r="G34">
        <v>16</v>
      </c>
      <c r="H34">
        <v>69</v>
      </c>
      <c r="I34" t="s">
        <v>11</v>
      </c>
    </row>
    <row r="35" spans="1:9" x14ac:dyDescent="0.25">
      <c r="A35">
        <v>2</v>
      </c>
      <c r="B35" s="1">
        <f>10.515625*(3/2)</f>
        <v>15.7734375</v>
      </c>
      <c r="C35" t="s">
        <v>8</v>
      </c>
      <c r="D35">
        <v>12</v>
      </c>
      <c r="E35">
        <v>100</v>
      </c>
      <c r="F35">
        <v>1000</v>
      </c>
      <c r="G35">
        <v>16</v>
      </c>
      <c r="H35">
        <v>2</v>
      </c>
      <c r="I35" t="s">
        <v>11</v>
      </c>
    </row>
    <row r="36" spans="1:9" x14ac:dyDescent="0.25">
      <c r="A36">
        <v>2</v>
      </c>
      <c r="B36" s="1">
        <f>275.880208333333*(3/2)</f>
        <v>413.82031249999943</v>
      </c>
      <c r="C36" t="s">
        <v>8</v>
      </c>
      <c r="D36">
        <v>16</v>
      </c>
      <c r="E36">
        <v>100</v>
      </c>
      <c r="F36">
        <v>1000</v>
      </c>
      <c r="G36">
        <v>16</v>
      </c>
      <c r="H36">
        <v>2</v>
      </c>
      <c r="I36" t="s">
        <v>11</v>
      </c>
    </row>
    <row r="37" spans="1:9" x14ac:dyDescent="0.25">
      <c r="A37">
        <v>2</v>
      </c>
      <c r="B37" s="1">
        <f>12.3385416666666*(3/2)</f>
        <v>18.507812499999901</v>
      </c>
      <c r="C37" t="s">
        <v>8</v>
      </c>
      <c r="D37">
        <v>8</v>
      </c>
      <c r="E37">
        <v>10</v>
      </c>
      <c r="F37">
        <v>45</v>
      </c>
      <c r="G37">
        <v>2</v>
      </c>
      <c r="H37">
        <v>148</v>
      </c>
      <c r="I37" t="s">
        <v>12</v>
      </c>
    </row>
    <row r="38" spans="1:9" x14ac:dyDescent="0.25">
      <c r="A38">
        <v>2</v>
      </c>
      <c r="B38" s="1">
        <f>12.0052083333333*(3/2)</f>
        <v>18.00781249999995</v>
      </c>
      <c r="C38" t="s">
        <v>8</v>
      </c>
      <c r="D38">
        <v>8</v>
      </c>
      <c r="E38">
        <v>50</v>
      </c>
      <c r="F38">
        <v>45</v>
      </c>
      <c r="G38">
        <v>2</v>
      </c>
      <c r="H38">
        <v>108</v>
      </c>
      <c r="I38" t="s">
        <v>12</v>
      </c>
    </row>
    <row r="39" spans="1:9" x14ac:dyDescent="0.25">
      <c r="A39">
        <v>2</v>
      </c>
      <c r="B39" s="1">
        <f>9.19791666666666*(3/2)</f>
        <v>13.796874999999991</v>
      </c>
      <c r="C39" t="s">
        <v>8</v>
      </c>
      <c r="D39">
        <v>8</v>
      </c>
      <c r="E39">
        <v>100</v>
      </c>
      <c r="F39">
        <v>45</v>
      </c>
      <c r="G39">
        <v>2</v>
      </c>
      <c r="H39">
        <v>214</v>
      </c>
      <c r="I39" t="s">
        <v>12</v>
      </c>
    </row>
    <row r="40" spans="1:9" x14ac:dyDescent="0.25">
      <c r="A40">
        <v>2</v>
      </c>
      <c r="B40" s="1">
        <f>8.59375*(3/2)</f>
        <v>12.890625</v>
      </c>
      <c r="C40" t="s">
        <v>8</v>
      </c>
      <c r="D40">
        <v>8</v>
      </c>
      <c r="E40">
        <v>150</v>
      </c>
      <c r="F40">
        <v>45</v>
      </c>
      <c r="G40">
        <v>2</v>
      </c>
      <c r="H40">
        <v>175</v>
      </c>
      <c r="I40" t="s">
        <v>12</v>
      </c>
    </row>
    <row r="41" spans="1:9" x14ac:dyDescent="0.25">
      <c r="A41">
        <v>2</v>
      </c>
      <c r="B41" s="1">
        <f>8.72395833333333*(3/2)</f>
        <v>13.085937499999996</v>
      </c>
      <c r="C41" t="s">
        <v>8</v>
      </c>
      <c r="D41">
        <v>8</v>
      </c>
      <c r="E41">
        <v>200</v>
      </c>
      <c r="F41">
        <v>45</v>
      </c>
      <c r="G41">
        <v>2</v>
      </c>
      <c r="H41">
        <v>119</v>
      </c>
      <c r="I41" t="s">
        <v>12</v>
      </c>
    </row>
    <row r="42" spans="1:9" x14ac:dyDescent="0.25">
      <c r="A42">
        <v>2</v>
      </c>
      <c r="B42">
        <f>12.1145833333333*(3/2)</f>
        <v>18.17187499999995</v>
      </c>
      <c r="C42" s="2" t="s">
        <v>8</v>
      </c>
      <c r="D42">
        <v>8</v>
      </c>
      <c r="E42">
        <v>400</v>
      </c>
      <c r="F42">
        <v>500</v>
      </c>
      <c r="G42">
        <v>16</v>
      </c>
      <c r="H42">
        <v>145</v>
      </c>
      <c r="I42" t="s">
        <v>12</v>
      </c>
    </row>
    <row r="43" spans="1:9" x14ac:dyDescent="0.25">
      <c r="A43">
        <v>2</v>
      </c>
      <c r="B43" s="1">
        <f>8.22395833333333*(3/2)</f>
        <v>12.335937499999996</v>
      </c>
      <c r="C43" t="s">
        <v>8</v>
      </c>
      <c r="D43">
        <v>8</v>
      </c>
      <c r="E43">
        <v>100</v>
      </c>
      <c r="F43">
        <v>45</v>
      </c>
      <c r="G43">
        <v>2</v>
      </c>
      <c r="H43">
        <v>85</v>
      </c>
      <c r="I43" t="s">
        <v>9</v>
      </c>
    </row>
    <row r="44" spans="1:9" x14ac:dyDescent="0.25">
      <c r="A44">
        <v>2</v>
      </c>
      <c r="B44" s="1">
        <f>26.6458333333333*(3/2)</f>
        <v>39.96874999999995</v>
      </c>
      <c r="C44" t="s">
        <v>8</v>
      </c>
      <c r="D44">
        <v>8</v>
      </c>
      <c r="E44">
        <v>100</v>
      </c>
      <c r="F44">
        <v>45</v>
      </c>
      <c r="G44">
        <v>8</v>
      </c>
      <c r="H44">
        <v>8735</v>
      </c>
      <c r="I44" t="s">
        <v>9</v>
      </c>
    </row>
    <row r="45" spans="1:9" x14ac:dyDescent="0.25">
      <c r="A45">
        <v>2</v>
      </c>
      <c r="B45" s="1">
        <f>362.729166666666*(3/2)</f>
        <v>544.09374999999898</v>
      </c>
      <c r="C45" t="s">
        <v>8</v>
      </c>
      <c r="D45">
        <v>8</v>
      </c>
      <c r="E45">
        <v>100</v>
      </c>
      <c r="F45">
        <v>45</v>
      </c>
      <c r="G45">
        <v>16</v>
      </c>
      <c r="H45">
        <v>9356</v>
      </c>
      <c r="I45" t="s">
        <v>9</v>
      </c>
    </row>
    <row r="46" spans="1:9" x14ac:dyDescent="0.25">
      <c r="A46">
        <v>2</v>
      </c>
      <c r="B46" s="1">
        <f>1224.40625*(3/2)</f>
        <v>1836.609375</v>
      </c>
      <c r="C46" t="s">
        <v>8</v>
      </c>
      <c r="D46">
        <v>8</v>
      </c>
      <c r="E46">
        <v>100</v>
      </c>
      <c r="F46">
        <v>45</v>
      </c>
      <c r="G46">
        <v>32</v>
      </c>
      <c r="H46">
        <v>229696</v>
      </c>
      <c r="I46" t="s">
        <v>9</v>
      </c>
    </row>
    <row r="48" spans="1:9" x14ac:dyDescent="0.25">
      <c r="B48"/>
    </row>
  </sheetData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CA21BD7-8853-4DFC-BC98-7728C0753C1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results!G11:G11</xm:f>
              <xm:sqref>H11</xm:sqref>
            </x14:sparkline>
            <x14:sparkline>
              <xm:f>results!G12:G12</xm:f>
              <xm:sqref>H12</xm:sqref>
            </x14:sparkline>
            <x14:sparkline>
              <xm:f>results!G13:G13</xm:f>
              <xm:sqref>H13</xm:sqref>
            </x14:sparkline>
            <x14:sparkline>
              <xm:f>results!G14:G14</xm:f>
              <xm:sqref>H14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36A4-1E82-420B-8CA6-EEAD775F9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9997C3-DC5F-4B7C-AC74-22BC79D5FB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results_run2</vt:lpstr>
      <vt:lpstr>results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Monaco</dc:creator>
  <cp:lastModifiedBy>Francesco Monaco</cp:lastModifiedBy>
  <dcterms:created xsi:type="dcterms:W3CDTF">2024-06-03T18:31:34Z</dcterms:created>
  <dcterms:modified xsi:type="dcterms:W3CDTF">2024-06-08T09:12:12Z</dcterms:modified>
</cp:coreProperties>
</file>