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rank\OneDrive\Desktop\Thesis - Progress Prediction\"/>
    </mc:Choice>
  </mc:AlternateContent>
  <xr:revisionPtr revIDLastSave="0" documentId="13_ncr:1_{676D2277-CFD1-40DC-B1E8-418C92D1828F}" xr6:coauthVersionLast="47" xr6:coauthVersionMax="47" xr10:uidLastSave="{00000000-0000-0000-0000-000000000000}"/>
  <bookViews>
    <workbookView xWindow="2928" yWindow="2928" windowWidth="17280" windowHeight="8880" xr2:uid="{7D2ACFCA-FC53-44D5-B816-0EF49883EBBA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E4" i="1"/>
  <c r="E5" i="1"/>
  <c r="E6" i="1"/>
  <c r="P5" i="1" s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4" i="1" l="1"/>
  <c r="P9" i="1"/>
  <c r="Q9" i="1"/>
  <c r="E26" i="1"/>
  <c r="I26" i="1"/>
  <c r="P7" i="1"/>
  <c r="R9" i="1"/>
  <c r="Q6" i="1"/>
  <c r="R6" i="1"/>
  <c r="G23" i="1"/>
  <c r="I23" i="1"/>
  <c r="Q7" i="1"/>
  <c r="G25" i="1"/>
  <c r="R7" i="1"/>
  <c r="G24" i="1"/>
  <c r="Q5" i="1"/>
  <c r="P8" i="1"/>
  <c r="G26" i="1"/>
  <c r="E23" i="1"/>
  <c r="G22" i="1"/>
  <c r="E25" i="1"/>
  <c r="R5" i="1"/>
  <c r="Q8" i="1"/>
  <c r="I22" i="1"/>
  <c r="E22" i="1"/>
  <c r="I24" i="1"/>
  <c r="I25" i="1"/>
  <c r="P6" i="1"/>
  <c r="R8" i="1"/>
</calcChain>
</file>

<file path=xl/sharedStrings.xml><?xml version="1.0" encoding="utf-8"?>
<sst xmlns="http://schemas.openxmlformats.org/spreadsheetml/2006/main" count="40" uniqueCount="31">
  <si>
    <t>Ground Truth</t>
  </si>
  <si>
    <t>Linear Regression</t>
  </si>
  <si>
    <t>ID00010637202177584971671</t>
  </si>
  <si>
    <t>ID00014637202177757139317</t>
  </si>
  <si>
    <t>ID00025637202179541264076</t>
  </si>
  <si>
    <t>ID00078637202199415319443</t>
  </si>
  <si>
    <t>ID00094637202205333947361</t>
  </si>
  <si>
    <t>ID00129637202219868188000</t>
  </si>
  <si>
    <t>ID00197637202246865691526</t>
  </si>
  <si>
    <t>ID00210637202257228694086</t>
  </si>
  <si>
    <t>ID00219637202258203123958</t>
  </si>
  <si>
    <t>ID00224637202259281193413</t>
  </si>
  <si>
    <t>ID00283637202278714365037</t>
  </si>
  <si>
    <t>ID00312637202282607344793</t>
  </si>
  <si>
    <t>ID00339637202287377736231</t>
  </si>
  <si>
    <t>ID00344637202287684217717</t>
  </si>
  <si>
    <t>ID00388637202301028491611</t>
  </si>
  <si>
    <t>ID00393637202302431697467</t>
  </si>
  <si>
    <t>ID00405637202308359492977</t>
  </si>
  <si>
    <t>ID00426637202313170790466</t>
  </si>
  <si>
    <t>Patient Id</t>
  </si>
  <si>
    <t>Polynomial 2</t>
  </si>
  <si>
    <t>Polynomial 3</t>
  </si>
  <si>
    <t>MAE - LR</t>
  </si>
  <si>
    <t>MAE - P2</t>
  </si>
  <si>
    <t>MAE - P3</t>
  </si>
  <si>
    <t>Max value</t>
  </si>
  <si>
    <t>Min value</t>
  </si>
  <si>
    <t>Average</t>
  </si>
  <si>
    <t>Std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</si>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</sst>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</cellXfs>
  <cellStyles count="1">
    <cellStyle name="Normale" xfId="0" builtinId="0"/>
  </cellStyles>
  <dxfs count="14"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29</xdr:row>
      <xdr:rowOff>105506</xdr:rowOff>
    </xdr:from>
    <xdr:to>
      <xdr:col>3</xdr:col>
      <xdr:colOff>1633477</xdr:colOff>
      <xdr:row>49</xdr:row>
      <xdr:rowOff>70339</xdr:rowOff>
    </xdr:to>
    <xdr:pic>
      <xdr:nvPicPr>
        <xdr:cNvPr id="3" name="Immagine 2">
          <a:extLst>
            <a:ext uri="{FF2B5EF4-FFF2-40B4-BE49-F238E27FC236}">
              <a16:creationId xmlns:a16="http://schemas.microsoft.com/office/drawing/2014/main" id="{EAD518B2-05F0-0CAC-F325-A46B04B369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5545014"/>
          <a:ext cx="5044892" cy="3716217"/>
        </a:xfrm>
        <a:prstGeom prst="rect">
          <a:avLst/>
        </a:prstGeom>
      </xdr:spPr>
    </xdr:pic>
    <xdr:clientData/>
  </xdr:twoCellAnchor>
  <xdr:twoCellAnchor editAs="oneCell">
    <xdr:from>
      <xdr:col>4</xdr:col>
      <xdr:colOff>281353</xdr:colOff>
      <xdr:row>28</xdr:row>
      <xdr:rowOff>152401</xdr:rowOff>
    </xdr:from>
    <xdr:to>
      <xdr:col>8</xdr:col>
      <xdr:colOff>11724</xdr:colOff>
      <xdr:row>49</xdr:row>
      <xdr:rowOff>169543</xdr:rowOff>
    </xdr:to>
    <xdr:pic>
      <xdr:nvPicPr>
        <xdr:cNvPr id="4" name="Immagine 3">
          <a:extLst>
            <a:ext uri="{FF2B5EF4-FFF2-40B4-BE49-F238E27FC236}">
              <a16:creationId xmlns:a16="http://schemas.microsoft.com/office/drawing/2014/main" id="{B55BB8A9-6593-0560-71D6-400F6E9152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25661" y="5404339"/>
          <a:ext cx="5334001" cy="3956096"/>
        </a:xfrm>
        <a:prstGeom prst="rect">
          <a:avLst/>
        </a:prstGeom>
      </xdr:spPr>
    </xdr:pic>
    <xdr:clientData/>
  </xdr:twoCellAnchor>
  <xdr:twoCellAnchor editAs="oneCell">
    <xdr:from>
      <xdr:col>8</xdr:col>
      <xdr:colOff>199292</xdr:colOff>
      <xdr:row>28</xdr:row>
      <xdr:rowOff>152401</xdr:rowOff>
    </xdr:from>
    <xdr:to>
      <xdr:col>15</xdr:col>
      <xdr:colOff>166241</xdr:colOff>
      <xdr:row>49</xdr:row>
      <xdr:rowOff>164123</xdr:rowOff>
    </xdr:to>
    <xdr:pic>
      <xdr:nvPicPr>
        <xdr:cNvPr id="5" name="Immagine 4">
          <a:extLst>
            <a:ext uri="{FF2B5EF4-FFF2-40B4-BE49-F238E27FC236}">
              <a16:creationId xmlns:a16="http://schemas.microsoft.com/office/drawing/2014/main" id="{C9AACC64-E38A-D7CB-64A9-9F5E37813B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547230" y="5404339"/>
          <a:ext cx="5336119" cy="3950676"/>
        </a:xfrm>
        <a:prstGeom prst="rect">
          <a:avLst/>
        </a:prstGeom>
      </xdr:spPr>
    </xdr:pic>
    <xdr:clientData/>
  </xdr:twoCellAnchor>
  <xdr:twoCellAnchor editAs="oneCell">
    <xdr:from>
      <xdr:col>15</xdr:col>
      <xdr:colOff>337123</xdr:colOff>
      <xdr:row>28</xdr:row>
      <xdr:rowOff>152401</xdr:rowOff>
    </xdr:from>
    <xdr:to>
      <xdr:col>24</xdr:col>
      <xdr:colOff>54800</xdr:colOff>
      <xdr:row>49</xdr:row>
      <xdr:rowOff>133606</xdr:rowOff>
    </xdr:to>
    <xdr:pic>
      <xdr:nvPicPr>
        <xdr:cNvPr id="6" name="Immagine 5">
          <a:extLst>
            <a:ext uri="{FF2B5EF4-FFF2-40B4-BE49-F238E27FC236}">
              <a16:creationId xmlns:a16="http://schemas.microsoft.com/office/drawing/2014/main" id="{34B99AA0-021E-E65A-6BC8-08D01BEDFC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7054231" y="5404339"/>
          <a:ext cx="5204077" cy="3920159"/>
        </a:xfrm>
        <a:prstGeom prst="rect">
          <a:avLst/>
        </a:prstGeom>
      </xdr:spPr>
    </xdr:pic>
    <xdr:clientData/>
  </xdr:twoCellAnchor>
  <xdr:twoCellAnchor editAs="oneCell">
    <xdr:from>
      <xdr:col>24</xdr:col>
      <xdr:colOff>281354</xdr:colOff>
      <xdr:row>28</xdr:row>
      <xdr:rowOff>46893</xdr:rowOff>
    </xdr:from>
    <xdr:to>
      <xdr:col>40</xdr:col>
      <xdr:colOff>468924</xdr:colOff>
      <xdr:row>49</xdr:row>
      <xdr:rowOff>138283</xdr:rowOff>
    </xdr:to>
    <xdr:pic>
      <xdr:nvPicPr>
        <xdr:cNvPr id="7" name="Immagine 6">
          <a:extLst>
            <a:ext uri="{FF2B5EF4-FFF2-40B4-BE49-F238E27FC236}">
              <a16:creationId xmlns:a16="http://schemas.microsoft.com/office/drawing/2014/main" id="{5F5DA94D-1423-7063-86A4-C2D02DFC5A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2484862" y="5298831"/>
          <a:ext cx="9941170" cy="4030344"/>
        </a:xfrm>
        <a:prstGeom prst="rect">
          <a:avLst/>
        </a:prstGeom>
      </xdr:spPr>
    </xdr:pic>
    <xdr:clientData/>
  </xdr:twoCellAnchor>
  <xdr:twoCellAnchor editAs="oneCell">
    <xdr:from>
      <xdr:col>1</xdr:col>
      <xdr:colOff>44893</xdr:colOff>
      <xdr:row>51</xdr:row>
      <xdr:rowOff>23446</xdr:rowOff>
    </xdr:from>
    <xdr:to>
      <xdr:col>3</xdr:col>
      <xdr:colOff>1684798</xdr:colOff>
      <xdr:row>71</xdr:row>
      <xdr:rowOff>23447</xdr:rowOff>
    </xdr:to>
    <xdr:pic>
      <xdr:nvPicPr>
        <xdr:cNvPr id="8" name="Immagine 7">
          <a:extLst>
            <a:ext uri="{FF2B5EF4-FFF2-40B4-BE49-F238E27FC236}">
              <a16:creationId xmlns:a16="http://schemas.microsoft.com/office/drawing/2014/main" id="{848A49CD-9EB7-BEE9-D881-736E47E75D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54493" y="9589477"/>
          <a:ext cx="5051320" cy="3751385"/>
        </a:xfrm>
        <a:prstGeom prst="rect">
          <a:avLst/>
        </a:prstGeom>
      </xdr:spPr>
    </xdr:pic>
    <xdr:clientData/>
  </xdr:twoCellAnchor>
  <xdr:twoCellAnchor editAs="oneCell">
    <xdr:from>
      <xdr:col>4</xdr:col>
      <xdr:colOff>361416</xdr:colOff>
      <xdr:row>50</xdr:row>
      <xdr:rowOff>140676</xdr:rowOff>
    </xdr:from>
    <xdr:to>
      <xdr:col>7</xdr:col>
      <xdr:colOff>1410394</xdr:colOff>
      <xdr:row>71</xdr:row>
      <xdr:rowOff>65445</xdr:rowOff>
    </xdr:to>
    <xdr:pic>
      <xdr:nvPicPr>
        <xdr:cNvPr id="9" name="Immagine 8">
          <a:extLst>
            <a:ext uri="{FF2B5EF4-FFF2-40B4-BE49-F238E27FC236}">
              <a16:creationId xmlns:a16="http://schemas.microsoft.com/office/drawing/2014/main" id="{1B51B09A-CBD3-3BCB-A541-E224076E2D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105724" y="9519138"/>
          <a:ext cx="5222393" cy="3863722"/>
        </a:xfrm>
        <a:prstGeom prst="rect">
          <a:avLst/>
        </a:prstGeom>
      </xdr:spPr>
    </xdr:pic>
    <xdr:clientData/>
  </xdr:twoCellAnchor>
  <xdr:twoCellAnchor editAs="oneCell">
    <xdr:from>
      <xdr:col>8</xdr:col>
      <xdr:colOff>117231</xdr:colOff>
      <xdr:row>50</xdr:row>
      <xdr:rowOff>17128</xdr:rowOff>
    </xdr:from>
    <xdr:to>
      <xdr:col>15</xdr:col>
      <xdr:colOff>235812</xdr:colOff>
      <xdr:row>71</xdr:row>
      <xdr:rowOff>175846</xdr:rowOff>
    </xdr:to>
    <xdr:pic>
      <xdr:nvPicPr>
        <xdr:cNvPr id="10" name="Immagine 9">
          <a:extLst>
            <a:ext uri="{FF2B5EF4-FFF2-40B4-BE49-F238E27FC236}">
              <a16:creationId xmlns:a16="http://schemas.microsoft.com/office/drawing/2014/main" id="{56B8F8E1-C066-26D4-CD45-191D152AC9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1465169" y="9395590"/>
          <a:ext cx="5487751" cy="4097671"/>
        </a:xfrm>
        <a:prstGeom prst="rect">
          <a:avLst/>
        </a:prstGeom>
      </xdr:spPr>
    </xdr:pic>
    <xdr:clientData/>
  </xdr:twoCellAnchor>
  <xdr:twoCellAnchor editAs="oneCell">
    <xdr:from>
      <xdr:col>15</xdr:col>
      <xdr:colOff>332468</xdr:colOff>
      <xdr:row>50</xdr:row>
      <xdr:rowOff>128955</xdr:rowOff>
    </xdr:from>
    <xdr:to>
      <xdr:col>24</xdr:col>
      <xdr:colOff>100954</xdr:colOff>
      <xdr:row>71</xdr:row>
      <xdr:rowOff>93785</xdr:rowOff>
    </xdr:to>
    <xdr:pic>
      <xdr:nvPicPr>
        <xdr:cNvPr id="11" name="Immagine 10">
          <a:extLst>
            <a:ext uri="{FF2B5EF4-FFF2-40B4-BE49-F238E27FC236}">
              <a16:creationId xmlns:a16="http://schemas.microsoft.com/office/drawing/2014/main" id="{EAD6B107-98E6-12D1-37A6-DD30B8D986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7049576" y="9507417"/>
          <a:ext cx="5254886" cy="3903783"/>
        </a:xfrm>
        <a:prstGeom prst="rect">
          <a:avLst/>
        </a:prstGeom>
      </xdr:spPr>
    </xdr:pic>
    <xdr:clientData/>
  </xdr:twoCellAnchor>
  <xdr:twoCellAnchor editAs="oneCell">
    <xdr:from>
      <xdr:col>40</xdr:col>
      <xdr:colOff>459960</xdr:colOff>
      <xdr:row>28</xdr:row>
      <xdr:rowOff>53312</xdr:rowOff>
    </xdr:from>
    <xdr:to>
      <xdr:col>56</xdr:col>
      <xdr:colOff>542021</xdr:colOff>
      <xdr:row>49</xdr:row>
      <xdr:rowOff>35228</xdr:rowOff>
    </xdr:to>
    <xdr:pic>
      <xdr:nvPicPr>
        <xdr:cNvPr id="12" name="Immagine 11">
          <a:extLst>
            <a:ext uri="{FF2B5EF4-FFF2-40B4-BE49-F238E27FC236}">
              <a16:creationId xmlns:a16="http://schemas.microsoft.com/office/drawing/2014/main" id="{427DDF1B-A377-49F1-477B-3874459EB9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32663531" y="5133312"/>
          <a:ext cx="9951776" cy="3791916"/>
        </a:xfrm>
        <a:prstGeom prst="rect">
          <a:avLst/>
        </a:prstGeom>
      </xdr:spPr>
    </xdr:pic>
    <xdr:clientData/>
  </xdr:twoCellAnchor>
  <xdr:twoCellAnchor editAs="oneCell">
    <xdr:from>
      <xdr:col>1</xdr:col>
      <xdr:colOff>75250</xdr:colOff>
      <xdr:row>72</xdr:row>
      <xdr:rowOff>187568</xdr:rowOff>
    </xdr:from>
    <xdr:to>
      <xdr:col>3</xdr:col>
      <xdr:colOff>1592749</xdr:colOff>
      <xdr:row>92</xdr:row>
      <xdr:rowOff>22206</xdr:rowOff>
    </xdr:to>
    <xdr:pic>
      <xdr:nvPicPr>
        <xdr:cNvPr id="13" name="Immagine 12">
          <a:extLst>
            <a:ext uri="{FF2B5EF4-FFF2-40B4-BE49-F238E27FC236}">
              <a16:creationId xmlns:a16="http://schemas.microsoft.com/office/drawing/2014/main" id="{B4E9E0E0-BEE8-631F-BA4C-792BAB16D4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684850" y="13692553"/>
          <a:ext cx="4928914" cy="3586022"/>
        </a:xfrm>
        <a:prstGeom prst="rect">
          <a:avLst/>
        </a:prstGeom>
      </xdr:spPr>
    </xdr:pic>
    <xdr:clientData/>
  </xdr:twoCellAnchor>
  <xdr:twoCellAnchor editAs="oneCell">
    <xdr:from>
      <xdr:col>4</xdr:col>
      <xdr:colOff>203317</xdr:colOff>
      <xdr:row>72</xdr:row>
      <xdr:rowOff>82061</xdr:rowOff>
    </xdr:from>
    <xdr:to>
      <xdr:col>8</xdr:col>
      <xdr:colOff>76050</xdr:colOff>
      <xdr:row>93</xdr:row>
      <xdr:rowOff>120386</xdr:rowOff>
    </xdr:to>
    <xdr:pic>
      <xdr:nvPicPr>
        <xdr:cNvPr id="14" name="Immagine 13">
          <a:extLst>
            <a:ext uri="{FF2B5EF4-FFF2-40B4-BE49-F238E27FC236}">
              <a16:creationId xmlns:a16="http://schemas.microsoft.com/office/drawing/2014/main" id="{1A6EA3F8-3967-94FE-A3B7-D67A1FEDD8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5947625" y="13587046"/>
          <a:ext cx="5476363" cy="3977278"/>
        </a:xfrm>
        <a:prstGeom prst="rect">
          <a:avLst/>
        </a:prstGeom>
      </xdr:spPr>
    </xdr:pic>
    <xdr:clientData/>
  </xdr:twoCellAnchor>
  <xdr:twoCellAnchor editAs="oneCell">
    <xdr:from>
      <xdr:col>8</xdr:col>
      <xdr:colOff>351692</xdr:colOff>
      <xdr:row>72</xdr:row>
      <xdr:rowOff>23446</xdr:rowOff>
    </xdr:from>
    <xdr:to>
      <xdr:col>15</xdr:col>
      <xdr:colOff>165028</xdr:colOff>
      <xdr:row>92</xdr:row>
      <xdr:rowOff>168130</xdr:rowOff>
    </xdr:to>
    <xdr:pic>
      <xdr:nvPicPr>
        <xdr:cNvPr id="15" name="Immagine 14">
          <a:extLst>
            <a:ext uri="{FF2B5EF4-FFF2-40B4-BE49-F238E27FC236}">
              <a16:creationId xmlns:a16="http://schemas.microsoft.com/office/drawing/2014/main" id="{0E3AFEA7-B837-71BF-A86C-D5E9D5D85F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1699630" y="13528431"/>
          <a:ext cx="5182506" cy="3896068"/>
        </a:xfrm>
        <a:prstGeom prst="rect">
          <a:avLst/>
        </a:prstGeom>
      </xdr:spPr>
    </xdr:pic>
    <xdr:clientData/>
  </xdr:twoCellAnchor>
  <xdr:twoCellAnchor editAs="oneCell">
    <xdr:from>
      <xdr:col>15</xdr:col>
      <xdr:colOff>293077</xdr:colOff>
      <xdr:row>72</xdr:row>
      <xdr:rowOff>58614</xdr:rowOff>
    </xdr:from>
    <xdr:to>
      <xdr:col>23</xdr:col>
      <xdr:colOff>515815</xdr:colOff>
      <xdr:row>92</xdr:row>
      <xdr:rowOff>78015</xdr:rowOff>
    </xdr:to>
    <xdr:pic>
      <xdr:nvPicPr>
        <xdr:cNvPr id="16" name="Immagine 15">
          <a:extLst>
            <a:ext uri="{FF2B5EF4-FFF2-40B4-BE49-F238E27FC236}">
              <a16:creationId xmlns:a16="http://schemas.microsoft.com/office/drawing/2014/main" id="{B18FED8A-3F03-5935-D77C-BB493E86F1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7010185" y="13563599"/>
          <a:ext cx="5099538" cy="3770785"/>
        </a:xfrm>
        <a:prstGeom prst="rect">
          <a:avLst/>
        </a:prstGeom>
      </xdr:spPr>
    </xdr:pic>
    <xdr:clientData/>
  </xdr:twoCellAnchor>
  <xdr:twoCellAnchor editAs="oneCell">
    <xdr:from>
      <xdr:col>33</xdr:col>
      <xdr:colOff>99925</xdr:colOff>
      <xdr:row>49</xdr:row>
      <xdr:rowOff>118572</xdr:rowOff>
    </xdr:from>
    <xdr:to>
      <xdr:col>49</xdr:col>
      <xdr:colOff>386027</xdr:colOff>
      <xdr:row>71</xdr:row>
      <xdr:rowOff>73713</xdr:rowOff>
    </xdr:to>
    <xdr:pic>
      <xdr:nvPicPr>
        <xdr:cNvPr id="17" name="Immagine 16">
          <a:extLst>
            <a:ext uri="{FF2B5EF4-FFF2-40B4-BE49-F238E27FC236}">
              <a16:creationId xmlns:a16="http://schemas.microsoft.com/office/drawing/2014/main" id="{8F0E831E-F18B-7514-42D7-64ED7FCF5F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27985496" y="9008572"/>
          <a:ext cx="10155817" cy="394657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4826003-5382-487B-B936-63566E3A9FAD}" name="Tabella4" displayName="Tabella4" ref="B3:I22" totalsRowCount="1">
  <autoFilter ref="B3:I21" xr:uid="{94826003-5382-487B-B936-63566E3A9FAD}"/>
  <tableColumns count="8">
    <tableColumn id="1" xr3:uid="{3F1079B9-7EF5-4F6A-AE23-A1C2EA35BF9B}" name="Patient Id" totalsRowLabel="Average"/>
    <tableColumn id="2" xr3:uid="{A9C8B602-DC40-417B-96A4-C814B3BF80C7}" name="Ground Truth" dataDxfId="13" totalsRowDxfId="12"/>
    <tableColumn id="3" xr3:uid="{5A67E8AB-E169-4CDD-BFA7-3A0C1B79BA5A}" name="Linear Regression" dataDxfId="11" totalsRowDxfId="10"/>
    <tableColumn id="4" xr3:uid="{8AC562C5-03E3-4B57-9794-C78D84FFE207}" name="MAE - LR" totalsRowFunction="custom" dataDxfId="9" totalsRowDxfId="8">
      <calculatedColumnFormula>ABS(Tabella4[[#This Row],[Linear Regression]]-Tabella4[[#This Row],[Ground Truth]])</calculatedColumnFormula>
      <totalsRowFormula>AVERAGE(Tabella4[MAE - LR])</totalsRowFormula>
    </tableColumn>
    <tableColumn id="9" xr3:uid="{F5262F00-03A0-4F42-AE37-B1F7799C2633}" name="Polynomial 2" dataDxfId="7" totalsRowDxfId="6"/>
    <tableColumn id="5" xr3:uid="{79221FA2-1AB3-4B3B-BD9E-5ACECE0C45E4}" name="MAE - P2" totalsRowFunction="custom" dataDxfId="5" totalsRowDxfId="4">
      <calculatedColumnFormula>ABS(Tabella4[[#This Row],[Polynomial 2]]-Tabella4[[#This Row],[Ground Truth]])</calculatedColumnFormula>
      <totalsRowFormula>AVERAGE(Tabella4[MAE - P2])</totalsRowFormula>
    </tableColumn>
    <tableColumn id="10" xr3:uid="{917849CD-37A2-43DB-BC97-B12E5B4E88F6}" name="Polynomial 3" dataDxfId="3" totalsRowDxfId="2"/>
    <tableColumn id="11" xr3:uid="{4EBA632F-B401-48C8-9E3D-6BDE54B4A8C9}" name="MAE - P3" totalsRowFunction="custom" dataDxfId="1" totalsRowDxfId="0">
      <calculatedColumnFormula>ABS(Tabella4[[#This Row],[Polynomial 3]]-Tabella4[[#This Row],[Ground Truth]])</calculatedColumnFormula>
      <totalsRowFormula>AVERAGE(Tabella4[MAE - P3])</totalsRow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387BA-2F5F-44C7-A225-841BE6ABDA7A}">
  <dimension ref="B2:R26"/>
  <sheetViews>
    <sheetView tabSelected="1" topLeftCell="Y29" zoomScale="72" zoomScaleNormal="46" workbookViewId="0">
      <selection activeCell="AG56" sqref="AG56"/>
    </sheetView>
  </sheetViews>
  <sheetFormatPr defaultRowHeight="14.4" x14ac:dyDescent="0.3"/>
  <cols>
    <col min="1" max="1" width="8.88671875" customWidth="1"/>
    <col min="2" max="2" width="30.109375" customWidth="1"/>
    <col min="3" max="3" width="19.6640625" customWidth="1"/>
    <col min="4" max="4" width="25.109375" customWidth="1"/>
    <col min="5" max="5" width="19.6640625" customWidth="1"/>
    <col min="6" max="6" width="20.6640625" customWidth="1"/>
    <col min="7" max="7" width="20.5546875" customWidth="1"/>
    <col min="8" max="8" width="20.77734375" customWidth="1"/>
    <col min="9" max="9" width="25" customWidth="1"/>
  </cols>
  <sheetData>
    <row r="2" spans="2:18" x14ac:dyDescent="0.3">
      <c r="D2" s="3"/>
      <c r="E2" s="3"/>
      <c r="F2" s="3"/>
      <c r="G2" s="3"/>
      <c r="H2" s="3"/>
    </row>
    <row r="3" spans="2:18" x14ac:dyDescent="0.3">
      <c r="B3" t="s">
        <v>20</v>
      </c>
      <c r="C3" s="1" t="s">
        <v>0</v>
      </c>
      <c r="D3" s="1" t="s">
        <v>1</v>
      </c>
      <c r="E3" t="s">
        <v>23</v>
      </c>
      <c r="F3" t="s">
        <v>21</v>
      </c>
      <c r="G3" t="s">
        <v>24</v>
      </c>
      <c r="H3" t="s">
        <v>22</v>
      </c>
      <c r="I3" t="s">
        <v>25</v>
      </c>
    </row>
    <row r="4" spans="2:18" x14ac:dyDescent="0.3">
      <c r="B4" t="s">
        <v>2</v>
      </c>
      <c r="C4" s="2">
        <v>3523</v>
      </c>
      <c r="D4" s="2">
        <v>3311.6896077352399</v>
      </c>
      <c r="E4" s="2">
        <f>ABS(Tabella4[[#This Row],[Linear Regression]]-Tabella4[[#This Row],[Ground Truth]])</f>
        <v>211.31039226476014</v>
      </c>
      <c r="F4" s="2">
        <v>3371.2494819240301</v>
      </c>
      <c r="G4" s="2">
        <f>ABS(Tabella4[[#This Row],[Polynomial 2]]-Tabella4[[#This Row],[Ground Truth]])</f>
        <v>151.75051807596992</v>
      </c>
      <c r="H4" s="2">
        <v>3382.6904285809401</v>
      </c>
      <c r="I4" s="2">
        <f>ABS(Tabella4[[#This Row],[Polynomial 3]]-Tabella4[[#This Row],[Ground Truth]])</f>
        <v>140.30957141905992</v>
      </c>
      <c r="O4" s="4" t="s">
        <v>20</v>
      </c>
      <c r="P4" s="5" t="s">
        <v>23</v>
      </c>
      <c r="Q4" s="5" t="s">
        <v>24</v>
      </c>
      <c r="R4" s="6" t="s">
        <v>25</v>
      </c>
    </row>
    <row r="5" spans="2:18" x14ac:dyDescent="0.3">
      <c r="B5" t="s">
        <v>3</v>
      </c>
      <c r="C5" s="2">
        <v>3807</v>
      </c>
      <c r="D5" s="2">
        <v>3767.2272395917698</v>
      </c>
      <c r="E5" s="2">
        <f>ABS(Tabella4[[#This Row],[Linear Regression]]-Tabella4[[#This Row],[Ground Truth]])</f>
        <v>39.77276040823017</v>
      </c>
      <c r="F5" s="2">
        <v>3831.9292420663501</v>
      </c>
      <c r="G5" s="2">
        <f>ABS(Tabella4[[#This Row],[Polynomial 2]]-Tabella4[[#This Row],[Ground Truth]])</f>
        <v>24.929242066350071</v>
      </c>
      <c r="H5" s="2">
        <v>3939.0509302015798</v>
      </c>
      <c r="I5" s="2">
        <f>ABS(Tabella4[[#This Row],[Polynomial 3]]-Tabella4[[#This Row],[Ground Truth]])</f>
        <v>132.05093020157983</v>
      </c>
      <c r="O5" t="s">
        <v>28</v>
      </c>
      <c r="P5" s="2">
        <f>AVERAGE(Tabella4[MAE - LR])</f>
        <v>127.62381198667279</v>
      </c>
      <c r="Q5" s="2">
        <f>AVERAGE(Tabella4[MAE - P2])</f>
        <v>93.948824089154471</v>
      </c>
      <c r="R5" s="2">
        <f>AVERAGE(Tabella4[MAE - P3])</f>
        <v>67.763965100598853</v>
      </c>
    </row>
    <row r="6" spans="2:18" x14ac:dyDescent="0.3">
      <c r="B6" t="s">
        <v>4</v>
      </c>
      <c r="C6" s="2">
        <v>2903</v>
      </c>
      <c r="D6" s="2">
        <v>3174.3429574094698</v>
      </c>
      <c r="E6" s="2">
        <f>ABS(Tabella4[[#This Row],[Linear Regression]]-Tabella4[[#This Row],[Ground Truth]])</f>
        <v>271.34295740946982</v>
      </c>
      <c r="F6" s="2">
        <v>3124.34606257412</v>
      </c>
      <c r="G6" s="2">
        <f>ABS(Tabella4[[#This Row],[Polynomial 2]]-Tabella4[[#This Row],[Ground Truth]])</f>
        <v>221.34606257411997</v>
      </c>
      <c r="H6" s="2">
        <v>3078.6466698547001</v>
      </c>
      <c r="I6" s="2">
        <f>ABS(Tabella4[[#This Row],[Polynomial 3]]-Tabella4[[#This Row],[Ground Truth]])</f>
        <v>175.64666985470012</v>
      </c>
      <c r="O6" t="s">
        <v>26</v>
      </c>
      <c r="P6" s="2">
        <f>MAX(Tabella4[MAE - LR])</f>
        <v>557.09667908131996</v>
      </c>
      <c r="Q6" s="2">
        <f>MAX(Tabella4[MAE - P2])</f>
        <v>359.0442857196299</v>
      </c>
      <c r="R6" s="2">
        <f>MAX(Tabella4[MAE - P3])</f>
        <v>175.64666985470012</v>
      </c>
    </row>
    <row r="7" spans="2:18" x14ac:dyDescent="0.3">
      <c r="B7" t="s">
        <v>5</v>
      </c>
      <c r="C7" s="2">
        <v>1860</v>
      </c>
      <c r="D7" s="2">
        <v>1890.24572388515</v>
      </c>
      <c r="E7" s="2">
        <f>ABS(Tabella4[[#This Row],[Linear Regression]]-Tabella4[[#This Row],[Ground Truth]])</f>
        <v>30.245723885150028</v>
      </c>
      <c r="F7" s="2">
        <v>1831.4430062210899</v>
      </c>
      <c r="G7" s="2">
        <f>ABS(Tabella4[[#This Row],[Polynomial 2]]-Tabella4[[#This Row],[Ground Truth]])</f>
        <v>28.556993778910055</v>
      </c>
      <c r="H7" s="2">
        <v>1889.4743389442599</v>
      </c>
      <c r="I7" s="2">
        <f>ABS(Tabella4[[#This Row],[Polynomial 3]]-Tabella4[[#This Row],[Ground Truth]])</f>
        <v>29.474338944259898</v>
      </c>
      <c r="O7" t="s">
        <v>27</v>
      </c>
      <c r="P7" s="2">
        <f>MIN(Tabella4[MAE - LR])</f>
        <v>1.0774066500100616</v>
      </c>
      <c r="Q7" s="2">
        <f>MIN(Tabella4[MAE - P2])</f>
        <v>2.2693555628497961</v>
      </c>
      <c r="R7" s="2">
        <f>MIN(Tabella4[MAE - P3])</f>
        <v>6.8815643469301904</v>
      </c>
    </row>
    <row r="8" spans="2:18" x14ac:dyDescent="0.3">
      <c r="B8" t="s">
        <v>6</v>
      </c>
      <c r="C8" s="2">
        <v>4916</v>
      </c>
      <c r="D8" s="2">
        <v>4818.1897731641602</v>
      </c>
      <c r="E8" s="2">
        <f>ABS(Tabella4[[#This Row],[Linear Regression]]-Tabella4[[#This Row],[Ground Truth]])</f>
        <v>97.810226835839785</v>
      </c>
      <c r="F8" s="2">
        <v>4890.1193487037099</v>
      </c>
      <c r="G8" s="2">
        <f>ABS(Tabella4[[#This Row],[Polynomial 2]]-Tabella4[[#This Row],[Ground Truth]])</f>
        <v>25.880651296290125</v>
      </c>
      <c r="H8" s="2">
        <v>4876.7308397419201</v>
      </c>
      <c r="I8" s="2">
        <f>ABS(Tabella4[[#This Row],[Polynomial 3]]-Tabella4[[#This Row],[Ground Truth]])</f>
        <v>39.269160258079864</v>
      </c>
      <c r="O8" t="s">
        <v>29</v>
      </c>
      <c r="P8" s="2">
        <f>STDEV(Tabella4[MAE - LR])</f>
        <v>172.49268584587904</v>
      </c>
      <c r="Q8" s="2">
        <f>STDEV(Tabella4[MAE - P2])</f>
        <v>114.96389642143399</v>
      </c>
      <c r="R8" s="2">
        <f>STDEV(Tabella4[MAE - P3])</f>
        <v>60.512736366120926</v>
      </c>
    </row>
    <row r="9" spans="2:18" x14ac:dyDescent="0.3">
      <c r="B9" t="s">
        <v>7</v>
      </c>
      <c r="C9" s="2">
        <v>2253</v>
      </c>
      <c r="D9" s="2">
        <v>2276.25766350088</v>
      </c>
      <c r="E9" s="2">
        <f>ABS(Tabella4[[#This Row],[Linear Regression]]-Tabella4[[#This Row],[Ground Truth]])</f>
        <v>23.257663500879971</v>
      </c>
      <c r="F9" s="2">
        <v>2250.7306444371502</v>
      </c>
      <c r="G9" s="2">
        <f>ABS(Tabella4[[#This Row],[Polynomial 2]]-Tabella4[[#This Row],[Ground Truth]])</f>
        <v>2.2693555628497961</v>
      </c>
      <c r="H9" s="2">
        <v>2211.07634820761</v>
      </c>
      <c r="I9" s="2">
        <f>ABS(Tabella4[[#This Row],[Polynomial 3]]-Tabella4[[#This Row],[Ground Truth]])</f>
        <v>41.923651792390046</v>
      </c>
      <c r="O9" t="s">
        <v>30</v>
      </c>
      <c r="P9" s="2">
        <f>MEDIAN(Tabella4[MAE - LR])</f>
        <v>30.700139912590089</v>
      </c>
      <c r="Q9" s="2">
        <f>MEDIAN(Tabella4[MAE - P2])</f>
        <v>32.075744222280036</v>
      </c>
      <c r="R9" s="2">
        <f>MEDIAN(Tabella4[MAE - P3])</f>
        <v>41.257825248565041</v>
      </c>
    </row>
    <row r="10" spans="2:18" x14ac:dyDescent="0.3">
      <c r="B10" t="s">
        <v>8</v>
      </c>
      <c r="C10" s="2">
        <v>2776</v>
      </c>
      <c r="D10" s="2">
        <v>2218.90332091868</v>
      </c>
      <c r="E10" s="2">
        <f>ABS(Tabella4[[#This Row],[Linear Regression]]-Tabella4[[#This Row],[Ground Truth]])</f>
        <v>557.09667908131996</v>
      </c>
      <c r="F10" s="2">
        <v>2416.9557142803701</v>
      </c>
      <c r="G10" s="2">
        <f>ABS(Tabella4[[#This Row],[Polynomial 2]]-Tabella4[[#This Row],[Ground Truth]])</f>
        <v>359.0442857196299</v>
      </c>
      <c r="H10" s="2">
        <v>2612.5725706838798</v>
      </c>
      <c r="I10" s="2">
        <f>ABS(Tabella4[[#This Row],[Polynomial 3]]-Tabella4[[#This Row],[Ground Truth]])</f>
        <v>163.4274293161202</v>
      </c>
    </row>
    <row r="11" spans="2:18" x14ac:dyDescent="0.3">
      <c r="B11" t="s">
        <v>9</v>
      </c>
      <c r="C11" s="2">
        <v>2846</v>
      </c>
      <c r="D11" s="2">
        <v>2814.8454440599699</v>
      </c>
      <c r="E11" s="2">
        <f>ABS(Tabella4[[#This Row],[Linear Regression]]-Tabella4[[#This Row],[Ground Truth]])</f>
        <v>31.15455594003015</v>
      </c>
      <c r="F11" s="2">
        <v>2817.90183696742</v>
      </c>
      <c r="G11" s="2">
        <f>ABS(Tabella4[[#This Row],[Polynomial 2]]-Tabella4[[#This Row],[Ground Truth]])</f>
        <v>28.098163032580032</v>
      </c>
      <c r="H11" s="2">
        <v>2835.0669862444402</v>
      </c>
      <c r="I11" s="2">
        <f>ABS(Tabella4[[#This Row],[Polynomial 3]]-Tabella4[[#This Row],[Ground Truth]])</f>
        <v>10.933013755559841</v>
      </c>
    </row>
    <row r="12" spans="2:18" x14ac:dyDescent="0.3">
      <c r="B12" t="s">
        <v>10</v>
      </c>
      <c r="C12" s="2">
        <v>6399</v>
      </c>
      <c r="D12" s="2">
        <v>5919.0454545454504</v>
      </c>
      <c r="E12" s="2">
        <f>ABS(Tabella4[[#This Row],[Linear Regression]]-Tabella4[[#This Row],[Ground Truth]])</f>
        <v>479.95454545454959</v>
      </c>
      <c r="F12" s="2">
        <v>6058.6596434973699</v>
      </c>
      <c r="G12" s="2">
        <f>ABS(Tabella4[[#This Row],[Polynomial 2]]-Tabella4[[#This Row],[Ground Truth]])</f>
        <v>340.34035650263013</v>
      </c>
      <c r="H12" s="2">
        <v>6228.7784140041404</v>
      </c>
      <c r="I12" s="2">
        <f>ABS(Tabella4[[#This Row],[Polynomial 3]]-Tabella4[[#This Row],[Ground Truth]])</f>
        <v>170.22158599585964</v>
      </c>
    </row>
    <row r="13" spans="2:18" x14ac:dyDescent="0.3">
      <c r="B13" t="s">
        <v>11</v>
      </c>
      <c r="C13" s="2">
        <v>2992</v>
      </c>
      <c r="D13" s="2">
        <v>2686.9709962168899</v>
      </c>
      <c r="E13" s="2">
        <f>ABS(Tabella4[[#This Row],[Linear Regression]]-Tabella4[[#This Row],[Ground Truth]])</f>
        <v>305.02900378311006</v>
      </c>
      <c r="F13" s="2">
        <v>2797.4059098278299</v>
      </c>
      <c r="G13" s="2">
        <f>ABS(Tabella4[[#This Row],[Polynomial 2]]-Tabella4[[#This Row],[Ground Truth]])</f>
        <v>194.59409017217013</v>
      </c>
      <c r="H13" s="2">
        <v>2900.95881800501</v>
      </c>
      <c r="I13" s="2">
        <f>ABS(Tabella4[[#This Row],[Polynomial 3]]-Tabella4[[#This Row],[Ground Truth]])</f>
        <v>91.041181994989984</v>
      </c>
    </row>
    <row r="14" spans="2:18" x14ac:dyDescent="0.3">
      <c r="B14" t="s">
        <v>12</v>
      </c>
      <c r="C14" s="2">
        <v>1965</v>
      </c>
      <c r="D14" s="2">
        <v>1958.07813385125</v>
      </c>
      <c r="E14" s="2">
        <f>ABS(Tabella4[[#This Row],[Linear Regression]]-Tabella4[[#This Row],[Ground Truth]])</f>
        <v>6.9218661487500412</v>
      </c>
      <c r="F14" s="2">
        <v>1949.61116950171</v>
      </c>
      <c r="G14" s="2">
        <f>ABS(Tabella4[[#This Row],[Polynomial 2]]-Tabella4[[#This Row],[Ground Truth]])</f>
        <v>15.388830498289963</v>
      </c>
      <c r="H14" s="2">
        <v>1933.09542463105</v>
      </c>
      <c r="I14" s="2">
        <f>ABS(Tabella4[[#This Row],[Polynomial 3]]-Tabella4[[#This Row],[Ground Truth]])</f>
        <v>31.904575368949963</v>
      </c>
    </row>
    <row r="15" spans="2:18" x14ac:dyDescent="0.3">
      <c r="B15" t="s">
        <v>13</v>
      </c>
      <c r="C15" s="2">
        <v>1879</v>
      </c>
      <c r="D15" s="2">
        <v>1855.40911158277</v>
      </c>
      <c r="E15" s="2">
        <f>ABS(Tabella4[[#This Row],[Linear Regression]]-Tabella4[[#This Row],[Ground Truth]])</f>
        <v>23.590888417229962</v>
      </c>
      <c r="F15" s="2">
        <v>1841.5073511943001</v>
      </c>
      <c r="G15" s="2">
        <f>ABS(Tabella4[[#This Row],[Polynomial 2]]-Tabella4[[#This Row],[Ground Truth]])</f>
        <v>37.492648805699901</v>
      </c>
      <c r="H15" s="2">
        <v>1827.1819128442301</v>
      </c>
      <c r="I15" s="2">
        <f>ABS(Tabella4[[#This Row],[Polynomial 3]]-Tabella4[[#This Row],[Ground Truth]])</f>
        <v>51.818087155769945</v>
      </c>
    </row>
    <row r="16" spans="2:18" x14ac:dyDescent="0.3">
      <c r="B16" t="s">
        <v>14</v>
      </c>
      <c r="C16" s="2">
        <v>3574</v>
      </c>
      <c r="D16" s="2">
        <v>3569.0026307644598</v>
      </c>
      <c r="E16" s="2">
        <f>ABS(Tabella4[[#This Row],[Linear Regression]]-Tabella4[[#This Row],[Ground Truth]])</f>
        <v>4.9973692355401909</v>
      </c>
      <c r="F16" s="2">
        <v>3538.40550533435</v>
      </c>
      <c r="G16" s="2">
        <f>ABS(Tabella4[[#This Row],[Polynomial 2]]-Tabella4[[#This Row],[Ground Truth]])</f>
        <v>35.594494665650018</v>
      </c>
      <c r="H16" s="2">
        <v>3582.51093218813</v>
      </c>
      <c r="I16" s="2">
        <f>ABS(Tabella4[[#This Row],[Polynomial 3]]-Tabella4[[#This Row],[Ground Truth]])</f>
        <v>8.5109321881300275</v>
      </c>
    </row>
    <row r="17" spans="2:9" x14ac:dyDescent="0.3">
      <c r="B17" t="s">
        <v>15</v>
      </c>
      <c r="C17" s="2">
        <v>2066</v>
      </c>
      <c r="D17" s="2">
        <v>2083.9049024058099</v>
      </c>
      <c r="E17" s="2">
        <f>ABS(Tabella4[[#This Row],[Linear Regression]]-Tabella4[[#This Row],[Ground Truth]])</f>
        <v>17.904902405809935</v>
      </c>
      <c r="F17" s="2">
        <v>2074.64726327163</v>
      </c>
      <c r="G17" s="2">
        <f>ABS(Tabella4[[#This Row],[Polynomial 2]]-Tabella4[[#This Row],[Ground Truth]])</f>
        <v>8.6472632716299813</v>
      </c>
      <c r="H17" s="2">
        <v>2072.8815643469302</v>
      </c>
      <c r="I17" s="2">
        <f>ABS(Tabella4[[#This Row],[Polynomial 3]]-Tabella4[[#This Row],[Ground Truth]])</f>
        <v>6.8815643469301904</v>
      </c>
    </row>
    <row r="18" spans="2:9" x14ac:dyDescent="0.3">
      <c r="B18" t="s">
        <v>16</v>
      </c>
      <c r="C18" s="2">
        <v>3157</v>
      </c>
      <c r="D18" s="2">
        <v>3146.5382520425801</v>
      </c>
      <c r="E18" s="2">
        <f>ABS(Tabella4[[#This Row],[Linear Regression]]-Tabella4[[#This Row],[Ground Truth]])</f>
        <v>10.461747957419902</v>
      </c>
      <c r="F18" s="2">
        <v>3163.6908419144102</v>
      </c>
      <c r="G18" s="2">
        <f>ABS(Tabella4[[#This Row],[Polynomial 2]]-Tabella4[[#This Row],[Ground Truth]])</f>
        <v>6.6908419144101572</v>
      </c>
      <c r="H18" s="2">
        <v>3197.59199870474</v>
      </c>
      <c r="I18" s="2">
        <f>ABS(Tabella4[[#This Row],[Polynomial 3]]-Tabella4[[#This Row],[Ground Truth]])</f>
        <v>40.591998704740035</v>
      </c>
    </row>
    <row r="19" spans="2:9" x14ac:dyDescent="0.3">
      <c r="B19" t="s">
        <v>17</v>
      </c>
      <c r="C19" s="2">
        <v>3562</v>
      </c>
      <c r="D19" s="2">
        <v>3741.70136007376</v>
      </c>
      <c r="E19" s="2">
        <f>ABS(Tabella4[[#This Row],[Linear Regression]]-Tabella4[[#This Row],[Ground Truth]])</f>
        <v>179.70136007376004</v>
      </c>
      <c r="F19" s="2">
        <v>3704.29842841452</v>
      </c>
      <c r="G19" s="2">
        <f>ABS(Tabella4[[#This Row],[Polynomial 2]]-Tabella4[[#This Row],[Ground Truth]])</f>
        <v>142.29842841452</v>
      </c>
      <c r="H19" s="2">
        <v>3611.4288727257699</v>
      </c>
      <c r="I19" s="2">
        <f>ABS(Tabella4[[#This Row],[Polynomial 3]]-Tabella4[[#This Row],[Ground Truth]])</f>
        <v>49.428872725769907</v>
      </c>
    </row>
    <row r="20" spans="2:9" x14ac:dyDescent="0.3">
      <c r="B20" t="s">
        <v>18</v>
      </c>
      <c r="C20" s="2">
        <v>1560</v>
      </c>
      <c r="D20" s="2">
        <v>1558.9225933499899</v>
      </c>
      <c r="E20" s="2">
        <f>ABS(Tabella4[[#This Row],[Linear Regression]]-Tabella4[[#This Row],[Ground Truth]])</f>
        <v>1.0774066500100616</v>
      </c>
      <c r="F20" s="2">
        <v>1579.53105246573</v>
      </c>
      <c r="G20" s="2">
        <f>ABS(Tabella4[[#This Row],[Polynomial 2]]-Tabella4[[#This Row],[Ground Truth]])</f>
        <v>19.531052465729999</v>
      </c>
      <c r="H20" s="2">
        <v>1534.90913894351</v>
      </c>
      <c r="I20" s="2">
        <f>ABS(Tabella4[[#This Row],[Polynomial 3]]-Tabella4[[#This Row],[Ground Truth]])</f>
        <v>25.090861056489985</v>
      </c>
    </row>
    <row r="21" spans="2:9" x14ac:dyDescent="0.3">
      <c r="B21" t="s">
        <v>19</v>
      </c>
      <c r="C21" s="2">
        <v>2925</v>
      </c>
      <c r="D21" s="2">
        <v>2919.4014336917498</v>
      </c>
      <c r="E21" s="2">
        <f>ABS(Tabella4[[#This Row],[Linear Regression]]-Tabella4[[#This Row],[Ground Truth]])</f>
        <v>5.598566308250156</v>
      </c>
      <c r="F21" s="2">
        <v>2876.3744452126498</v>
      </c>
      <c r="G21" s="2">
        <f>ABS(Tabella4[[#This Row],[Polynomial 2]]-Tabella4[[#This Row],[Ground Truth]])</f>
        <v>48.625554787350211</v>
      </c>
      <c r="H21" s="2">
        <v>2936.2269467313999</v>
      </c>
      <c r="I21" s="2">
        <f>ABS(Tabella4[[#This Row],[Polynomial 3]]-Tabella4[[#This Row],[Ground Truth]])</f>
        <v>11.226946731399948</v>
      </c>
    </row>
    <row r="22" spans="2:9" x14ac:dyDescent="0.3">
      <c r="B22" t="s">
        <v>28</v>
      </c>
      <c r="C22" s="2"/>
      <c r="D22" s="2"/>
      <c r="E22" s="2">
        <f>AVERAGE(Tabella4[MAE - LR])</f>
        <v>127.62381198667279</v>
      </c>
      <c r="F22" s="2"/>
      <c r="G22" s="2">
        <f>AVERAGE(Tabella4[MAE - P2])</f>
        <v>93.948824089154471</v>
      </c>
      <c r="H22" s="2"/>
      <c r="I22" s="2">
        <f>AVERAGE(Tabella4[MAE - P3])</f>
        <v>67.763965100598853</v>
      </c>
    </row>
    <row r="23" spans="2:9" x14ac:dyDescent="0.3">
      <c r="B23" t="s">
        <v>26</v>
      </c>
      <c r="E23" s="2">
        <f>MAX(Tabella4[MAE - LR])</f>
        <v>557.09667908131996</v>
      </c>
      <c r="F23" s="2"/>
      <c r="G23" s="2">
        <f>MAX(Tabella4[MAE - P2])</f>
        <v>359.0442857196299</v>
      </c>
      <c r="H23" s="2"/>
      <c r="I23" s="2">
        <f>MAX(Tabella4[MAE - P3])</f>
        <v>175.64666985470012</v>
      </c>
    </row>
    <row r="24" spans="2:9" x14ac:dyDescent="0.3">
      <c r="B24" t="s">
        <v>27</v>
      </c>
      <c r="E24" s="2">
        <f>MIN(Tabella4[MAE - LR])</f>
        <v>1.0774066500100616</v>
      </c>
      <c r="F24" s="2"/>
      <c r="G24" s="2">
        <f>MIN(Tabella4[MAE - P2])</f>
        <v>2.2693555628497961</v>
      </c>
      <c r="H24" s="2"/>
      <c r="I24" s="2">
        <f>MIN(Tabella4[MAE - P3])</f>
        <v>6.8815643469301904</v>
      </c>
    </row>
    <row r="25" spans="2:9" x14ac:dyDescent="0.3">
      <c r="B25" t="s">
        <v>29</v>
      </c>
      <c r="D25" s="2"/>
      <c r="E25" s="2">
        <f>STDEV(Tabella4[MAE - LR])</f>
        <v>172.49268584587904</v>
      </c>
      <c r="F25" s="2"/>
      <c r="G25" s="2">
        <f>STDEV(Tabella4[MAE - P2])</f>
        <v>114.96389642143399</v>
      </c>
      <c r="H25" s="2"/>
      <c r="I25" s="2">
        <f>STDEV(Tabella4[MAE - P3])</f>
        <v>60.512736366120926</v>
      </c>
    </row>
    <row r="26" spans="2:9" x14ac:dyDescent="0.3">
      <c r="B26" t="s">
        <v>30</v>
      </c>
      <c r="D26" s="2"/>
      <c r="E26" s="2">
        <f>MEDIAN(Tabella4[MAE - LR])</f>
        <v>30.700139912590089</v>
      </c>
      <c r="F26" s="2"/>
      <c r="G26" s="2">
        <f>MEDIAN(Tabella4[MAE - P2])</f>
        <v>32.075744222280036</v>
      </c>
      <c r="H26" s="2"/>
      <c r="I26" s="2">
        <f>MEDIAN(Tabella4[MAE - P3])</f>
        <v>41.257825248565041</v>
      </c>
    </row>
  </sheetData>
  <mergeCells count="1">
    <mergeCell ref="D2:H2"/>
  </mergeCells>
  <phoneticPr fontId="1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Francesco Passiatore</dc:creator>
  <cp:lastModifiedBy>Francesco Passiatore</cp:lastModifiedBy>
  <dcterms:created xsi:type="dcterms:W3CDTF">2025-10-15T10:05:52Z</dcterms:created>
  <dcterms:modified xsi:type="dcterms:W3CDTF">2025-10-20T10:45:43Z</dcterms:modified>
</cp:coreProperties>
</file>