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39389\Desktop\"/>
    </mc:Choice>
  </mc:AlternateContent>
  <xr:revisionPtr revIDLastSave="0" documentId="13_ncr:1_{463D3E7B-40F7-4871-9F12-7BD8FBE7BEA9}" xr6:coauthVersionLast="43" xr6:coauthVersionMax="45" xr10:uidLastSave="{00000000-0000-0000-0000-000000000000}"/>
  <bookViews>
    <workbookView xWindow="-10788" yWindow="4344" windowWidth="17280" windowHeight="8964" tabRatio="703" activeTab="2" xr2:uid="{00000000-000D-0000-FFFF-FFFF00000000}"/>
  </bookViews>
  <sheets>
    <sheet name="PROG. PV" sheetId="5" r:id="rId1"/>
    <sheet name="Foglio1" sheetId="6" r:id="rId2"/>
    <sheet name="Foglio2" sheetId="7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6" l="1"/>
  <c r="G10" i="6"/>
  <c r="G9" i="6"/>
  <c r="G12" i="6"/>
  <c r="G5" i="6"/>
  <c r="G4" i="6"/>
  <c r="G3" i="6"/>
  <c r="I12" i="5"/>
  <c r="G10" i="5"/>
  <c r="I10" i="5"/>
  <c r="G15" i="5"/>
  <c r="G14" i="5"/>
  <c r="I14" i="5"/>
  <c r="I13" i="5"/>
  <c r="I11" i="5"/>
  <c r="G12" i="5"/>
  <c r="G11" i="5"/>
  <c r="G13" i="5"/>
  <c r="N15" i="5"/>
  <c r="N13" i="5"/>
  <c r="N12" i="5"/>
  <c r="N11" i="5"/>
  <c r="N14" i="5"/>
  <c r="C22" i="5"/>
  <c r="I15" i="5"/>
  <c r="G26" i="5"/>
  <c r="E24" i="5"/>
</calcChain>
</file>

<file path=xl/sharedStrings.xml><?xml version="1.0" encoding="utf-8"?>
<sst xmlns="http://schemas.openxmlformats.org/spreadsheetml/2006/main" count="177" uniqueCount="86">
  <si>
    <t>°C</t>
  </si>
  <si>
    <t>A</t>
  </si>
  <si>
    <t>Progettazione impianto fotovoltaico</t>
  </si>
  <si>
    <r>
      <t>V</t>
    </r>
    <r>
      <rPr>
        <vertAlign val="subscript"/>
        <sz val="11"/>
        <color theme="1"/>
        <rFont val="Calibri"/>
        <family val="2"/>
        <scheme val="minor"/>
      </rPr>
      <t>Pmax</t>
    </r>
  </si>
  <si>
    <r>
      <t>I</t>
    </r>
    <r>
      <rPr>
        <vertAlign val="subscript"/>
        <sz val="11"/>
        <color theme="1"/>
        <rFont val="Calibri"/>
        <family val="2"/>
        <scheme val="minor"/>
      </rPr>
      <t>Pmax</t>
    </r>
  </si>
  <si>
    <t>P</t>
  </si>
  <si>
    <t>W</t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</si>
  <si>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</si>
  <si>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</si>
  <si>
    <r>
      <t>I</t>
    </r>
    <r>
      <rPr>
        <vertAlign val="subscript"/>
        <sz val="11"/>
        <color theme="1"/>
        <rFont val="Calibri"/>
        <family val="2"/>
        <scheme val="minor"/>
      </rPr>
      <t>CC</t>
    </r>
  </si>
  <si>
    <t>NOCT</t>
  </si>
  <si>
    <r>
      <t>%I</t>
    </r>
    <r>
      <rPr>
        <vertAlign val="subscript"/>
        <sz val="11"/>
        <color theme="1"/>
        <rFont val="Calibri"/>
        <family val="2"/>
        <scheme val="minor"/>
      </rPr>
      <t>f(T)</t>
    </r>
  </si>
  <si>
    <r>
      <t>%V</t>
    </r>
    <r>
      <rPr>
        <vertAlign val="subscript"/>
        <sz val="11"/>
        <color theme="1"/>
        <rFont val="Calibri"/>
        <family val="2"/>
        <scheme val="minor"/>
      </rPr>
      <t>f(T)</t>
    </r>
  </si>
  <si>
    <t>1/°C</t>
  </si>
  <si>
    <r>
      <t>P</t>
    </r>
    <r>
      <rPr>
        <vertAlign val="subscript"/>
        <sz val="11"/>
        <color theme="1"/>
        <rFont val="Calibri"/>
        <family val="2"/>
        <scheme val="minor"/>
      </rPr>
      <t>tot</t>
    </r>
  </si>
  <si>
    <r>
      <t>n</t>
    </r>
    <r>
      <rPr>
        <vertAlign val="subscript"/>
        <sz val="11"/>
        <color theme="1"/>
        <rFont val="Calibri"/>
        <family val="2"/>
        <scheme val="minor"/>
      </rPr>
      <t>pannelli</t>
    </r>
  </si>
  <si>
    <t>inverter</t>
  </si>
  <si>
    <r>
      <t>V</t>
    </r>
    <r>
      <rPr>
        <vertAlign val="subscript"/>
        <sz val="11"/>
        <color theme="1"/>
        <rFont val="Calibri"/>
        <family val="2"/>
        <scheme val="minor"/>
      </rPr>
      <t>max</t>
    </r>
  </si>
  <si>
    <t>T</t>
  </si>
  <si>
    <r>
      <t>I</t>
    </r>
    <r>
      <rPr>
        <vertAlign val="subscript"/>
        <sz val="11"/>
        <color theme="1"/>
        <rFont val="Calibri"/>
        <family val="2"/>
        <scheme val="minor"/>
      </rPr>
      <t>Tmax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</si>
  <si>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ca, max 1°</t>
    </r>
  </si>
  <si>
    <r>
      <t>V</t>
    </r>
    <r>
      <rPr>
        <vertAlign val="subscript"/>
        <sz val="11"/>
        <color theme="1"/>
        <rFont val="Calibri"/>
        <family val="2"/>
        <scheme val="minor"/>
      </rPr>
      <t>mp,min</t>
    </r>
  </si>
  <si>
    <r>
      <t>V</t>
    </r>
    <r>
      <rPr>
        <vertAlign val="subscript"/>
        <sz val="11"/>
        <color theme="1"/>
        <rFont val="Calibri"/>
        <family val="2"/>
        <scheme val="minor"/>
      </rPr>
      <t>mp,max</t>
    </r>
  </si>
  <si>
    <r>
      <t>I</t>
    </r>
    <r>
      <rPr>
        <vertAlign val="subscript"/>
        <sz val="11"/>
        <color theme="1"/>
        <rFont val="Calibri"/>
        <family val="2"/>
        <scheme val="minor"/>
      </rPr>
      <t>cc,max</t>
    </r>
  </si>
  <si>
    <t>altezza</t>
  </si>
  <si>
    <t>lunghezza</t>
  </si>
  <si>
    <t>α</t>
  </si>
  <si>
    <r>
      <t>I</t>
    </r>
    <r>
      <rPr>
        <vertAlign val="subscript"/>
        <sz val="11"/>
        <color theme="1"/>
        <rFont val="Calibri"/>
        <family val="2"/>
        <scheme val="minor"/>
      </rPr>
      <t>max1MMP</t>
    </r>
  </si>
  <si>
    <t>{450, 800}</t>
  </si>
  <si>
    <t>{570, 800}</t>
  </si>
  <si>
    <t>Emedio</t>
  </si>
  <si>
    <r>
      <t>n</t>
    </r>
    <r>
      <rPr>
        <vertAlign val="subscript"/>
        <sz val="11"/>
        <color theme="1"/>
        <rFont val="Calibri"/>
        <family val="2"/>
        <scheme val="minor"/>
      </rPr>
      <t>boss</t>
    </r>
  </si>
  <si>
    <t>orientamento</t>
  </si>
  <si>
    <t>inclinazione</t>
  </si>
  <si>
    <t>SUD</t>
  </si>
  <si>
    <t>39°</t>
  </si>
  <si>
    <r>
      <t>kWh/m</t>
    </r>
    <r>
      <rPr>
        <vertAlign val="superscript"/>
        <sz val="11"/>
        <color theme="1"/>
        <rFont val="Calibri"/>
        <family val="2"/>
        <scheme val="minor"/>
      </rPr>
      <t>2</t>
    </r>
  </si>
  <si>
    <t>MWh/anno</t>
  </si>
  <si>
    <t>kW</t>
  </si>
  <si>
    <t>Dimensionamento cavo</t>
  </si>
  <si>
    <t>mm^2</t>
  </si>
  <si>
    <t>1 inverter da 6 kW</t>
  </si>
  <si>
    <t>2 inverter da 3 kW</t>
  </si>
  <si>
    <t>{-25, 70}</t>
  </si>
  <si>
    <t xml:space="preserve">VERIFICA a 1 serie da 26 pannelli </t>
  </si>
  <si>
    <t>VERIFICA a 2 serie da 13 pannelli collegati in parallelo</t>
  </si>
  <si>
    <t>Crotone</t>
  </si>
  <si>
    <t>VERIFICA a 1 serie da 25 pannelli</t>
  </si>
  <si>
    <t>no</t>
  </si>
  <si>
    <t>Pannello</t>
  </si>
  <si>
    <t>Pmax</t>
  </si>
  <si>
    <t>Vmp</t>
  </si>
  <si>
    <t>Imp</t>
  </si>
  <si>
    <t>Voc</t>
  </si>
  <si>
    <t>max series fuse rating</t>
  </si>
  <si>
    <t>Max system voltage</t>
  </si>
  <si>
    <t>efficienza</t>
  </si>
  <si>
    <t>%</t>
  </si>
  <si>
    <t>Voc(Tmin)</t>
  </si>
  <si>
    <t>Ct</t>
  </si>
  <si>
    <t>V/°C</t>
  </si>
  <si>
    <t>Tmin</t>
  </si>
  <si>
    <t>Tmax</t>
  </si>
  <si>
    <t>Vmp (max)</t>
  </si>
  <si>
    <t>Vmp (min)</t>
  </si>
  <si>
    <t>Icc</t>
  </si>
  <si>
    <t>Inverter</t>
  </si>
  <si>
    <t xml:space="preserve">Icc </t>
  </si>
  <si>
    <t>ΔVmp(max)</t>
  </si>
  <si>
    <t>ΔVmp(min)</t>
  </si>
  <si>
    <t>ΔVoc(Tmin)</t>
  </si>
  <si>
    <t>1 Stringa</t>
  </si>
  <si>
    <t>Moduli</t>
  </si>
  <si>
    <t>Pmax [W]</t>
  </si>
  <si>
    <t>Vmp [V]</t>
  </si>
  <si>
    <t>Imp [A]</t>
  </si>
  <si>
    <t>Voc [V]</t>
  </si>
  <si>
    <t>Icc [A]</t>
  </si>
  <si>
    <t>max series fuse rating [A]</t>
  </si>
  <si>
    <t>Max system voltage [V]</t>
  </si>
  <si>
    <t>efficienza [%]</t>
  </si>
  <si>
    <t>Ct [V/°C]</t>
  </si>
  <si>
    <t>Marca</t>
  </si>
  <si>
    <t>Solar edge</t>
  </si>
  <si>
    <t>P (ac) [W]</t>
  </si>
  <si>
    <t>Pmax(dc)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</si>
</sst>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333333"/>
      <name val="Inherit"/>
    </font>
    <font>
      <sz val="10"/>
      <color rgb="FF777777"/>
      <name val="Inherit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dotted">
        <color theme="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ashDot">
        <color theme="5"/>
      </top>
      <bottom/>
      <diagonal/>
    </border>
    <border>
      <left style="dashDot">
        <color theme="5"/>
      </left>
      <right/>
      <top style="dashDot">
        <color theme="5"/>
      </top>
      <bottom/>
      <diagonal/>
    </border>
    <border>
      <left style="dashDot">
        <color theme="5"/>
      </left>
      <right/>
      <top/>
      <bottom/>
      <diagonal/>
    </border>
    <border>
      <left style="dashDot">
        <color theme="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theme="5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Dot">
        <color theme="5"/>
      </right>
      <top style="medium">
        <color indexed="64"/>
      </top>
      <bottom/>
      <diagonal/>
    </border>
    <border>
      <left style="dashDot">
        <color theme="5"/>
      </left>
      <right/>
      <top style="medium">
        <color indexed="64"/>
      </top>
      <bottom style="dashDot">
        <color theme="5"/>
      </bottom>
      <diagonal/>
    </border>
    <border>
      <left/>
      <right/>
      <top style="medium">
        <color indexed="64"/>
      </top>
      <bottom style="dashDot">
        <color theme="5"/>
      </bottom>
      <diagonal/>
    </border>
    <border>
      <left/>
      <right style="medium">
        <color indexed="64"/>
      </right>
      <top style="medium">
        <color indexed="64"/>
      </top>
      <bottom style="dashDot">
        <color theme="5"/>
      </bottom>
      <diagonal/>
    </border>
    <border>
      <left style="medium">
        <color indexed="64"/>
      </left>
      <right style="dashDot">
        <color theme="5"/>
      </right>
      <top/>
      <bottom/>
      <diagonal/>
    </border>
    <border>
      <left/>
      <right style="medium">
        <color indexed="64"/>
      </right>
      <top style="dashDot">
        <color theme="5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Dot">
        <color theme="5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ashDot">
        <color theme="5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5" fillId="0" borderId="1" xfId="0" applyFont="1" applyFill="1" applyBorder="1" applyAlignment="1">
      <alignment horizontal="left" vertical="center" indent="2"/>
    </xf>
    <xf numFmtId="0" fontId="6" fillId="0" borderId="1" xfId="0" applyFont="1" applyFill="1" applyBorder="1" applyAlignment="1">
      <alignment horizontal="left" vertical="center" indent="2"/>
    </xf>
    <xf numFmtId="0" fontId="0" fillId="0" borderId="1" xfId="0" applyFill="1" applyBorder="1"/>
    <xf numFmtId="0" fontId="5" fillId="0" borderId="13" xfId="0" applyFont="1" applyFill="1" applyBorder="1" applyAlignment="1">
      <alignment horizontal="left" vertical="center" indent="2"/>
    </xf>
    <xf numFmtId="0" fontId="0" fillId="3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0" borderId="11" xfId="0" applyFont="1" applyBorder="1"/>
    <xf numFmtId="0" fontId="0" fillId="0" borderId="0" xfId="0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1" xfId="0" applyFont="1" applyFill="1" applyBorder="1"/>
    <xf numFmtId="0" fontId="0" fillId="2" borderId="1" xfId="0" applyFill="1" applyBorder="1"/>
    <xf numFmtId="0" fontId="6" fillId="4" borderId="1" xfId="0" applyFont="1" applyFill="1" applyBorder="1" applyAlignment="1">
      <alignment horizontal="left" vertical="center" indent="2"/>
    </xf>
    <xf numFmtId="0" fontId="0" fillId="4" borderId="1" xfId="0" applyFill="1" applyBorder="1"/>
    <xf numFmtId="0" fontId="6" fillId="0" borderId="13" xfId="0" applyFont="1" applyFill="1" applyBorder="1" applyAlignment="1">
      <alignment horizontal="left" vertical="center" indent="2"/>
    </xf>
    <xf numFmtId="0" fontId="0" fillId="0" borderId="14" xfId="0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indent="2"/>
    </xf>
    <xf numFmtId="0" fontId="7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0" fillId="2" borderId="1" xfId="0" applyFont="1" applyFill="1" applyBorder="1"/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vertical="center"/>
    </xf>
    <xf numFmtId="0" fontId="0" fillId="0" borderId="21" xfId="0" applyBorder="1"/>
    <xf numFmtId="0" fontId="0" fillId="0" borderId="12" xfId="0" applyBorder="1"/>
    <xf numFmtId="0" fontId="0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2" borderId="21" xfId="0" applyFill="1" applyBorder="1"/>
    <xf numFmtId="0" fontId="0" fillId="2" borderId="14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10" fillId="2" borderId="27" xfId="0" applyFont="1" applyFill="1" applyBorder="1"/>
    <xf numFmtId="0" fontId="13" fillId="2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2" borderId="31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11" fillId="2" borderId="27" xfId="0" applyFont="1" applyFill="1" applyBorder="1"/>
    <xf numFmtId="2" fontId="0" fillId="2" borderId="14" xfId="0" applyNumberFormat="1" applyFill="1" applyBorder="1" applyAlignment="1">
      <alignment vertical="center"/>
    </xf>
    <xf numFmtId="2" fontId="0" fillId="2" borderId="14" xfId="0" applyNumberFormat="1" applyFill="1" applyBorder="1"/>
    <xf numFmtId="0" fontId="0" fillId="2" borderId="33" xfId="0" applyFill="1" applyBorder="1" applyAlignment="1">
      <alignment horizontal="center"/>
    </xf>
    <xf numFmtId="0" fontId="0" fillId="2" borderId="34" xfId="0" applyFill="1" applyBorder="1"/>
    <xf numFmtId="2" fontId="0" fillId="2" borderId="35" xfId="0" applyNumberFormat="1" applyFill="1" applyBorder="1" applyAlignment="1">
      <alignment vertical="center"/>
    </xf>
    <xf numFmtId="2" fontId="0" fillId="2" borderId="36" xfId="0" applyNumberFormat="1" applyFill="1" applyBorder="1"/>
    <xf numFmtId="0" fontId="0" fillId="2" borderId="38" xfId="0" applyNumberForma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165" fontId="0" fillId="2" borderId="12" xfId="0" applyNumberFormat="1" applyFill="1" applyBorder="1" applyAlignment="1">
      <alignment vertical="center"/>
    </xf>
    <xf numFmtId="0" fontId="10" fillId="2" borderId="13" xfId="0" applyFont="1" applyFill="1" applyBorder="1"/>
    <xf numFmtId="0" fontId="0" fillId="2" borderId="12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45" xfId="0" applyBorder="1" applyAlignment="1">
      <alignment vertic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 applyAlignment="1">
      <alignment horizontal="center"/>
    </xf>
    <xf numFmtId="0" fontId="9" fillId="0" borderId="51" xfId="0" applyFont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 applyAlignment="1"/>
    <xf numFmtId="0" fontId="0" fillId="2" borderId="57" xfId="0" applyFill="1" applyBorder="1"/>
    <xf numFmtId="0" fontId="0" fillId="0" borderId="58" xfId="0" applyBorder="1" applyAlignment="1"/>
    <xf numFmtId="0" fontId="0" fillId="3" borderId="59" xfId="0" applyFill="1" applyBorder="1"/>
    <xf numFmtId="0" fontId="0" fillId="0" borderId="52" xfId="0" applyFill="1" applyBorder="1" applyAlignment="1"/>
    <xf numFmtId="0" fontId="0" fillId="0" borderId="52" xfId="0" applyBorder="1" applyAlignment="1"/>
    <xf numFmtId="0" fontId="0" fillId="0" borderId="0" xfId="0" applyFill="1" applyBorder="1" applyAlignment="1"/>
    <xf numFmtId="0" fontId="0" fillId="0" borderId="26" xfId="0" applyBorder="1"/>
    <xf numFmtId="0" fontId="0" fillId="2" borderId="2" xfId="0" applyFill="1" applyBorder="1"/>
    <xf numFmtId="0" fontId="0" fillId="0" borderId="11" xfId="0" applyFill="1" applyBorder="1"/>
    <xf numFmtId="0" fontId="0" fillId="0" borderId="11" xfId="0" applyFont="1" applyFill="1" applyBorder="1"/>
    <xf numFmtId="0" fontId="0" fillId="0" borderId="6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0" fillId="0" borderId="60" xfId="0" applyBorder="1"/>
    <xf numFmtId="0" fontId="1" fillId="0" borderId="0" xfId="0" applyFont="1"/>
    <xf numFmtId="2" fontId="0" fillId="2" borderId="37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0" fillId="2" borderId="2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11" xfId="0" applyBorder="1" applyAlignment="1"/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  <color rgb="FFAAE31D"/>
      <color rgb="FFFFCCFF"/>
      <color rgb="FFFFCDF4"/>
      <color rgb="FFCC99FF"/>
      <color rgb="FFFFCC99"/>
      <color rgb="FF8CE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FF"/>
  </sheetPr>
  <dimension ref="A1:Y77"/>
  <sheetViews>
    <sheetView zoomScale="101" zoomScaleNormal="100" workbookViewId="0">
      <selection activeCell="G7" sqref="G7"/>
    </sheetView>
  </sheetViews>
  <sheetFormatPr defaultRowHeight="14.4"/>
  <cols>
    <col min="1" max="1" width="5" customWidth="1"/>
    <col min="2" max="2" width="29.5546875" customWidth="1"/>
    <col min="3" max="3" width="8.6640625" customWidth="1"/>
    <col min="4" max="4" width="17.88671875" customWidth="1"/>
    <col min="5" max="5" width="8.109375" customWidth="1"/>
    <col min="6" max="6" width="11.109375" customWidth="1"/>
    <col min="7" max="7" width="13.33203125" customWidth="1"/>
    <col min="8" max="8" width="12" customWidth="1"/>
    <col min="9" max="9" width="13.6640625" customWidth="1"/>
    <col min="10" max="10" width="15.5546875" customWidth="1"/>
    <col min="11" max="11" width="8.88671875" customWidth="1"/>
    <col min="12" max="12" width="9.5546875" customWidth="1"/>
    <col min="13" max="13" width="11.6640625" customWidth="1"/>
    <col min="14" max="14" width="11.88671875" customWidth="1"/>
    <col min="15" max="15" width="12.21875" customWidth="1"/>
    <col min="16" max="16" width="7" customWidth="1"/>
    <col min="17" max="17" width="9.6640625" customWidth="1"/>
    <col min="18" max="18" width="7.6640625" customWidth="1"/>
    <col min="19" max="19" width="8.44140625" customWidth="1"/>
    <col min="20" max="20" width="9.6640625" customWidth="1"/>
    <col min="21" max="21" width="7" customWidth="1"/>
    <col min="22" max="22" width="10.6640625" customWidth="1"/>
    <col min="23" max="23" width="11.109375" bestFit="1" customWidth="1"/>
    <col min="24" max="24" width="15.44140625" bestFit="1" customWidth="1"/>
  </cols>
  <sheetData>
    <row r="1" spans="2:24" ht="15" customHeight="1">
      <c r="B1" s="114" t="s">
        <v>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  <c r="O1" s="3"/>
      <c r="P1" s="3"/>
      <c r="Q1" s="3"/>
      <c r="R1" s="3"/>
      <c r="S1" s="3"/>
      <c r="T1" s="3"/>
      <c r="U1" s="3"/>
    </row>
    <row r="2" spans="2:24" ht="15" customHeight="1" thickBot="1">
      <c r="B2" s="117"/>
      <c r="C2" s="118"/>
      <c r="D2" s="118"/>
      <c r="E2" s="118"/>
      <c r="F2" s="119"/>
      <c r="G2" s="119"/>
      <c r="H2" s="119"/>
      <c r="I2" s="119"/>
      <c r="J2" s="119"/>
      <c r="K2" s="118"/>
      <c r="L2" s="118"/>
      <c r="M2" s="118"/>
      <c r="N2" s="120"/>
      <c r="O2" s="3"/>
      <c r="P2" s="3"/>
      <c r="Q2" s="3"/>
      <c r="R2" s="3"/>
      <c r="S2" s="3"/>
      <c r="T2" s="3"/>
      <c r="U2" s="3"/>
    </row>
    <row r="3" spans="2:24" ht="31.5" customHeight="1">
      <c r="B3" s="123"/>
      <c r="C3" s="124"/>
      <c r="D3" s="125"/>
      <c r="E3" s="1"/>
      <c r="F3" s="78" t="s">
        <v>16</v>
      </c>
      <c r="G3" s="121" t="s">
        <v>41</v>
      </c>
      <c r="H3" s="122"/>
      <c r="I3" s="126" t="s">
        <v>42</v>
      </c>
      <c r="J3" s="122"/>
      <c r="K3" s="20"/>
      <c r="L3" s="2"/>
      <c r="M3" s="78" t="s">
        <v>16</v>
      </c>
      <c r="N3" s="121" t="s">
        <v>41</v>
      </c>
      <c r="O3" s="122"/>
      <c r="P3" s="1"/>
      <c r="Q3" s="1"/>
      <c r="V3" s="5"/>
    </row>
    <row r="4" spans="2:24" ht="15.6">
      <c r="B4" s="11" t="s">
        <v>24</v>
      </c>
      <c r="C4" s="1">
        <v>1.653</v>
      </c>
      <c r="D4" s="7"/>
      <c r="E4" s="1"/>
      <c r="F4" s="79" t="s">
        <v>17</v>
      </c>
      <c r="G4" s="9">
        <v>1000</v>
      </c>
      <c r="H4" s="80" t="s">
        <v>7</v>
      </c>
      <c r="I4" s="8">
        <v>1000</v>
      </c>
      <c r="J4" s="80" t="s">
        <v>7</v>
      </c>
      <c r="L4" s="6"/>
      <c r="M4" s="79" t="s">
        <v>17</v>
      </c>
      <c r="N4" s="9">
        <v>1000</v>
      </c>
      <c r="O4" s="80" t="s">
        <v>7</v>
      </c>
      <c r="P4" s="1"/>
      <c r="Q4" s="1"/>
      <c r="V4" s="1"/>
      <c r="W4" s="12"/>
      <c r="X4" s="13"/>
    </row>
    <row r="5" spans="2:24" ht="15.6">
      <c r="B5" s="11" t="s">
        <v>25</v>
      </c>
      <c r="C5" s="1">
        <v>0.98299999999999998</v>
      </c>
      <c r="D5" s="7"/>
      <c r="E5" s="1"/>
      <c r="F5" s="79" t="s">
        <v>3</v>
      </c>
      <c r="G5" s="10" t="s">
        <v>28</v>
      </c>
      <c r="H5" s="81" t="s">
        <v>7</v>
      </c>
      <c r="I5" s="1" t="s">
        <v>29</v>
      </c>
      <c r="J5" s="81" t="s">
        <v>7</v>
      </c>
      <c r="L5" s="6"/>
      <c r="M5" s="79" t="s">
        <v>3</v>
      </c>
      <c r="N5" s="10" t="s">
        <v>28</v>
      </c>
      <c r="O5" s="81" t="s">
        <v>7</v>
      </c>
      <c r="P5" s="1"/>
      <c r="Q5" s="1"/>
      <c r="V5" s="1"/>
      <c r="W5" s="12"/>
      <c r="X5" s="13"/>
    </row>
    <row r="6" spans="2:24" ht="15.6">
      <c r="B6" s="23" t="s">
        <v>26</v>
      </c>
      <c r="C6" s="1">
        <v>27.55</v>
      </c>
      <c r="D6" s="7"/>
      <c r="F6" s="79" t="s">
        <v>27</v>
      </c>
      <c r="G6" s="1">
        <v>33</v>
      </c>
      <c r="H6" s="81" t="s">
        <v>1</v>
      </c>
      <c r="I6" s="1">
        <v>110</v>
      </c>
      <c r="J6" s="81" t="s">
        <v>1</v>
      </c>
      <c r="L6" s="6"/>
      <c r="M6" s="79" t="s">
        <v>27</v>
      </c>
      <c r="N6" s="1">
        <v>33</v>
      </c>
      <c r="O6" s="81" t="s">
        <v>1</v>
      </c>
      <c r="P6" s="1"/>
      <c r="Q6" s="1"/>
      <c r="V6" s="1"/>
      <c r="W6" s="12"/>
      <c r="X6" s="13"/>
    </row>
    <row r="7" spans="2:24" ht="15.75" customHeight="1">
      <c r="B7" s="24"/>
      <c r="C7" s="1"/>
      <c r="D7" s="7"/>
      <c r="F7" s="79" t="s">
        <v>18</v>
      </c>
      <c r="G7" s="1" t="s">
        <v>43</v>
      </c>
      <c r="H7" s="81" t="s">
        <v>0</v>
      </c>
      <c r="I7" s="1" t="s">
        <v>43</v>
      </c>
      <c r="J7" s="81" t="s">
        <v>0</v>
      </c>
      <c r="L7" s="6"/>
      <c r="M7" s="79" t="s">
        <v>18</v>
      </c>
      <c r="N7" s="1" t="s">
        <v>43</v>
      </c>
      <c r="O7" s="81" t="s">
        <v>0</v>
      </c>
      <c r="P7" s="1"/>
      <c r="Q7" s="1"/>
      <c r="V7" s="1"/>
      <c r="W7" s="12"/>
      <c r="X7" s="13"/>
    </row>
    <row r="8" spans="2:24" ht="51" customHeight="1">
      <c r="B8" s="24"/>
      <c r="D8" s="7"/>
      <c r="E8" s="1"/>
      <c r="F8" s="82"/>
      <c r="G8" s="21" t="s">
        <v>44</v>
      </c>
      <c r="H8" s="83"/>
      <c r="I8" s="22" t="s">
        <v>45</v>
      </c>
      <c r="J8" s="83"/>
      <c r="L8" s="6"/>
      <c r="M8" s="82"/>
      <c r="N8" s="21" t="s">
        <v>47</v>
      </c>
      <c r="O8" s="83"/>
      <c r="P8" s="1"/>
      <c r="Q8" s="1"/>
      <c r="V8" s="1"/>
      <c r="W8" s="12"/>
      <c r="X8" s="13"/>
    </row>
    <row r="9" spans="2:24">
      <c r="B9" s="24"/>
      <c r="C9" s="1"/>
      <c r="D9" s="7"/>
      <c r="E9" s="1"/>
      <c r="F9" s="82"/>
      <c r="G9" s="21"/>
      <c r="H9" s="83"/>
      <c r="I9" s="22"/>
      <c r="J9" s="83"/>
      <c r="L9" s="6"/>
      <c r="M9" s="82"/>
      <c r="N9" s="21"/>
      <c r="O9" s="83"/>
      <c r="V9" s="1"/>
      <c r="W9" s="12"/>
      <c r="X9" s="13"/>
    </row>
    <row r="10" spans="2:24">
      <c r="B10" s="23"/>
      <c r="C10" s="1"/>
      <c r="D10" s="7"/>
      <c r="E10" s="1"/>
      <c r="F10" s="84" t="s">
        <v>7</v>
      </c>
      <c r="G10" s="16">
        <f>+C14*26</f>
        <v>764.4</v>
      </c>
      <c r="H10" s="85" t="s">
        <v>7</v>
      </c>
      <c r="I10" s="17">
        <f>C16*13</f>
        <v>481</v>
      </c>
      <c r="J10" s="85" t="s">
        <v>7</v>
      </c>
      <c r="L10" s="6"/>
      <c r="M10" s="84" t="s">
        <v>7</v>
      </c>
      <c r="N10" s="16"/>
      <c r="O10" s="85" t="s">
        <v>7</v>
      </c>
      <c r="V10" s="1"/>
      <c r="W10" s="12"/>
      <c r="X10" s="13"/>
    </row>
    <row r="11" spans="2:24" ht="15.6">
      <c r="B11" s="97"/>
      <c r="C11" s="1"/>
      <c r="D11" s="7"/>
      <c r="E11" s="1"/>
      <c r="F11" s="84" t="s">
        <v>23</v>
      </c>
      <c r="G11" s="16">
        <f>+C17*1.25</f>
        <v>10.625</v>
      </c>
      <c r="H11" s="85" t="s">
        <v>1</v>
      </c>
      <c r="I11" s="17">
        <f>+C17*1.25</f>
        <v>10.625</v>
      </c>
      <c r="J11" s="85" t="s">
        <v>1</v>
      </c>
      <c r="L11" s="6"/>
      <c r="M11" s="84" t="s">
        <v>23</v>
      </c>
      <c r="N11" s="16">
        <f>+J17*3</f>
        <v>0</v>
      </c>
      <c r="O11" s="85" t="s">
        <v>1</v>
      </c>
      <c r="V11" s="1"/>
      <c r="W11" s="12"/>
      <c r="X11" s="13"/>
    </row>
    <row r="12" spans="2:24" ht="15.6">
      <c r="B12" s="97"/>
      <c r="C12" s="1"/>
      <c r="D12" s="7"/>
      <c r="E12" s="1"/>
      <c r="F12" s="79" t="s">
        <v>19</v>
      </c>
      <c r="G12" s="17">
        <f>+C17*(1+(70-25)*C19/100)</f>
        <v>8.6797749999999994</v>
      </c>
      <c r="H12" s="85" t="s">
        <v>1</v>
      </c>
      <c r="I12" s="17">
        <f>+C17*(1+(70-25)*C19/100)</f>
        <v>8.6797749999999994</v>
      </c>
      <c r="J12" s="85" t="s">
        <v>1</v>
      </c>
      <c r="L12" s="6"/>
      <c r="M12" s="79" t="s">
        <v>19</v>
      </c>
      <c r="N12" s="17">
        <f>+J17*3*(1+(60-25)*J19/100)</f>
        <v>0</v>
      </c>
      <c r="O12" s="85" t="s">
        <v>1</v>
      </c>
      <c r="V12" s="1"/>
      <c r="W12" s="12"/>
      <c r="X12" s="13"/>
    </row>
    <row r="13" spans="2:24" ht="18.75" customHeight="1">
      <c r="B13" s="19" t="s">
        <v>5</v>
      </c>
      <c r="C13" s="1">
        <v>235</v>
      </c>
      <c r="D13" s="7" t="s">
        <v>6</v>
      </c>
      <c r="F13" s="79" t="s">
        <v>20</v>
      </c>
      <c r="G13" s="17">
        <f>C16*26*(1+(70+25)*C20/100)</f>
        <v>1078.0653</v>
      </c>
      <c r="H13" s="85" t="s">
        <v>7</v>
      </c>
      <c r="I13" s="17">
        <f>C16*13*(1+(70-25)*C20/100)</f>
        <v>508.48915</v>
      </c>
      <c r="J13" s="85" t="s">
        <v>7</v>
      </c>
      <c r="L13" s="6"/>
      <c r="M13" s="79" t="s">
        <v>20</v>
      </c>
      <c r="N13" s="17">
        <f>J16*20*(1+(25+25)*J20/100)</f>
        <v>0</v>
      </c>
      <c r="O13" s="85" t="s">
        <v>7</v>
      </c>
      <c r="V13" s="1"/>
      <c r="W13" s="12"/>
      <c r="X13" s="13"/>
    </row>
    <row r="14" spans="2:24" ht="18" customHeight="1">
      <c r="B14" s="19" t="s">
        <v>3</v>
      </c>
      <c r="C14" s="1">
        <v>29.4</v>
      </c>
      <c r="D14" s="7" t="s">
        <v>7</v>
      </c>
      <c r="E14" s="1"/>
      <c r="F14" s="79" t="s">
        <v>21</v>
      </c>
      <c r="G14" s="16">
        <f>G10*(1-(25-25)*C20/100)</f>
        <v>764.4</v>
      </c>
      <c r="H14" s="85" t="s">
        <v>7</v>
      </c>
      <c r="I14" s="17">
        <f>I10*(1-(70-25)*C20/100)</f>
        <v>453.51085</v>
      </c>
      <c r="J14" s="85" t="s">
        <v>7</v>
      </c>
      <c r="L14" s="6"/>
      <c r="M14" s="79" t="s">
        <v>21</v>
      </c>
      <c r="N14" s="16">
        <f>N10*(1-(60-25)*J20/100)</f>
        <v>0</v>
      </c>
      <c r="O14" s="85" t="s">
        <v>7</v>
      </c>
      <c r="V14" s="1"/>
      <c r="W14" s="12"/>
      <c r="X14" s="13"/>
    </row>
    <row r="15" spans="2:24" ht="15.6">
      <c r="B15" s="19" t="s">
        <v>4</v>
      </c>
      <c r="C15" s="1">
        <v>8</v>
      </c>
      <c r="D15" s="7" t="s">
        <v>1</v>
      </c>
      <c r="E15" s="1"/>
      <c r="F15" s="86" t="s">
        <v>22</v>
      </c>
      <c r="G15" s="18">
        <f>+G10*(1+(70-25)*C20/100)</f>
        <v>808.08546000000001</v>
      </c>
      <c r="H15" s="87" t="s">
        <v>7</v>
      </c>
      <c r="I15" s="91">
        <f>+I10*(1+(70-25)*C20/100)</f>
        <v>508.48915</v>
      </c>
      <c r="J15" s="87" t="s">
        <v>7</v>
      </c>
      <c r="L15" s="6"/>
      <c r="M15" s="86" t="s">
        <v>22</v>
      </c>
      <c r="N15" s="18">
        <f>+N10*(1+(25+25)*J20/100)</f>
        <v>0</v>
      </c>
      <c r="O15" s="87" t="s">
        <v>7</v>
      </c>
      <c r="V15" s="1"/>
      <c r="W15" s="12"/>
      <c r="X15" s="13"/>
    </row>
    <row r="16" spans="2:24" ht="16.2" thickBot="1">
      <c r="B16" s="19" t="s">
        <v>8</v>
      </c>
      <c r="C16" s="1">
        <v>37</v>
      </c>
      <c r="D16" s="7" t="s">
        <v>7</v>
      </c>
      <c r="F16" s="93"/>
      <c r="G16" s="88"/>
      <c r="H16" s="90"/>
      <c r="I16" s="96"/>
      <c r="J16" s="89"/>
      <c r="L16" s="6"/>
      <c r="M16" s="93"/>
      <c r="N16" s="88"/>
      <c r="O16" s="90"/>
      <c r="V16" s="1"/>
      <c r="W16" s="12"/>
      <c r="X16" s="13"/>
    </row>
    <row r="17" spans="1:25" ht="15.6">
      <c r="B17" s="19" t="s">
        <v>9</v>
      </c>
      <c r="C17" s="1">
        <v>8.5</v>
      </c>
      <c r="D17" s="7" t="s">
        <v>1</v>
      </c>
      <c r="F17" s="92" t="s">
        <v>48</v>
      </c>
      <c r="I17" s="1"/>
      <c r="J17" s="95"/>
      <c r="K17" s="4"/>
      <c r="L17" s="6"/>
      <c r="M17" s="94"/>
      <c r="V17" s="1"/>
      <c r="W17" s="12"/>
      <c r="X17" s="13"/>
    </row>
    <row r="18" spans="1:25">
      <c r="B18" s="19" t="s">
        <v>10</v>
      </c>
      <c r="C18" s="1">
        <v>44.6</v>
      </c>
      <c r="D18" s="7" t="s">
        <v>0</v>
      </c>
      <c r="F18" s="1"/>
      <c r="I18" s="29"/>
      <c r="J18" s="4"/>
      <c r="K18" s="4"/>
      <c r="V18" s="1"/>
      <c r="W18" s="12"/>
      <c r="X18" s="13"/>
    </row>
    <row r="19" spans="1:25" ht="15.6">
      <c r="B19" s="98" t="s">
        <v>11</v>
      </c>
      <c r="C19" s="1">
        <v>4.7E-2</v>
      </c>
      <c r="D19" s="7" t="s">
        <v>13</v>
      </c>
      <c r="V19" s="1"/>
      <c r="W19" s="12"/>
      <c r="X19" s="13"/>
    </row>
    <row r="20" spans="1:25" ht="15.6">
      <c r="B20" s="98" t="s">
        <v>12</v>
      </c>
      <c r="C20" s="1">
        <v>0.127</v>
      </c>
      <c r="D20" s="7" t="s">
        <v>13</v>
      </c>
      <c r="J20" s="4"/>
      <c r="V20" s="1"/>
      <c r="W20" s="12"/>
      <c r="X20" s="13"/>
    </row>
    <row r="21" spans="1:25" ht="15.6">
      <c r="B21" s="19" t="s">
        <v>14</v>
      </c>
      <c r="C21" s="1">
        <v>6000</v>
      </c>
      <c r="D21" s="7" t="s">
        <v>6</v>
      </c>
      <c r="V21" s="1"/>
      <c r="W21" s="15"/>
      <c r="X21" s="28"/>
    </row>
    <row r="22" spans="1:25" ht="28.8">
      <c r="A22" s="50"/>
      <c r="B22" s="52" t="s">
        <v>15</v>
      </c>
      <c r="C22" s="53">
        <f>+C21/C13</f>
        <v>25.531914893617021</v>
      </c>
      <c r="D22" s="54"/>
      <c r="E22" s="5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2"/>
      <c r="X22" s="13"/>
      <c r="Y22" s="4"/>
    </row>
    <row r="23" spans="1:25" ht="18">
      <c r="A23" s="112"/>
      <c r="B23" s="59"/>
      <c r="C23" s="65"/>
      <c r="D23" s="65"/>
      <c r="E23" s="75"/>
      <c r="F23" s="75"/>
      <c r="G23" s="127" t="s">
        <v>39</v>
      </c>
      <c r="H23" s="128"/>
      <c r="I23" s="30"/>
      <c r="J23" s="31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2"/>
      <c r="W23" s="30"/>
      <c r="X23" s="13"/>
      <c r="Y23" s="4"/>
    </row>
    <row r="24" spans="1:25">
      <c r="A24" s="113"/>
      <c r="B24" s="60" t="s">
        <v>46</v>
      </c>
      <c r="C24" s="68"/>
      <c r="D24" s="69"/>
      <c r="E24" s="106">
        <f>+C25*C26*D27*C21/1000/1000</f>
        <v>9.1673999999999989</v>
      </c>
      <c r="F24" s="109" t="s">
        <v>37</v>
      </c>
      <c r="G24" s="73">
        <v>120</v>
      </c>
      <c r="H24" s="77" t="s">
        <v>38</v>
      </c>
      <c r="I24" s="25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13"/>
      <c r="Y24" s="4"/>
    </row>
    <row r="25" spans="1:25" ht="16.2">
      <c r="A25" s="55"/>
      <c r="B25" s="61" t="s">
        <v>30</v>
      </c>
      <c r="C25" s="70">
        <v>1852</v>
      </c>
      <c r="D25" s="71" t="s">
        <v>36</v>
      </c>
      <c r="E25" s="107"/>
      <c r="F25" s="110"/>
      <c r="G25" s="76">
        <v>230</v>
      </c>
      <c r="H25" s="77" t="s">
        <v>7</v>
      </c>
      <c r="I25" s="49"/>
      <c r="J25" s="25"/>
      <c r="K25" s="37"/>
      <c r="L25" s="36"/>
      <c r="M25" s="35"/>
      <c r="N25" s="36"/>
      <c r="O25" s="25"/>
      <c r="P25" s="35"/>
      <c r="Q25" s="35"/>
      <c r="R25" s="35"/>
      <c r="S25" s="35"/>
      <c r="T25" s="36"/>
      <c r="U25" s="25"/>
      <c r="V25" s="36"/>
      <c r="W25" s="36"/>
      <c r="X25" s="13"/>
      <c r="Y25" s="4"/>
    </row>
    <row r="26" spans="1:25" ht="15.6">
      <c r="A26" s="55"/>
      <c r="B26" s="62" t="s">
        <v>31</v>
      </c>
      <c r="C26" s="70">
        <v>0.75</v>
      </c>
      <c r="D26" s="71"/>
      <c r="E26" s="107"/>
      <c r="F26" s="110"/>
      <c r="G26" s="74">
        <f>+G24/G25*1000</f>
        <v>521.73913043478262</v>
      </c>
      <c r="H26" s="77" t="s">
        <v>1</v>
      </c>
      <c r="I26" s="49"/>
      <c r="J26" s="25"/>
      <c r="K26" s="37"/>
      <c r="L26" s="36"/>
      <c r="M26" s="35"/>
      <c r="N26" s="36"/>
      <c r="O26" s="25"/>
      <c r="P26" s="35"/>
      <c r="Q26" s="35"/>
      <c r="R26" s="35"/>
      <c r="S26" s="35"/>
      <c r="T26" s="36"/>
      <c r="U26" s="25"/>
      <c r="V26" s="36"/>
      <c r="W26" s="36"/>
      <c r="X26" s="13"/>
      <c r="Y26" s="4"/>
    </row>
    <row r="27" spans="1:25">
      <c r="A27" s="55"/>
      <c r="B27" s="63" t="s">
        <v>32</v>
      </c>
      <c r="C27" s="70" t="s">
        <v>34</v>
      </c>
      <c r="D27" s="104">
        <v>1.1000000000000001</v>
      </c>
      <c r="E27" s="107"/>
      <c r="F27" s="110"/>
      <c r="G27" s="76">
        <v>240</v>
      </c>
      <c r="H27" s="37" t="s">
        <v>40</v>
      </c>
      <c r="I27" s="49"/>
      <c r="J27" s="25"/>
      <c r="K27" s="37"/>
      <c r="L27" s="36"/>
      <c r="M27" s="35"/>
      <c r="N27" s="36"/>
      <c r="O27" s="25"/>
      <c r="P27" s="35"/>
      <c r="Q27" s="35"/>
      <c r="R27" s="35"/>
      <c r="S27" s="35"/>
      <c r="T27" s="36"/>
      <c r="U27" s="25"/>
      <c r="V27" s="36"/>
      <c r="W27" s="36"/>
      <c r="X27" s="13"/>
      <c r="Y27" s="4"/>
    </row>
    <row r="28" spans="1:25">
      <c r="A28" s="55"/>
      <c r="B28" s="64" t="s">
        <v>33</v>
      </c>
      <c r="C28" s="72" t="s">
        <v>35</v>
      </c>
      <c r="D28" s="105"/>
      <c r="E28" s="108"/>
      <c r="F28" s="111"/>
      <c r="G28" s="74"/>
      <c r="H28" s="37"/>
      <c r="I28" s="49"/>
      <c r="J28" s="25"/>
      <c r="K28" s="37"/>
      <c r="L28" s="36"/>
      <c r="M28" s="35"/>
      <c r="N28" s="36"/>
      <c r="O28" s="25"/>
      <c r="P28" s="35"/>
      <c r="Q28" s="35"/>
      <c r="R28" s="35"/>
      <c r="S28" s="35"/>
      <c r="T28" s="36"/>
      <c r="U28" s="25"/>
      <c r="V28" s="36"/>
      <c r="W28" s="36"/>
      <c r="X28" s="13"/>
      <c r="Y28" s="4"/>
    </row>
    <row r="29" spans="1:25">
      <c r="A29" s="25"/>
      <c r="B29" s="56"/>
      <c r="C29" s="66"/>
      <c r="D29" s="67"/>
      <c r="E29" s="57"/>
      <c r="F29" s="58"/>
      <c r="G29" s="48"/>
      <c r="H29" s="37"/>
      <c r="I29" s="49"/>
      <c r="J29" s="25"/>
      <c r="K29" s="37"/>
      <c r="L29" s="36"/>
      <c r="M29" s="35"/>
      <c r="N29" s="36"/>
      <c r="O29" s="25"/>
      <c r="P29" s="35"/>
      <c r="Q29" s="35"/>
      <c r="R29" s="35"/>
      <c r="S29" s="35"/>
      <c r="T29" s="36"/>
      <c r="U29" s="25"/>
      <c r="V29" s="36"/>
      <c r="W29" s="36"/>
      <c r="X29" s="13"/>
      <c r="Y29" s="4"/>
    </row>
    <row r="30" spans="1:25">
      <c r="A30" s="25"/>
      <c r="B30" s="37"/>
      <c r="C30" s="47"/>
      <c r="D30" s="35"/>
      <c r="E30" s="49"/>
      <c r="F30" s="37"/>
      <c r="G30" s="48"/>
      <c r="H30" s="37"/>
      <c r="I30" s="49"/>
      <c r="J30" s="25"/>
      <c r="K30" s="37"/>
      <c r="L30" s="36"/>
      <c r="M30" s="35"/>
      <c r="N30" s="36"/>
      <c r="O30" s="25"/>
      <c r="P30" s="35"/>
      <c r="Q30" s="35"/>
      <c r="R30" s="35"/>
      <c r="S30" s="35"/>
      <c r="T30" s="36"/>
      <c r="U30" s="25"/>
      <c r="V30" s="36"/>
      <c r="W30" s="36"/>
      <c r="X30" s="13"/>
      <c r="Y30" s="4"/>
    </row>
    <row r="31" spans="1:25">
      <c r="A31" s="25"/>
      <c r="B31" s="37"/>
      <c r="C31" s="47"/>
      <c r="D31" s="35"/>
      <c r="E31" s="49"/>
      <c r="F31" s="37"/>
      <c r="G31" s="48"/>
      <c r="H31" s="37"/>
      <c r="I31" s="49"/>
      <c r="J31" s="25"/>
      <c r="K31" s="37"/>
      <c r="L31" s="36"/>
      <c r="M31" s="35"/>
      <c r="N31" s="36"/>
      <c r="O31" s="25"/>
      <c r="P31" s="35"/>
      <c r="Q31" s="35"/>
      <c r="R31" s="35"/>
      <c r="S31" s="35"/>
      <c r="T31" s="36"/>
      <c r="U31" s="25"/>
      <c r="V31" s="36"/>
      <c r="W31" s="36"/>
      <c r="X31" s="13"/>
      <c r="Y31" s="4"/>
    </row>
    <row r="32" spans="1:25">
      <c r="A32" s="25"/>
      <c r="B32" s="37"/>
      <c r="C32" s="47"/>
      <c r="D32" s="35"/>
      <c r="E32" s="49"/>
      <c r="F32" s="37"/>
      <c r="G32" s="48"/>
      <c r="H32" s="37"/>
      <c r="I32" s="49"/>
      <c r="J32" s="25"/>
      <c r="K32" s="37"/>
      <c r="L32" s="36"/>
      <c r="M32" s="35"/>
      <c r="N32" s="36"/>
      <c r="O32" s="25"/>
      <c r="P32" s="35"/>
      <c r="Q32" s="35"/>
      <c r="R32" s="35"/>
      <c r="S32" s="35"/>
      <c r="T32" s="36"/>
      <c r="U32" s="25"/>
      <c r="V32" s="36"/>
      <c r="W32" s="36"/>
      <c r="X32" s="13"/>
      <c r="Y32" s="4"/>
    </row>
    <row r="33" spans="1:25">
      <c r="A33" s="25"/>
      <c r="B33" s="37"/>
      <c r="C33" s="47"/>
      <c r="D33" s="35"/>
      <c r="E33" s="49"/>
      <c r="F33" s="37"/>
      <c r="G33" s="48"/>
      <c r="H33" s="37"/>
      <c r="I33" s="49"/>
      <c r="J33" s="25"/>
      <c r="K33" s="37"/>
      <c r="L33" s="36"/>
      <c r="M33" s="35"/>
      <c r="N33" s="36"/>
      <c r="O33" s="25"/>
      <c r="P33" s="35"/>
      <c r="Q33" s="35"/>
      <c r="R33" s="35"/>
      <c r="S33" s="35"/>
      <c r="T33" s="36"/>
      <c r="U33" s="25"/>
      <c r="V33" s="36"/>
      <c r="W33" s="36"/>
      <c r="X33" s="13"/>
      <c r="Y33" s="4"/>
    </row>
    <row r="34" spans="1:25">
      <c r="A34" s="25"/>
      <c r="B34" s="37"/>
      <c r="C34" s="47"/>
      <c r="D34" s="35"/>
      <c r="E34" s="49"/>
      <c r="F34" s="37"/>
      <c r="G34" s="48"/>
      <c r="H34" s="37"/>
      <c r="I34" s="49"/>
      <c r="J34" s="25"/>
      <c r="K34" s="37"/>
      <c r="L34" s="36"/>
      <c r="M34" s="35"/>
      <c r="N34" s="36"/>
      <c r="O34" s="25"/>
      <c r="P34" s="35"/>
      <c r="Q34" s="35"/>
      <c r="R34" s="35"/>
      <c r="S34" s="35"/>
      <c r="T34" s="36"/>
      <c r="U34" s="25"/>
      <c r="V34" s="36"/>
      <c r="W34" s="36"/>
      <c r="X34" s="13"/>
      <c r="Y34" s="4"/>
    </row>
    <row r="35" spans="1:25">
      <c r="A35" s="25"/>
      <c r="B35" s="37"/>
      <c r="C35" s="47"/>
      <c r="D35" s="35"/>
      <c r="E35" s="49"/>
      <c r="F35" s="37"/>
      <c r="G35" s="48"/>
      <c r="H35" s="37"/>
      <c r="I35" s="49"/>
      <c r="J35" s="25"/>
      <c r="K35" s="37"/>
      <c r="L35" s="36"/>
      <c r="M35" s="35"/>
      <c r="N35" s="36"/>
      <c r="O35" s="25"/>
      <c r="P35" s="35"/>
      <c r="Q35" s="35"/>
      <c r="R35" s="35"/>
      <c r="S35" s="35"/>
      <c r="T35" s="36"/>
      <c r="U35" s="25"/>
      <c r="V35" s="36"/>
      <c r="W35" s="36"/>
      <c r="X35" s="13"/>
      <c r="Y35" s="4"/>
    </row>
    <row r="36" spans="1:25">
      <c r="A36" s="25"/>
      <c r="B36" s="37"/>
      <c r="C36" s="47"/>
      <c r="D36" s="35"/>
      <c r="E36" s="49"/>
      <c r="F36" s="37"/>
      <c r="G36" s="48"/>
      <c r="H36" s="37"/>
      <c r="I36" s="49"/>
      <c r="J36" s="25"/>
      <c r="K36" s="37"/>
      <c r="L36" s="36"/>
      <c r="M36" s="35"/>
      <c r="N36" s="36"/>
      <c r="O36" s="25"/>
      <c r="P36" s="35"/>
      <c r="Q36" s="35"/>
      <c r="R36" s="35"/>
      <c r="S36" s="35"/>
      <c r="T36" s="36"/>
      <c r="U36" s="25"/>
      <c r="V36" s="36"/>
      <c r="W36" s="36"/>
      <c r="X36" s="13"/>
      <c r="Y36" s="4"/>
    </row>
    <row r="37" spans="1: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37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8"/>
      <c r="X37" s="13"/>
      <c r="Y37" s="4"/>
    </row>
    <row r="38" spans="1:25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25"/>
      <c r="N38" s="45"/>
      <c r="O38" s="45"/>
      <c r="P38" s="45"/>
      <c r="Q38" s="45"/>
      <c r="R38" s="45"/>
      <c r="S38" s="45"/>
      <c r="T38" s="45"/>
      <c r="U38" s="45"/>
      <c r="V38" s="45"/>
      <c r="W38" s="39"/>
      <c r="X38" s="40"/>
      <c r="Y38" s="4"/>
    </row>
    <row r="39" spans="1:25" ht="18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25"/>
      <c r="N39" s="45"/>
      <c r="O39" s="45"/>
      <c r="P39" s="45"/>
      <c r="Q39" s="45"/>
      <c r="R39" s="45"/>
      <c r="S39" s="45"/>
      <c r="T39" s="45"/>
      <c r="U39" s="45"/>
      <c r="V39" s="45"/>
      <c r="W39" s="39"/>
      <c r="X39" s="40"/>
      <c r="Y39" s="4"/>
    </row>
    <row r="40" spans="1:25" ht="18.75" customHeight="1">
      <c r="A40" s="37"/>
      <c r="B40" s="25"/>
      <c r="C40" s="25"/>
      <c r="D40" s="25"/>
      <c r="E40" s="25"/>
      <c r="F40" s="25"/>
      <c r="G40" s="34"/>
      <c r="H40" s="34"/>
      <c r="I40" s="34"/>
      <c r="J40" s="25"/>
      <c r="K40" s="41"/>
      <c r="L40" s="25"/>
      <c r="M40" s="25"/>
      <c r="N40" s="37"/>
      <c r="O40" s="42"/>
      <c r="P40" s="42"/>
      <c r="Q40" s="43"/>
      <c r="R40" s="41"/>
      <c r="S40" s="41"/>
      <c r="T40" s="44"/>
      <c r="U40" s="25"/>
      <c r="V40" s="25"/>
      <c r="W40" s="25"/>
      <c r="X40" s="26"/>
      <c r="Y40" s="4"/>
    </row>
    <row r="41" spans="1:25">
      <c r="A41" s="37"/>
      <c r="B41" s="25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25"/>
      <c r="N41" s="37"/>
      <c r="O41" s="33"/>
      <c r="P41" s="25"/>
      <c r="Q41" s="25"/>
      <c r="R41" s="25"/>
      <c r="S41" s="33"/>
      <c r="T41" s="33"/>
      <c r="U41" s="33"/>
      <c r="V41" s="33"/>
      <c r="W41" s="25"/>
      <c r="X41" s="26"/>
      <c r="Y41" s="4"/>
    </row>
    <row r="42" spans="1:25">
      <c r="A42" s="25"/>
      <c r="B42" s="36"/>
      <c r="C42" s="35"/>
      <c r="D42" s="25"/>
      <c r="E42" s="35"/>
      <c r="F42" s="35"/>
      <c r="G42" s="35"/>
      <c r="H42" s="35"/>
      <c r="I42" s="35"/>
      <c r="J42" s="25"/>
      <c r="K42" s="36"/>
      <c r="L42" s="36"/>
      <c r="M42" s="25"/>
      <c r="N42" s="25"/>
      <c r="O42" s="37"/>
      <c r="P42" s="37"/>
      <c r="Q42" s="25"/>
      <c r="R42" s="25"/>
      <c r="S42" s="25"/>
      <c r="T42" s="36"/>
      <c r="U42" s="25"/>
      <c r="V42" s="36"/>
      <c r="W42" s="25"/>
      <c r="X42" s="26"/>
      <c r="Y42" s="4"/>
    </row>
    <row r="43" spans="1:25">
      <c r="A43" s="25"/>
      <c r="B43" s="36"/>
      <c r="C43" s="35"/>
      <c r="D43" s="25"/>
      <c r="E43" s="35"/>
      <c r="F43" s="35"/>
      <c r="G43" s="35"/>
      <c r="H43" s="35"/>
      <c r="I43" s="35"/>
      <c r="J43" s="25"/>
      <c r="K43" s="36"/>
      <c r="L43" s="36"/>
      <c r="M43" s="25"/>
      <c r="N43" s="25"/>
      <c r="O43" s="37"/>
      <c r="P43" s="37"/>
      <c r="Q43" s="25"/>
      <c r="R43" s="25"/>
      <c r="S43" s="25"/>
      <c r="T43" s="36"/>
      <c r="U43" s="25"/>
      <c r="V43" s="36"/>
      <c r="W43" s="25"/>
      <c r="X43" s="26"/>
      <c r="Y43" s="4"/>
    </row>
    <row r="44" spans="1:25">
      <c r="A44" s="25"/>
      <c r="B44" s="36"/>
      <c r="C44" s="35"/>
      <c r="D44" s="25"/>
      <c r="E44" s="35"/>
      <c r="F44" s="35"/>
      <c r="G44" s="35"/>
      <c r="H44" s="35"/>
      <c r="I44" s="35"/>
      <c r="J44" s="25"/>
      <c r="K44" s="36"/>
      <c r="L44" s="36"/>
      <c r="M44" s="25"/>
      <c r="N44" s="25"/>
      <c r="O44" s="37"/>
      <c r="P44" s="37"/>
      <c r="Q44" s="25"/>
      <c r="R44" s="25"/>
      <c r="S44" s="25"/>
      <c r="T44" s="36"/>
      <c r="U44" s="25"/>
      <c r="V44" s="36"/>
      <c r="W44" s="25"/>
      <c r="X44" s="26"/>
      <c r="Y44" s="4"/>
    </row>
    <row r="45" spans="1:25">
      <c r="A45" s="25"/>
      <c r="B45" s="36"/>
      <c r="C45" s="35"/>
      <c r="D45" s="25"/>
      <c r="E45" s="35"/>
      <c r="F45" s="35"/>
      <c r="G45" s="35"/>
      <c r="H45" s="35"/>
      <c r="I45" s="35"/>
      <c r="J45" s="25"/>
      <c r="K45" s="36"/>
      <c r="L45" s="36"/>
      <c r="M45" s="25"/>
      <c r="N45" s="25"/>
      <c r="O45" s="37"/>
      <c r="P45" s="37"/>
      <c r="Q45" s="25"/>
      <c r="R45" s="25"/>
      <c r="S45" s="25"/>
      <c r="T45" s="36"/>
      <c r="U45" s="25"/>
      <c r="V45" s="36"/>
      <c r="W45" s="25"/>
      <c r="X45" s="26"/>
      <c r="Y45" s="4"/>
    </row>
    <row r="46" spans="1:25">
      <c r="A46" s="25"/>
      <c r="B46" s="36"/>
      <c r="C46" s="35"/>
      <c r="D46" s="25"/>
      <c r="E46" s="35"/>
      <c r="F46" s="35"/>
      <c r="G46" s="35"/>
      <c r="H46" s="35"/>
      <c r="I46" s="35"/>
      <c r="J46" s="25"/>
      <c r="K46" s="36"/>
      <c r="L46" s="36"/>
      <c r="M46" s="25"/>
      <c r="N46" s="25"/>
      <c r="O46" s="37"/>
      <c r="P46" s="37"/>
      <c r="Q46" s="25"/>
      <c r="R46" s="36"/>
      <c r="S46" s="36"/>
      <c r="T46" s="36"/>
      <c r="U46" s="25"/>
      <c r="V46" s="36"/>
      <c r="W46" s="25"/>
      <c r="X46" s="26"/>
      <c r="Y46" s="4"/>
    </row>
    <row r="47" spans="1:25">
      <c r="A47" s="25"/>
      <c r="B47" s="36"/>
      <c r="C47" s="35"/>
      <c r="D47" s="25"/>
      <c r="E47" s="35"/>
      <c r="F47" s="35"/>
      <c r="G47" s="35"/>
      <c r="H47" s="35"/>
      <c r="I47" s="35"/>
      <c r="J47" s="25"/>
      <c r="K47" s="36"/>
      <c r="L47" s="36"/>
      <c r="M47" s="25"/>
      <c r="N47" s="25"/>
      <c r="O47" s="37"/>
      <c r="P47" s="37"/>
      <c r="Q47" s="25"/>
      <c r="R47" s="36"/>
      <c r="S47" s="36"/>
      <c r="T47" s="36"/>
      <c r="U47" s="25"/>
      <c r="V47" s="36"/>
      <c r="W47" s="25"/>
      <c r="X47" s="26"/>
      <c r="Y47" s="4"/>
    </row>
    <row r="48" spans="1:25">
      <c r="A48" s="25"/>
      <c r="B48" s="36"/>
      <c r="C48" s="35"/>
      <c r="D48" s="25"/>
      <c r="E48" s="35"/>
      <c r="F48" s="35"/>
      <c r="G48" s="35"/>
      <c r="H48" s="35"/>
      <c r="I48" s="35"/>
      <c r="J48" s="25"/>
      <c r="K48" s="36"/>
      <c r="L48" s="36"/>
      <c r="M48" s="25"/>
      <c r="N48" s="25"/>
      <c r="O48" s="37"/>
      <c r="P48" s="37"/>
      <c r="Q48" s="25"/>
      <c r="R48" s="36"/>
      <c r="S48" s="36"/>
      <c r="T48" s="36"/>
      <c r="U48" s="25"/>
      <c r="V48" s="36"/>
      <c r="W48" s="25"/>
      <c r="X48" s="26"/>
      <c r="Y48" s="4"/>
    </row>
    <row r="49" spans="1:25">
      <c r="A49" s="25"/>
      <c r="B49" s="36"/>
      <c r="C49" s="35"/>
      <c r="D49" s="25"/>
      <c r="E49" s="35"/>
      <c r="F49" s="35"/>
      <c r="G49" s="35"/>
      <c r="H49" s="35"/>
      <c r="I49" s="35"/>
      <c r="J49" s="25"/>
      <c r="K49" s="36"/>
      <c r="L49" s="36"/>
      <c r="M49" s="25"/>
      <c r="N49" s="25"/>
      <c r="O49" s="37"/>
      <c r="P49" s="37"/>
      <c r="Q49" s="25"/>
      <c r="R49" s="36"/>
      <c r="S49" s="36"/>
      <c r="T49" s="36"/>
      <c r="U49" s="25"/>
      <c r="V49" s="36"/>
      <c r="W49" s="25"/>
      <c r="X49" s="26"/>
      <c r="Y49" s="4"/>
    </row>
    <row r="50" spans="1:25">
      <c r="A50" s="25"/>
      <c r="B50" s="36"/>
      <c r="C50" s="35"/>
      <c r="D50" s="25"/>
      <c r="E50" s="35"/>
      <c r="F50" s="35"/>
      <c r="G50" s="35"/>
      <c r="H50" s="35"/>
      <c r="I50" s="35"/>
      <c r="J50" s="25"/>
      <c r="K50" s="36"/>
      <c r="L50" s="36"/>
      <c r="M50" s="25"/>
      <c r="N50" s="25"/>
      <c r="O50" s="37"/>
      <c r="P50" s="37"/>
      <c r="Q50" s="25"/>
      <c r="R50" s="36"/>
      <c r="S50" s="36"/>
      <c r="T50" s="36"/>
      <c r="U50" s="25"/>
      <c r="V50" s="36"/>
      <c r="W50" s="25"/>
      <c r="X50" s="26"/>
      <c r="Y50" s="4"/>
    </row>
    <row r="51" spans="1:25">
      <c r="A51" s="25"/>
      <c r="B51" s="36"/>
      <c r="C51" s="35"/>
      <c r="D51" s="25"/>
      <c r="E51" s="35"/>
      <c r="F51" s="35"/>
      <c r="G51" s="35"/>
      <c r="H51" s="35"/>
      <c r="I51" s="35"/>
      <c r="J51" s="25"/>
      <c r="K51" s="36"/>
      <c r="L51" s="36"/>
      <c r="M51" s="25"/>
      <c r="N51" s="25"/>
      <c r="O51" s="37"/>
      <c r="P51" s="37"/>
      <c r="Q51" s="25"/>
      <c r="R51" s="25"/>
      <c r="S51" s="25"/>
      <c r="T51" s="36"/>
      <c r="U51" s="25"/>
      <c r="V51" s="36"/>
      <c r="W51" s="25"/>
      <c r="X51" s="26"/>
      <c r="Y51" s="4"/>
    </row>
    <row r="52" spans="1:25">
      <c r="A52" s="25"/>
      <c r="B52" s="36"/>
      <c r="C52" s="35"/>
      <c r="D52" s="25"/>
      <c r="E52" s="35"/>
      <c r="F52" s="35"/>
      <c r="G52" s="35"/>
      <c r="H52" s="35"/>
      <c r="I52" s="35"/>
      <c r="J52" s="25"/>
      <c r="K52" s="36"/>
      <c r="L52" s="36"/>
      <c r="M52" s="25"/>
      <c r="N52" s="25"/>
      <c r="O52" s="37"/>
      <c r="P52" s="37"/>
      <c r="Q52" s="25"/>
      <c r="R52" s="25"/>
      <c r="S52" s="25"/>
      <c r="T52" s="36"/>
      <c r="U52" s="25"/>
      <c r="V52" s="36"/>
      <c r="W52" s="25"/>
      <c r="X52" s="26"/>
      <c r="Y52" s="4"/>
    </row>
    <row r="53" spans="1:25">
      <c r="A53" s="25"/>
      <c r="B53" s="36"/>
      <c r="C53" s="35"/>
      <c r="D53" s="25"/>
      <c r="E53" s="35"/>
      <c r="F53" s="35"/>
      <c r="G53" s="35"/>
      <c r="H53" s="35"/>
      <c r="I53" s="35"/>
      <c r="J53" s="25"/>
      <c r="K53" s="36"/>
      <c r="L53" s="36"/>
      <c r="M53" s="25"/>
      <c r="N53" s="25"/>
      <c r="O53" s="37"/>
      <c r="P53" s="37"/>
      <c r="Q53" s="25"/>
      <c r="R53" s="25"/>
      <c r="S53" s="25"/>
      <c r="T53" s="36"/>
      <c r="U53" s="25"/>
      <c r="V53" s="36"/>
      <c r="W53" s="25"/>
      <c r="X53" s="27"/>
      <c r="Y53" s="4"/>
    </row>
    <row r="54" spans="1: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14"/>
      <c r="Y54" s="4"/>
    </row>
    <row r="55" spans="1: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14"/>
      <c r="X55" s="14"/>
      <c r="Y55" s="4"/>
    </row>
    <row r="56" spans="1: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W70" s="29"/>
      <c r="X70" s="29"/>
    </row>
    <row r="71" spans="1:25">
      <c r="W71" s="4"/>
      <c r="X71" s="4"/>
    </row>
    <row r="72" spans="1:25">
      <c r="W72" s="4"/>
      <c r="X72" s="4"/>
    </row>
    <row r="73" spans="1:25">
      <c r="W73" s="4"/>
      <c r="X73" s="4"/>
    </row>
    <row r="74" spans="1:25">
      <c r="W74" s="4"/>
      <c r="X74" s="4"/>
    </row>
    <row r="75" spans="1:25">
      <c r="W75" s="4"/>
      <c r="X75" s="4"/>
    </row>
    <row r="76" spans="1:25">
      <c r="W76" s="4"/>
      <c r="X76" s="4"/>
    </row>
    <row r="77" spans="1:25">
      <c r="W77" s="4"/>
      <c r="X77" s="4"/>
    </row>
  </sheetData>
  <mergeCells count="10">
    <mergeCell ref="D27:D28"/>
    <mergeCell ref="E24:E28"/>
    <mergeCell ref="F24:F28"/>
    <mergeCell ref="A23:A24"/>
    <mergeCell ref="B1:N2"/>
    <mergeCell ref="G3:H3"/>
    <mergeCell ref="B3:D3"/>
    <mergeCell ref="I3:J3"/>
    <mergeCell ref="G23:H23"/>
    <mergeCell ref="N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90F7-735F-42D5-9AB3-7F35D5C84DF4}">
  <dimension ref="A1:J21"/>
  <sheetViews>
    <sheetView workbookViewId="0">
      <selection sqref="A1:C10"/>
    </sheetView>
  </sheetViews>
  <sheetFormatPr defaultRowHeight="14.4"/>
  <cols>
    <col min="6" max="6" width="10" customWidth="1"/>
  </cols>
  <sheetData>
    <row r="1" spans="1:10">
      <c r="A1" s="129" t="s">
        <v>49</v>
      </c>
      <c r="B1" s="129"/>
      <c r="C1" s="129"/>
      <c r="J1" t="s">
        <v>66</v>
      </c>
    </row>
    <row r="2" spans="1:10">
      <c r="A2" s="99" t="s">
        <v>50</v>
      </c>
      <c r="B2" s="99">
        <v>450</v>
      </c>
      <c r="C2" s="99" t="s">
        <v>6</v>
      </c>
    </row>
    <row r="3" spans="1:10">
      <c r="A3" s="99" t="s">
        <v>51</v>
      </c>
      <c r="B3" s="99">
        <v>41.4</v>
      </c>
      <c r="C3" s="99" t="s">
        <v>7</v>
      </c>
      <c r="F3" t="s">
        <v>58</v>
      </c>
      <c r="G3">
        <f>B5-B10*(25-B20)</f>
        <v>60.01</v>
      </c>
      <c r="H3" t="s">
        <v>7</v>
      </c>
    </row>
    <row r="4" spans="1:10">
      <c r="A4" s="99" t="s">
        <v>52</v>
      </c>
      <c r="B4" s="99">
        <v>10.87</v>
      </c>
      <c r="C4" s="99" t="s">
        <v>1</v>
      </c>
      <c r="F4" t="s">
        <v>64</v>
      </c>
      <c r="G4">
        <f>B3-B10*(25-B21)</f>
        <v>28.53</v>
      </c>
      <c r="H4" t="s">
        <v>7</v>
      </c>
    </row>
    <row r="5" spans="1:10">
      <c r="A5" s="99" t="s">
        <v>53</v>
      </c>
      <c r="B5" s="99">
        <v>50</v>
      </c>
      <c r="C5" s="99" t="s">
        <v>7</v>
      </c>
      <c r="F5" t="s">
        <v>63</v>
      </c>
      <c r="G5">
        <f>B3-B10*(25-B20)</f>
        <v>51.41</v>
      </c>
      <c r="H5" t="s">
        <v>7</v>
      </c>
    </row>
    <row r="6" spans="1:10">
      <c r="A6" s="99" t="s">
        <v>65</v>
      </c>
      <c r="B6" s="99">
        <v>11.48</v>
      </c>
      <c r="C6" s="99" t="s">
        <v>1</v>
      </c>
    </row>
    <row r="7" spans="1:10">
      <c r="A7" s="99" t="s">
        <v>54</v>
      </c>
      <c r="B7" s="99">
        <v>20</v>
      </c>
      <c r="C7" s="99" t="s">
        <v>1</v>
      </c>
      <c r="F7" s="130" t="s">
        <v>71</v>
      </c>
      <c r="G7" s="130"/>
      <c r="H7" s="130"/>
    </row>
    <row r="8" spans="1:10">
      <c r="A8" s="99" t="s">
        <v>55</v>
      </c>
      <c r="B8" s="99">
        <v>1500</v>
      </c>
      <c r="C8" s="99" t="s">
        <v>7</v>
      </c>
      <c r="F8" t="s">
        <v>72</v>
      </c>
      <c r="G8">
        <v>7</v>
      </c>
    </row>
    <row r="9" spans="1:10">
      <c r="A9" s="99" t="s">
        <v>56</v>
      </c>
      <c r="B9" s="99">
        <v>20.2</v>
      </c>
      <c r="C9" s="99" t="s">
        <v>57</v>
      </c>
      <c r="F9" s="103" t="s">
        <v>70</v>
      </c>
      <c r="G9">
        <f>G3*G8</f>
        <v>420.07</v>
      </c>
      <c r="H9" t="s">
        <v>7</v>
      </c>
    </row>
    <row r="10" spans="1:10">
      <c r="A10" s="101" t="s">
        <v>59</v>
      </c>
      <c r="B10" s="101">
        <v>-0.28599999999999998</v>
      </c>
      <c r="C10" s="101" t="s">
        <v>60</v>
      </c>
      <c r="F10" s="103" t="s">
        <v>69</v>
      </c>
      <c r="G10">
        <f>G4*G8</f>
        <v>199.71</v>
      </c>
      <c r="H10" t="s">
        <v>7</v>
      </c>
    </row>
    <row r="11" spans="1:10">
      <c r="A11" s="100"/>
      <c r="B11" s="1"/>
      <c r="C11" s="1"/>
      <c r="F11" s="103" t="s">
        <v>68</v>
      </c>
      <c r="G11">
        <f>G5*G8</f>
        <v>359.87</v>
      </c>
      <c r="H11" t="s">
        <v>7</v>
      </c>
    </row>
    <row r="12" spans="1:10">
      <c r="A12" s="100"/>
      <c r="F12" s="103" t="s">
        <v>67</v>
      </c>
      <c r="G12">
        <f>B6</f>
        <v>11.48</v>
      </c>
      <c r="H12" t="s">
        <v>1</v>
      </c>
    </row>
    <row r="20" spans="1:3">
      <c r="A20" s="102" t="s">
        <v>61</v>
      </c>
      <c r="B20" s="102">
        <v>-10</v>
      </c>
      <c r="C20" s="102" t="s">
        <v>0</v>
      </c>
    </row>
    <row r="21" spans="1:3">
      <c r="A21" s="102" t="s">
        <v>62</v>
      </c>
      <c r="B21" s="102">
        <v>70</v>
      </c>
      <c r="C21" s="102" t="s">
        <v>0</v>
      </c>
    </row>
  </sheetData>
  <mergeCells count="2">
    <mergeCell ref="A1:C1"/>
    <mergeCell ref="F7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AB24-E68A-4B69-A73A-82EEBAFD8C46}">
  <dimension ref="B2:L34"/>
  <sheetViews>
    <sheetView tabSelected="1" workbookViewId="0">
      <selection activeCell="F16" sqref="F16"/>
    </sheetView>
  </sheetViews>
  <sheetFormatPr defaultRowHeight="14.4"/>
  <cols>
    <col min="2" max="2" width="13.77734375" customWidth="1"/>
    <col min="3" max="3" width="15" customWidth="1"/>
    <col min="10" max="10" width="23.88671875" customWidth="1"/>
  </cols>
  <sheetData>
    <row r="2" spans="2:12">
      <c r="B2" t="s">
        <v>16</v>
      </c>
    </row>
    <row r="3" spans="2:12">
      <c r="B3" t="s">
        <v>82</v>
      </c>
      <c r="C3" t="s">
        <v>83</v>
      </c>
      <c r="J3" s="131" t="s">
        <v>49</v>
      </c>
      <c r="K3" s="132"/>
      <c r="L3" s="135"/>
    </row>
    <row r="4" spans="2:12">
      <c r="B4" t="s">
        <v>84</v>
      </c>
      <c r="C4">
        <v>3500</v>
      </c>
      <c r="J4" s="99" t="s">
        <v>73</v>
      </c>
      <c r="K4" s="133">
        <v>450</v>
      </c>
      <c r="L4" s="136"/>
    </row>
    <row r="5" spans="2:12">
      <c r="B5" t="s">
        <v>85</v>
      </c>
      <c r="C5">
        <v>5425</v>
      </c>
      <c r="J5" s="99" t="s">
        <v>74</v>
      </c>
      <c r="K5" s="133">
        <v>41.4</v>
      </c>
      <c r="L5" s="136"/>
    </row>
    <row r="6" spans="2:12">
      <c r="J6" s="99" t="s">
        <v>75</v>
      </c>
      <c r="K6" s="133">
        <v>10.87</v>
      </c>
      <c r="L6" s="136"/>
    </row>
    <row r="7" spans="2:12">
      <c r="J7" s="99" t="s">
        <v>76</v>
      </c>
      <c r="K7" s="133">
        <v>50</v>
      </c>
      <c r="L7" s="136"/>
    </row>
    <row r="8" spans="2:12">
      <c r="J8" s="99" t="s">
        <v>77</v>
      </c>
      <c r="K8" s="133">
        <v>11.48</v>
      </c>
      <c r="L8" s="136"/>
    </row>
    <row r="9" spans="2:12">
      <c r="J9" s="99" t="s">
        <v>78</v>
      </c>
      <c r="K9" s="133">
        <v>20</v>
      </c>
      <c r="L9" s="136"/>
    </row>
    <row r="10" spans="2:12">
      <c r="J10" s="99" t="s">
        <v>79</v>
      </c>
      <c r="K10" s="133">
        <v>1500</v>
      </c>
      <c r="L10" s="136"/>
    </row>
    <row r="11" spans="2:12">
      <c r="J11" s="99" t="s">
        <v>80</v>
      </c>
      <c r="K11" s="133">
        <v>20.2</v>
      </c>
      <c r="L11" s="136"/>
    </row>
    <row r="12" spans="2:12">
      <c r="J12" s="101" t="s">
        <v>81</v>
      </c>
      <c r="K12" s="134">
        <v>-0.28599999999999998</v>
      </c>
      <c r="L12" s="137"/>
    </row>
    <row r="14" spans="2:12">
      <c r="J14" s="131" t="s">
        <v>49</v>
      </c>
      <c r="K14" s="132"/>
    </row>
    <row r="15" spans="2:12">
      <c r="J15" s="99" t="s">
        <v>73</v>
      </c>
      <c r="K15" s="133">
        <v>450</v>
      </c>
    </row>
    <row r="16" spans="2:12">
      <c r="J16" s="99" t="s">
        <v>74</v>
      </c>
      <c r="K16" s="133">
        <v>41.4</v>
      </c>
    </row>
    <row r="17" spans="10:11">
      <c r="J17" s="99" t="s">
        <v>75</v>
      </c>
      <c r="K17" s="133">
        <v>10.87</v>
      </c>
    </row>
    <row r="18" spans="10:11">
      <c r="J18" s="99" t="s">
        <v>76</v>
      </c>
      <c r="K18" s="133">
        <v>50</v>
      </c>
    </row>
    <row r="19" spans="10:11">
      <c r="J19" s="99" t="s">
        <v>77</v>
      </c>
      <c r="K19" s="133">
        <v>11.48</v>
      </c>
    </row>
    <row r="20" spans="10:11">
      <c r="J20" s="99" t="s">
        <v>78</v>
      </c>
      <c r="K20" s="133">
        <v>20</v>
      </c>
    </row>
    <row r="21" spans="10:11">
      <c r="J21" s="99" t="s">
        <v>79</v>
      </c>
      <c r="K21" s="133">
        <v>1500</v>
      </c>
    </row>
    <row r="22" spans="10:11">
      <c r="J22" s="99" t="s">
        <v>80</v>
      </c>
      <c r="K22" s="133">
        <v>20.2</v>
      </c>
    </row>
    <row r="23" spans="10:11">
      <c r="J23" s="101" t="s">
        <v>81</v>
      </c>
      <c r="K23" s="134">
        <v>-0.28599999999999998</v>
      </c>
    </row>
    <row r="25" spans="10:11">
      <c r="J25" s="131" t="s">
        <v>49</v>
      </c>
      <c r="K25" s="132"/>
    </row>
    <row r="26" spans="10:11">
      <c r="J26" s="99" t="s">
        <v>73</v>
      </c>
      <c r="K26" s="133">
        <v>450</v>
      </c>
    </row>
    <row r="27" spans="10:11">
      <c r="J27" s="99" t="s">
        <v>74</v>
      </c>
      <c r="K27" s="133">
        <v>41.4</v>
      </c>
    </row>
    <row r="28" spans="10:11">
      <c r="J28" s="99" t="s">
        <v>75</v>
      </c>
      <c r="K28" s="133">
        <v>10.87</v>
      </c>
    </row>
    <row r="29" spans="10:11">
      <c r="J29" s="99" t="s">
        <v>76</v>
      </c>
      <c r="K29" s="133">
        <v>50</v>
      </c>
    </row>
    <row r="30" spans="10:11">
      <c r="J30" s="99" t="s">
        <v>77</v>
      </c>
      <c r="K30" s="133">
        <v>11.48</v>
      </c>
    </row>
    <row r="31" spans="10:11">
      <c r="J31" s="99" t="s">
        <v>78</v>
      </c>
      <c r="K31" s="133">
        <v>20</v>
      </c>
    </row>
    <row r="32" spans="10:11">
      <c r="J32" s="99" t="s">
        <v>79</v>
      </c>
      <c r="K32" s="133">
        <v>1500</v>
      </c>
    </row>
    <row r="33" spans="10:11">
      <c r="J33" s="99" t="s">
        <v>80</v>
      </c>
      <c r="K33" s="133">
        <v>20.2</v>
      </c>
    </row>
    <row r="34" spans="10:11">
      <c r="J34" s="101" t="s">
        <v>81</v>
      </c>
      <c r="K34" s="134">
        <v>-0.28599999999999998</v>
      </c>
    </row>
  </sheetData>
  <mergeCells count="3">
    <mergeCell ref="J3:K3"/>
    <mergeCell ref="J14:K14"/>
    <mergeCell ref="J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PROG. PV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loricchio</dc:creator>
  <cp:lastModifiedBy>39389</cp:lastModifiedBy>
  <dcterms:created xsi:type="dcterms:W3CDTF">2017-03-21T15:28:54Z</dcterms:created>
  <dcterms:modified xsi:type="dcterms:W3CDTF">2023-02-12T10:55:45Z</dcterms:modified>
</cp:coreProperties>
</file>