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nedecassiapinto/Desktop/"/>
    </mc:Choice>
  </mc:AlternateContent>
  <xr:revisionPtr revIDLastSave="0" documentId="8_{17CABE33-063B-A24F-B68D-76D81CF367F2}" xr6:coauthVersionLast="47" xr6:coauthVersionMax="47" xr10:uidLastSave="{00000000-0000-0000-0000-000000000000}"/>
  <bookViews>
    <workbookView xWindow="0" yWindow="500" windowWidth="28800" windowHeight="162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<sst xmlns="http://schemas.openxmlformats.org/spreadsheetml/2006/main" count="72" uniqueCount="35">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</sst>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0-7546-B93F-340B8C447F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0-7546-B93F-340B8C447F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0-7546-B93F-340B8C447F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0-7546-B93F-340B8C447F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90-7546-B93F-340B8C447F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90-7546-B93F-340B8C447F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57727</xdr:rowOff>
    </xdr:from>
    <xdr:to>
      <xdr:col>4</xdr:col>
      <xdr:colOff>23090</xdr:colOff>
      <xdr:row>9</xdr:row>
      <xdr:rowOff>11546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E326FA-F20C-9AD1-7B0D-5F39E02ACD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8" t="34799" r="-178" b="36437"/>
        <a:stretch>
          <a:fillRect/>
        </a:stretch>
      </xdr:blipFill>
      <xdr:spPr>
        <a:xfrm>
          <a:off x="415636" y="57727"/>
          <a:ext cx="6072909" cy="172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D1" sqref="D1"/>
    </sheetView>
  </sheetViews>
  <sheetFormatPr baseColWidth="10" defaultColWidth="0" defaultRowHeight="15" x14ac:dyDescent="0.2"/>
  <cols>
    <col min="1" max="1" width="5.5" customWidth="1"/>
    <col min="2" max="2" width="46.83203125" customWidth="1"/>
    <col min="3" max="3" width="17.5" bestFit="1" customWidth="1"/>
    <col min="4" max="4" width="15" customWidth="1"/>
    <col min="5" max="8" width="3.5" customWidth="1"/>
    <col min="9" max="16384" width="8.6640625" hidden="1"/>
  </cols>
  <sheetData>
    <row r="10" spans="2:4" ht="16" thickBot="1" x14ac:dyDescent="0.25"/>
    <row r="11" spans="2:4" ht="23" x14ac:dyDescent="0.2">
      <c r="B11" s="5" t="s">
        <v>15</v>
      </c>
      <c r="C11" s="6"/>
      <c r="D11" s="7"/>
    </row>
    <row r="12" spans="2:4" ht="17" x14ac:dyDescent="0.25">
      <c r="B12" s="43" t="s">
        <v>14</v>
      </c>
      <c r="C12" s="44"/>
      <c r="D12" s="23">
        <v>4000</v>
      </c>
    </row>
    <row r="13" spans="2:4" ht="17" x14ac:dyDescent="0.25">
      <c r="B13" s="45" t="s">
        <v>13</v>
      </c>
      <c r="C13" s="46"/>
      <c r="D13" s="24">
        <v>0.01</v>
      </c>
    </row>
    <row r="14" spans="2:4" ht="18" thickBot="1" x14ac:dyDescent="0.3">
      <c r="B14" s="52" t="s">
        <v>33</v>
      </c>
      <c r="C14" s="53"/>
      <c r="D14" s="25">
        <f>D12*30%</f>
        <v>1200</v>
      </c>
    </row>
    <row r="15" spans="2:4" ht="16" thickBot="1" x14ac:dyDescent="0.25"/>
    <row r="16" spans="2:4" ht="28.5" customHeight="1" x14ac:dyDescent="0.2">
      <c r="B16" s="49" t="s">
        <v>5</v>
      </c>
      <c r="C16" s="50"/>
      <c r="D16" s="51"/>
    </row>
    <row r="17" spans="1:6" ht="17" x14ac:dyDescent="0.25">
      <c r="B17" s="43" t="s">
        <v>0</v>
      </c>
      <c r="C17" s="44"/>
      <c r="D17" s="18">
        <v>400</v>
      </c>
    </row>
    <row r="18" spans="1:6" ht="17" x14ac:dyDescent="0.25">
      <c r="B18" s="45" t="s">
        <v>1</v>
      </c>
      <c r="C18" s="46"/>
      <c r="D18" s="19">
        <v>5</v>
      </c>
    </row>
    <row r="19" spans="1:6" ht="17" x14ac:dyDescent="0.25">
      <c r="B19" s="45" t="s">
        <v>2</v>
      </c>
      <c r="C19" s="46"/>
      <c r="D19" s="20">
        <v>1.0789999999999999E-2</v>
      </c>
    </row>
    <row r="20" spans="1:6" ht="17" x14ac:dyDescent="0.25">
      <c r="B20" s="54" t="s">
        <v>3</v>
      </c>
      <c r="C20" s="55"/>
      <c r="D20" s="21">
        <f>FV(taxa_mensal,qtd_anos*12,-aporte)</f>
        <v>33510.765599395054</v>
      </c>
    </row>
    <row r="21" spans="1:6" ht="18" thickBot="1" x14ac:dyDescent="0.3">
      <c r="B21" s="47" t="s">
        <v>4</v>
      </c>
      <c r="C21" s="48"/>
      <c r="D21" s="22">
        <f>patrimonio*rendimento_carteira</f>
        <v>335.10765599395057</v>
      </c>
      <c r="F21" s="3"/>
    </row>
    <row r="22" spans="1:6" ht="16" thickBot="1" x14ac:dyDescent="0.25"/>
    <row r="23" spans="1:6" ht="25" x14ac:dyDescent="0.2">
      <c r="B23" s="49" t="s">
        <v>11</v>
      </c>
      <c r="C23" s="50"/>
      <c r="D23" s="8" t="s">
        <v>12</v>
      </c>
    </row>
    <row r="24" spans="1:6" ht="17" x14ac:dyDescent="0.25">
      <c r="A24" s="1">
        <v>2</v>
      </c>
      <c r="B24" s="9" t="s">
        <v>6</v>
      </c>
      <c r="C24" s="10">
        <f>FV($D$19,$A24*12,$D$17*-1)</f>
        <v>10891.050919058087</v>
      </c>
      <c r="D24" s="11">
        <f>C24*rendimento_carteira</f>
        <v>108.91050919058087</v>
      </c>
    </row>
    <row r="25" spans="1:6" ht="17" x14ac:dyDescent="0.25">
      <c r="A25" s="1">
        <v>5</v>
      </c>
      <c r="B25" s="12" t="s">
        <v>7</v>
      </c>
      <c r="C25" s="13">
        <f>FV($D$19,$A25*12,$D$17*-1)</f>
        <v>33510.765599395054</v>
      </c>
      <c r="D25" s="14">
        <f>C25*rendimento_carteira</f>
        <v>335.10765599395057</v>
      </c>
    </row>
    <row r="26" spans="1:6" ht="17" x14ac:dyDescent="0.25">
      <c r="A26" s="1">
        <v>10</v>
      </c>
      <c r="B26" s="12" t="s">
        <v>8</v>
      </c>
      <c r="C26" s="13">
        <f>FV($D$19,$A26*12,$D$17*-1)</f>
        <v>97313.685012068876</v>
      </c>
      <c r="D26" s="14">
        <f>C26*rendimento_carteira</f>
        <v>973.13685012068879</v>
      </c>
    </row>
    <row r="27" spans="1:6" ht="17" x14ac:dyDescent="0.25">
      <c r="A27" s="1">
        <v>20</v>
      </c>
      <c r="B27" s="12" t="s">
        <v>9</v>
      </c>
      <c r="C27" s="13">
        <f>FV($D$19,$A27*12,$D$17*-1)</f>
        <v>450079.36003883224</v>
      </c>
      <c r="D27" s="14">
        <f>C27*rendimento_carteira</f>
        <v>4500.7936003883224</v>
      </c>
    </row>
    <row r="28" spans="1:6" ht="18" thickBot="1" x14ac:dyDescent="0.3">
      <c r="A28" s="1">
        <v>30</v>
      </c>
      <c r="B28" s="15" t="s">
        <v>10</v>
      </c>
      <c r="C28" s="16">
        <f>FV($D$19,$A28*12,$D$17*-1)</f>
        <v>1728867.8620018859</v>
      </c>
      <c r="D28" s="17">
        <f>C28*rendimento_carteira</f>
        <v>17288.678620018858</v>
      </c>
    </row>
    <row r="32" spans="1:6" x14ac:dyDescent="0.2">
      <c r="B32" s="26" t="s">
        <v>20</v>
      </c>
      <c r="C32" s="27" t="s">
        <v>17</v>
      </c>
      <c r="D32" s="26"/>
    </row>
    <row r="33" spans="2:4" x14ac:dyDescent="0.2">
      <c r="B33" s="28" t="s">
        <v>19</v>
      </c>
      <c r="C33" s="29">
        <f>aporte</f>
        <v>400</v>
      </c>
      <c r="D33" s="28"/>
    </row>
    <row r="35" spans="2:4" x14ac:dyDescent="0.2">
      <c r="B35" s="30" t="s">
        <v>21</v>
      </c>
      <c r="C35" s="30" t="s">
        <v>22</v>
      </c>
      <c r="D35" s="30" t="s">
        <v>23</v>
      </c>
    </row>
    <row r="36" spans="2:4" x14ac:dyDescent="0.2">
      <c r="B36" s="2" t="s">
        <v>24</v>
      </c>
      <c r="C36" s="4">
        <f>VLOOKUP($C$32&amp;"-"&amp;B36,Planilha2!$A:$D,4,FALSE)</f>
        <v>0.32</v>
      </c>
      <c r="D36" s="33">
        <f>C36*$C$33</f>
        <v>128</v>
      </c>
    </row>
    <row r="37" spans="2:4" x14ac:dyDescent="0.2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140</v>
      </c>
    </row>
    <row r="38" spans="2:4" x14ac:dyDescent="0.2">
      <c r="B38" s="2" t="s">
        <v>26</v>
      </c>
      <c r="C38" s="4">
        <f>VLOOKUP($C$32&amp;"-"&amp;B38,Planilha2!$A:$D,4,FALSE)</f>
        <v>0.08</v>
      </c>
      <c r="D38" s="33">
        <f t="shared" si="0"/>
        <v>32</v>
      </c>
    </row>
    <row r="39" spans="2:4" x14ac:dyDescent="0.2">
      <c r="B39" s="2" t="s">
        <v>27</v>
      </c>
      <c r="C39" s="4">
        <f>VLOOKUP($C$32&amp;"-"&amp;B39,Planilha2!$A:$D,4,FALSE)</f>
        <v>0.05</v>
      </c>
      <c r="D39" s="33">
        <f t="shared" si="0"/>
        <v>20</v>
      </c>
    </row>
    <row r="40" spans="2:4" x14ac:dyDescent="0.2">
      <c r="B40" s="2" t="s">
        <v>28</v>
      </c>
      <c r="C40" s="4">
        <f>VLOOKUP($C$32&amp;"-"&amp;B40,Planilha2!$A:$D,4,FALSE)</f>
        <v>0.1</v>
      </c>
      <c r="D40" s="33">
        <f t="shared" si="0"/>
        <v>40</v>
      </c>
    </row>
    <row r="41" spans="2:4" x14ac:dyDescent="0.2">
      <c r="B41" s="2" t="s">
        <v>29</v>
      </c>
      <c r="C41" s="4">
        <f>VLOOKUP($C$32&amp;"-"&amp;B41,Planilha2!$A:$D,4,FALSE)</f>
        <v>0.1</v>
      </c>
      <c r="D41" s="33">
        <f t="shared" si="0"/>
        <v>40</v>
      </c>
    </row>
    <row r="42" spans="2:4" x14ac:dyDescent="0.2">
      <c r="B42" s="31"/>
      <c r="C42" s="31"/>
      <c r="D42" s="32">
        <f>SUM(D36:D41)</f>
        <v>400</v>
      </c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topLeftCell="A10" zoomScale="115" zoomScaleNormal="115" workbookViewId="0">
      <selection activeCell="G5" sqref="G5"/>
    </sheetView>
  </sheetViews>
  <sheetFormatPr baseColWidth="10" defaultColWidth="8.83203125" defaultRowHeight="15" x14ac:dyDescent="0.2"/>
  <cols>
    <col min="1" max="1" width="29.1640625" bestFit="1" customWidth="1"/>
    <col min="2" max="2" width="11.5" bestFit="1" customWidth="1"/>
    <col min="3" max="3" width="17.6640625" bestFit="1" customWidth="1"/>
    <col min="7" max="7" width="15.33203125" bestFit="1" customWidth="1"/>
  </cols>
  <sheetData>
    <row r="2" spans="1:8" x14ac:dyDescent="0.2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">
      <c r="A5" t="str">
        <f t="shared" si="0"/>
        <v>Conservador-HÍBRIDOS</v>
      </c>
      <c r="B5" t="s">
        <v>16</v>
      </c>
      <c r="C5" s="2" t="s">
        <v>26</v>
      </c>
      <c r="D5" s="4">
        <v>0.1</v>
      </c>
      <c r="G5" t="s">
        <v>34</v>
      </c>
    </row>
    <row r="6" spans="1:8" x14ac:dyDescent="0.2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6" thickBot="1" x14ac:dyDescent="0.2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6" thickBot="1" x14ac:dyDescent="0.2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José Flávio Ferrari</cp:lastModifiedBy>
  <dcterms:created xsi:type="dcterms:W3CDTF">2025-04-16T18:38:03Z</dcterms:created>
  <dcterms:modified xsi:type="dcterms:W3CDTF">2025-06-24T16:48:32Z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