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Projects\Malaria Syringe pump\Syringe pump 4 syringe one way version\"/>
    </mc:Choice>
  </mc:AlternateContent>
  <bookViews>
    <workbookView xWindow="0" yWindow="0" windowWidth="11537" windowHeight="5863"/>
  </bookViews>
  <sheets>
    <sheet name="100 uL dispensed " sheetId="4" r:id="rId1"/>
    <sheet name="10 uL dispensed" sheetId="3" r:id="rId2"/>
    <sheet name="1000 uL dispensed" sheetId="2" r:id="rId3"/>
    <sheet name="Error between syringes" sheetId="5" r:id="rId4"/>
  </sheets>
  <definedNames>
    <definedName name="_xlchart.0" hidden="1">'10 uL dispensed'!$D$20</definedName>
    <definedName name="_xlchart.1" hidden="1">'10 uL dispensed'!$D$21:$D$25</definedName>
    <definedName name="_xlchart.2" hidden="1">'10 uL dispensed'!$E$20</definedName>
    <definedName name="_xlchart.3" hidden="1">'10 uL dispensed'!$E$21:$E$25</definedName>
    <definedName name="_xlchart.4" hidden="1">'1000 uL dispensed'!$D$20</definedName>
    <definedName name="_xlchart.5" hidden="1">'1000 uL dispensed'!$D$21:$D$25</definedName>
    <definedName name="_xlchart.6" hidden="1">'1000 uL dispensed'!$E$20</definedName>
    <definedName name="_xlchart.7" hidden="1">'1000 uL dispensed'!$E$21:$E$25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5" l="1"/>
  <c r="F9" i="5"/>
  <c r="G9" i="5"/>
  <c r="D9" i="5"/>
  <c r="D8" i="5"/>
  <c r="E8" i="5"/>
  <c r="F8" i="5"/>
  <c r="G8" i="5"/>
  <c r="E7" i="5"/>
  <c r="F7" i="5"/>
  <c r="G7" i="5"/>
  <c r="D7" i="5"/>
  <c r="G6" i="5"/>
  <c r="F6" i="5"/>
  <c r="E5" i="5"/>
  <c r="E6" i="5"/>
  <c r="D6" i="5"/>
  <c r="G5" i="5"/>
  <c r="F5" i="5"/>
  <c r="D5" i="5"/>
  <c r="G4" i="5"/>
  <c r="F4" i="5"/>
  <c r="E4" i="5"/>
  <c r="D4" i="5"/>
  <c r="L15" i="4"/>
  <c r="L14" i="4"/>
  <c r="L13" i="4"/>
  <c r="L12" i="4"/>
  <c r="L11" i="4"/>
  <c r="L10" i="4"/>
  <c r="E25" i="4" s="1"/>
  <c r="L9" i="4"/>
  <c r="E24" i="4" s="1"/>
  <c r="L8" i="4"/>
  <c r="D23" i="4" s="1"/>
  <c r="L7" i="4"/>
  <c r="L6" i="4"/>
  <c r="D21" i="4" s="1"/>
  <c r="K15" i="3"/>
  <c r="K14" i="3"/>
  <c r="K13" i="3"/>
  <c r="K12" i="3"/>
  <c r="K11" i="3"/>
  <c r="K10" i="3"/>
  <c r="K9" i="3"/>
  <c r="K8" i="3"/>
  <c r="E23" i="3" s="1"/>
  <c r="K7" i="3"/>
  <c r="K6" i="3"/>
  <c r="E21" i="4" l="1"/>
  <c r="D25" i="4"/>
  <c r="D23" i="3"/>
  <c r="D21" i="3"/>
  <c r="D22" i="3"/>
  <c r="E23" i="4"/>
  <c r="E22" i="4"/>
  <c r="D22" i="4"/>
  <c r="D26" i="4" s="1"/>
  <c r="D28" i="4" s="1"/>
  <c r="D24" i="4"/>
  <c r="E22" i="3"/>
  <c r="E21" i="3"/>
  <c r="E25" i="3"/>
  <c r="D25" i="3"/>
  <c r="D24" i="3"/>
  <c r="E24" i="3"/>
  <c r="D27" i="4" l="1"/>
  <c r="E26" i="4"/>
  <c r="E28" i="4" s="1"/>
  <c r="E27" i="4"/>
  <c r="D26" i="3"/>
  <c r="D28" i="3" s="1"/>
  <c r="E26" i="3"/>
  <c r="E28" i="3" s="1"/>
  <c r="E27" i="3"/>
  <c r="D27" i="3"/>
  <c r="K15" i="2"/>
  <c r="K14" i="2"/>
  <c r="K13" i="2"/>
  <c r="K12" i="2"/>
  <c r="K11" i="2"/>
  <c r="K10" i="2"/>
  <c r="K9" i="2"/>
  <c r="K8" i="2"/>
  <c r="K7" i="2"/>
  <c r="K6" i="2"/>
  <c r="D30" i="3" l="1"/>
  <c r="E22" i="2"/>
  <c r="E21" i="2"/>
  <c r="D23" i="2"/>
  <c r="E23" i="2"/>
  <c r="E24" i="2"/>
  <c r="E25" i="2"/>
  <c r="E29" i="4"/>
  <c r="D30" i="4"/>
  <c r="D29" i="4"/>
  <c r="E29" i="3"/>
  <c r="D29" i="3"/>
  <c r="D21" i="2"/>
  <c r="D22" i="2"/>
  <c r="D25" i="2"/>
  <c r="D24" i="2"/>
  <c r="D26" i="2" l="1"/>
  <c r="D27" i="2"/>
  <c r="E26" i="2"/>
  <c r="E28" i="2" s="1"/>
  <c r="E27" i="2"/>
  <c r="D28" i="2" l="1"/>
  <c r="D30" i="2" s="1"/>
  <c r="D29" i="2"/>
  <c r="E29" i="2"/>
</calcChain>
</file>

<file path=xl/sharedStrings.xml><?xml version="1.0" encoding="utf-8"?>
<sst xmlns="http://schemas.openxmlformats.org/spreadsheetml/2006/main" count="56" uniqueCount="22">
  <si>
    <t>Sample</t>
  </si>
  <si>
    <t>Volume: 10 uL</t>
  </si>
  <si>
    <t>Volume: 100 uL</t>
  </si>
  <si>
    <t>Volume: 1000 uL</t>
  </si>
  <si>
    <t>1000 uL/min</t>
  </si>
  <si>
    <t>10000 uL/min</t>
  </si>
  <si>
    <t>100 uL/min</t>
  </si>
  <si>
    <t>Tubes Mass</t>
  </si>
  <si>
    <t>Average</t>
  </si>
  <si>
    <t>Mass measurements(g)/Volume: 100 uL</t>
  </si>
  <si>
    <t>Mass measurements(g)/Volume: 1000 uL</t>
  </si>
  <si>
    <t>Std</t>
  </si>
  <si>
    <t>1,000 uL/min</t>
  </si>
  <si>
    <t>Flow-rate</t>
  </si>
  <si>
    <t>Error (%)</t>
  </si>
  <si>
    <t>Global average</t>
  </si>
  <si>
    <t>Global error</t>
  </si>
  <si>
    <t>Mass measurements(g)/Volume: 10 uL</t>
  </si>
  <si>
    <t>Syringe number</t>
  </si>
  <si>
    <t>ID</t>
  </si>
  <si>
    <t>Tube mass (g)</t>
  </si>
  <si>
    <t>1000 ul/min dispensing 1000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</si>
</sst>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0" xfId="0" applyBorder="1"/>
    <xf numFmtId="1" fontId="0" fillId="0" borderId="1" xfId="0" applyNumberFormat="1" applyBorder="1"/>
    <xf numFmtId="1" fontId="0" fillId="2" borderId="1" xfId="0" applyNumberFormat="1" applyFill="1" applyBorder="1"/>
    <xf numFmtId="0" fontId="0" fillId="0" borderId="1" xfId="0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right"/>
    </xf>
    <xf numFmtId="2" fontId="0" fillId="0" borderId="1" xfId="0" applyNumberFormat="1" applyBorder="1"/>
    <xf numFmtId="1" fontId="0" fillId="0" borderId="1" xfId="0" applyNumberFormat="1" applyBorder="1" applyAlignmen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30"/>
  <sheetViews>
    <sheetView tabSelected="1" topLeftCell="A10" workbookViewId="0">
      <selection activeCell="H24" sqref="H24"/>
    </sheetView>
  </sheetViews>
  <sheetFormatPr defaultRowHeight="14.6" x14ac:dyDescent="0.4"/>
  <cols>
    <col min="3" max="3" width="13.23046875" bestFit="1" customWidth="1"/>
    <col min="4" max="4" width="11.15234375" bestFit="1" customWidth="1"/>
    <col min="5" max="6" width="13.23046875" customWidth="1"/>
    <col min="9" max="9" width="10.61328125" bestFit="1" customWidth="1"/>
    <col min="10" max="10" width="11.15234375" bestFit="1" customWidth="1"/>
    <col min="11" max="11" width="12.15234375" bestFit="1" customWidth="1"/>
  </cols>
  <sheetData>
    <row r="5" spans="2:12" x14ac:dyDescent="0.4">
      <c r="H5" s="14" t="s">
        <v>7</v>
      </c>
      <c r="I5" s="14"/>
      <c r="J5" s="14"/>
      <c r="K5" s="14"/>
      <c r="L5" s="1" t="s">
        <v>8</v>
      </c>
    </row>
    <row r="6" spans="2:12" x14ac:dyDescent="0.4">
      <c r="C6" s="15" t="s">
        <v>9</v>
      </c>
      <c r="D6" s="16"/>
      <c r="E6" s="16"/>
      <c r="F6" s="16"/>
      <c r="H6" s="1">
        <v>1</v>
      </c>
      <c r="I6" s="1">
        <v>0.91410000000000002</v>
      </c>
      <c r="J6" s="1">
        <v>0.91390000000000005</v>
      </c>
      <c r="K6" s="1">
        <v>0.91390000000000005</v>
      </c>
      <c r="L6" s="1">
        <f>AVERAGE(I6:K6)</f>
        <v>0.9139666666666667</v>
      </c>
    </row>
    <row r="7" spans="2:12" x14ac:dyDescent="0.4">
      <c r="B7" s="1" t="s">
        <v>0</v>
      </c>
      <c r="C7" s="1" t="s">
        <v>6</v>
      </c>
      <c r="D7" s="1" t="s">
        <v>6</v>
      </c>
      <c r="E7" s="1" t="s">
        <v>4</v>
      </c>
      <c r="F7" s="1" t="s">
        <v>6</v>
      </c>
      <c r="H7" s="1">
        <v>2</v>
      </c>
      <c r="I7" s="1">
        <v>0.91310000000000002</v>
      </c>
      <c r="J7" s="1">
        <v>0.91310000000000002</v>
      </c>
      <c r="K7" s="1">
        <v>0.91320000000000001</v>
      </c>
      <c r="L7" s="1">
        <f t="shared" ref="L7:L15" si="0">AVERAGE(I7:K7)</f>
        <v>0.91313333333333324</v>
      </c>
    </row>
    <row r="8" spans="2:12" x14ac:dyDescent="0.4">
      <c r="B8" s="1">
        <v>1</v>
      </c>
      <c r="C8" s="1"/>
      <c r="D8" s="1">
        <v>1.0115000000000001</v>
      </c>
      <c r="E8" s="1">
        <v>1.0162</v>
      </c>
      <c r="F8" s="1"/>
      <c r="H8" s="1">
        <v>3</v>
      </c>
      <c r="I8" s="1">
        <v>0.9224</v>
      </c>
      <c r="J8" s="1">
        <v>0.9224</v>
      </c>
      <c r="K8" s="1">
        <v>0.92230000000000001</v>
      </c>
      <c r="L8" s="1">
        <f t="shared" si="0"/>
        <v>0.92236666666666667</v>
      </c>
    </row>
    <row r="9" spans="2:12" x14ac:dyDescent="0.4">
      <c r="B9" s="1">
        <v>2</v>
      </c>
      <c r="C9" s="1"/>
      <c r="D9" s="1">
        <v>1.0102</v>
      </c>
      <c r="E9" s="1">
        <v>1.0162</v>
      </c>
      <c r="F9" s="1"/>
      <c r="H9" s="1">
        <v>4</v>
      </c>
      <c r="I9" s="1">
        <v>0.91600000000000004</v>
      </c>
      <c r="J9" s="1">
        <v>0.91600000000000004</v>
      </c>
      <c r="K9" s="1">
        <v>0.91590000000000005</v>
      </c>
      <c r="L9" s="1">
        <f t="shared" si="0"/>
        <v>0.91596666666666671</v>
      </c>
    </row>
    <row r="10" spans="2:12" x14ac:dyDescent="0.4">
      <c r="B10" s="1">
        <v>3</v>
      </c>
      <c r="C10" s="1"/>
      <c r="D10" s="1">
        <v>1.0198</v>
      </c>
      <c r="E10" s="1">
        <v>1.0149999999999999</v>
      </c>
      <c r="F10" s="1"/>
      <c r="H10" s="1">
        <v>5</v>
      </c>
      <c r="I10" s="1">
        <v>0.9224</v>
      </c>
      <c r="J10" s="1">
        <v>0.92249999999999999</v>
      </c>
      <c r="K10" s="1">
        <v>0.9224</v>
      </c>
      <c r="L10" s="1">
        <f t="shared" si="0"/>
        <v>0.92243333333333333</v>
      </c>
    </row>
    <row r="11" spans="2:12" x14ac:dyDescent="0.4">
      <c r="B11" s="1">
        <v>4</v>
      </c>
      <c r="C11" s="1"/>
      <c r="D11" s="1">
        <v>1.0141</v>
      </c>
      <c r="E11" s="1">
        <v>1.0143</v>
      </c>
      <c r="F11" s="1"/>
      <c r="H11" s="1">
        <v>6</v>
      </c>
      <c r="I11" s="1">
        <v>0.92589999999999995</v>
      </c>
      <c r="J11" s="1">
        <v>0.92589999999999995</v>
      </c>
      <c r="K11" s="1">
        <v>0.92589999999999995</v>
      </c>
      <c r="L11" s="1">
        <f t="shared" si="0"/>
        <v>0.92589999999999995</v>
      </c>
    </row>
    <row r="12" spans="2:12" x14ac:dyDescent="0.4">
      <c r="B12" s="1">
        <v>5</v>
      </c>
      <c r="C12" s="1"/>
      <c r="D12" s="1">
        <v>1.0209999999999999</v>
      </c>
      <c r="E12" s="1">
        <v>1.0214000000000001</v>
      </c>
      <c r="F12" s="1"/>
      <c r="H12" s="1">
        <v>7</v>
      </c>
      <c r="I12" s="1">
        <v>0.91800000000000004</v>
      </c>
      <c r="J12" s="1">
        <v>0.91810000000000003</v>
      </c>
      <c r="K12" s="1">
        <v>0.91810000000000003</v>
      </c>
      <c r="L12" s="1">
        <f t="shared" si="0"/>
        <v>0.9180666666666667</v>
      </c>
    </row>
    <row r="13" spans="2:12" x14ac:dyDescent="0.4">
      <c r="B13" s="3"/>
      <c r="C13" s="3"/>
      <c r="D13" s="3"/>
      <c r="E13" s="3"/>
      <c r="F13" s="3"/>
      <c r="H13" s="1">
        <v>8</v>
      </c>
      <c r="I13" s="1">
        <v>0.91969999999999996</v>
      </c>
      <c r="J13" s="1">
        <v>0.91959999999999997</v>
      </c>
      <c r="K13" s="1">
        <v>0.91979999999999995</v>
      </c>
      <c r="L13" s="1">
        <f t="shared" si="0"/>
        <v>0.91970000000000007</v>
      </c>
    </row>
    <row r="14" spans="2:12" x14ac:dyDescent="0.4">
      <c r="B14" s="3"/>
      <c r="C14" s="3"/>
      <c r="D14" s="3"/>
      <c r="E14" s="3"/>
      <c r="F14" s="3"/>
      <c r="H14" s="1">
        <v>9</v>
      </c>
      <c r="I14" s="1">
        <v>0.91820000000000002</v>
      </c>
      <c r="J14" s="1">
        <v>0.91810000000000003</v>
      </c>
      <c r="K14" s="1">
        <v>0.91810000000000003</v>
      </c>
      <c r="L14" s="1">
        <f t="shared" si="0"/>
        <v>0.91813333333333336</v>
      </c>
    </row>
    <row r="15" spans="2:12" x14ac:dyDescent="0.4">
      <c r="B15" s="3"/>
      <c r="C15" s="3"/>
      <c r="D15" s="3"/>
      <c r="E15" s="3"/>
      <c r="F15" s="3"/>
      <c r="H15" s="1">
        <v>10</v>
      </c>
      <c r="I15" s="1">
        <v>0.91620000000000001</v>
      </c>
      <c r="J15" s="1">
        <v>0.91639999999999999</v>
      </c>
      <c r="K15" s="1">
        <v>0.9163</v>
      </c>
      <c r="L15" s="1">
        <f t="shared" si="0"/>
        <v>0.9163</v>
      </c>
    </row>
    <row r="16" spans="2:12" x14ac:dyDescent="0.4">
      <c r="B16" s="3"/>
      <c r="C16" s="3"/>
      <c r="D16" s="3"/>
      <c r="E16" s="3"/>
      <c r="F16" s="3"/>
    </row>
    <row r="17" spans="2:10" x14ac:dyDescent="0.4">
      <c r="B17" s="3"/>
      <c r="C17" s="3"/>
      <c r="D17" s="3"/>
      <c r="E17" s="3"/>
      <c r="F17" s="3"/>
    </row>
    <row r="18" spans="2:10" x14ac:dyDescent="0.4">
      <c r="B18" s="3"/>
      <c r="C18" s="3"/>
      <c r="D18" s="3"/>
      <c r="E18" s="3"/>
      <c r="F18" s="3"/>
    </row>
    <row r="19" spans="2:10" x14ac:dyDescent="0.4">
      <c r="C19" s="14" t="s">
        <v>2</v>
      </c>
      <c r="D19" s="14"/>
      <c r="E19" s="14"/>
      <c r="F19" s="14"/>
    </row>
    <row r="20" spans="2:10" x14ac:dyDescent="0.4">
      <c r="B20" s="3"/>
      <c r="C20" s="1" t="s">
        <v>13</v>
      </c>
      <c r="D20" s="1" t="s">
        <v>6</v>
      </c>
      <c r="E20" s="1" t="s">
        <v>4</v>
      </c>
      <c r="F20" s="1" t="s">
        <v>6</v>
      </c>
    </row>
    <row r="21" spans="2:10" x14ac:dyDescent="0.4">
      <c r="B21" s="3"/>
      <c r="C21" s="1">
        <v>1</v>
      </c>
      <c r="D21" s="4">
        <f>(D8-L6)*1000</f>
        <v>97.53333333333336</v>
      </c>
      <c r="E21" s="4">
        <f>(E8-L6)*1000</f>
        <v>102.23333333333329</v>
      </c>
      <c r="F21" s="4"/>
    </row>
    <row r="22" spans="2:10" x14ac:dyDescent="0.4">
      <c r="B22" s="3"/>
      <c r="C22" s="1">
        <v>2</v>
      </c>
      <c r="D22" s="4">
        <f t="shared" ref="D22:D25" si="1">(D9-L7)*1000</f>
        <v>97.066666666666748</v>
      </c>
      <c r="E22" s="4">
        <f t="shared" ref="E22:E25" si="2">(E9-L7)*1000</f>
        <v>103.06666666666675</v>
      </c>
      <c r="F22" s="4"/>
    </row>
    <row r="23" spans="2:10" x14ac:dyDescent="0.4">
      <c r="B23" s="3"/>
      <c r="C23" s="1">
        <v>3</v>
      </c>
      <c r="D23" s="4">
        <f t="shared" si="1"/>
        <v>97.433333333333366</v>
      </c>
      <c r="E23" s="4">
        <f t="shared" si="2"/>
        <v>92.63333333333324</v>
      </c>
      <c r="F23" s="4"/>
    </row>
    <row r="24" spans="2:10" x14ac:dyDescent="0.4">
      <c r="B24" s="3"/>
      <c r="C24" s="1">
        <v>4</v>
      </c>
      <c r="D24" s="4">
        <f t="shared" si="1"/>
        <v>98.133333333333297</v>
      </c>
      <c r="E24" s="4">
        <f t="shared" si="2"/>
        <v>98.333333333333272</v>
      </c>
      <c r="F24" s="4"/>
    </row>
    <row r="25" spans="2:10" x14ac:dyDescent="0.4">
      <c r="B25" s="3"/>
      <c r="C25" s="1">
        <v>5</v>
      </c>
      <c r="D25" s="4">
        <f t="shared" si="1"/>
        <v>98.566666666666578</v>
      </c>
      <c r="E25" s="4">
        <f t="shared" si="2"/>
        <v>98.966666666666754</v>
      </c>
      <c r="F25" s="4"/>
    </row>
    <row r="26" spans="2:10" x14ac:dyDescent="0.4">
      <c r="B26" s="3"/>
      <c r="C26" s="1" t="s">
        <v>8</v>
      </c>
      <c r="D26" s="5">
        <f>AVERAGE(D21:D25)</f>
        <v>97.74666666666667</v>
      </c>
      <c r="E26" s="5">
        <f>AVERAGE(E21:E25)</f>
        <v>99.046666666666653</v>
      </c>
      <c r="F26" s="5"/>
    </row>
    <row r="27" spans="2:10" x14ac:dyDescent="0.4">
      <c r="B27" s="3"/>
      <c r="C27" s="1" t="s">
        <v>11</v>
      </c>
      <c r="D27" s="5">
        <f>_xlfn.STDEV.S(D21:D25)</f>
        <v>0.59749476985152006</v>
      </c>
      <c r="E27" s="5">
        <f>_xlfn.STDEV.S(E21:E25)</f>
        <v>4.1219332034051384</v>
      </c>
      <c r="F27" s="5"/>
    </row>
    <row r="28" spans="2:10" x14ac:dyDescent="0.4">
      <c r="C28" t="s">
        <v>14</v>
      </c>
      <c r="D28" s="7">
        <f>(100-D26)/100*100</f>
        <v>2.2533333333333303</v>
      </c>
      <c r="E28" s="7">
        <f>(100-E26)/100*100</f>
        <v>0.95333333333334735</v>
      </c>
      <c r="F28" s="7"/>
    </row>
    <row r="29" spans="2:10" x14ac:dyDescent="0.4">
      <c r="C29" t="s">
        <v>15</v>
      </c>
      <c r="D29" s="8">
        <f>AVERAGE(D26:E26)</f>
        <v>98.396666666666661</v>
      </c>
      <c r="E29" s="8">
        <f>AVERAGE(D27:F27)</f>
        <v>2.3597139866283294</v>
      </c>
    </row>
    <row r="30" spans="2:10" x14ac:dyDescent="0.4">
      <c r="C30" t="s">
        <v>16</v>
      </c>
      <c r="D30" s="7">
        <f>AVERAGE(D28:E28)</f>
        <v>1.6033333333333388</v>
      </c>
      <c r="J30" s="2"/>
    </row>
  </sheetData>
  <mergeCells count="3">
    <mergeCell ref="H5:K5"/>
    <mergeCell ref="C6:F6"/>
    <mergeCell ref="C19:F19"/>
  </mergeCells>
  <pageMargins left="0.7" right="0.7" top="0.75" bottom="0.75" header="0.3" footer="0.3"/>
  <ignoredErrors>
    <ignoredError sqref="L6:L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0"/>
  <sheetViews>
    <sheetView topLeftCell="A10" workbookViewId="0">
      <selection activeCell="K6" sqref="K6:K15"/>
    </sheetView>
  </sheetViews>
  <sheetFormatPr defaultRowHeight="14.6" x14ac:dyDescent="0.4"/>
  <cols>
    <col min="3" max="3" width="13.23046875" bestFit="1" customWidth="1"/>
    <col min="4" max="4" width="11.15234375" bestFit="1" customWidth="1"/>
    <col min="5" max="5" width="13.23046875" customWidth="1"/>
    <col min="8" max="8" width="10.61328125" bestFit="1" customWidth="1"/>
    <col min="9" max="9" width="11.15234375" bestFit="1" customWidth="1"/>
    <col min="10" max="10" width="12.15234375" bestFit="1" customWidth="1"/>
  </cols>
  <sheetData>
    <row r="5" spans="1:11" x14ac:dyDescent="0.4">
      <c r="G5" s="14" t="s">
        <v>7</v>
      </c>
      <c r="H5" s="14"/>
      <c r="I5" s="14"/>
      <c r="J5" s="14"/>
      <c r="K5" s="1" t="s">
        <v>8</v>
      </c>
    </row>
    <row r="6" spans="1:11" x14ac:dyDescent="0.4">
      <c r="C6" s="15" t="s">
        <v>17</v>
      </c>
      <c r="D6" s="16"/>
      <c r="E6" s="16"/>
      <c r="G6" s="1">
        <v>1</v>
      </c>
      <c r="H6" s="1">
        <v>0.91410000000000002</v>
      </c>
      <c r="I6" s="1">
        <v>0.91390000000000005</v>
      </c>
      <c r="J6" s="1">
        <v>0.91390000000000005</v>
      </c>
      <c r="K6" s="1">
        <f>AVERAGE(H6:J6)</f>
        <v>0.9139666666666667</v>
      </c>
    </row>
    <row r="7" spans="1:11" x14ac:dyDescent="0.4">
      <c r="B7" s="1" t="s">
        <v>0</v>
      </c>
      <c r="C7" s="1"/>
      <c r="D7" s="1" t="s">
        <v>6</v>
      </c>
      <c r="E7" s="1" t="s">
        <v>4</v>
      </c>
      <c r="G7" s="1">
        <v>2</v>
      </c>
      <c r="H7" s="1">
        <v>0.91310000000000002</v>
      </c>
      <c r="I7" s="1">
        <v>0.91310000000000002</v>
      </c>
      <c r="J7" s="1">
        <v>0.91320000000000001</v>
      </c>
      <c r="K7" s="1">
        <f t="shared" ref="K7:K15" si="0">AVERAGE(H7:J7)</f>
        <v>0.91313333333333324</v>
      </c>
    </row>
    <row r="8" spans="1:11" x14ac:dyDescent="0.4">
      <c r="B8" s="1">
        <v>1</v>
      </c>
      <c r="C8" s="1"/>
      <c r="D8" s="1">
        <v>0.92689999999999995</v>
      </c>
      <c r="E8" s="1">
        <v>0.92520000000000002</v>
      </c>
      <c r="G8" s="1">
        <v>3</v>
      </c>
      <c r="H8" s="1">
        <v>0.9224</v>
      </c>
      <c r="I8" s="1">
        <v>0.9224</v>
      </c>
      <c r="J8" s="1">
        <v>0.92230000000000001</v>
      </c>
      <c r="K8" s="1">
        <f t="shared" si="0"/>
        <v>0.92236666666666667</v>
      </c>
    </row>
    <row r="9" spans="1:11" x14ac:dyDescent="0.4">
      <c r="B9" s="1">
        <v>2</v>
      </c>
      <c r="C9" s="1"/>
      <c r="D9" s="1">
        <v>0.92149999999999999</v>
      </c>
      <c r="E9" s="1">
        <v>0.9234</v>
      </c>
      <c r="G9" s="1">
        <v>4</v>
      </c>
      <c r="H9" s="1">
        <v>0.91600000000000004</v>
      </c>
      <c r="I9" s="1">
        <v>0.91600000000000004</v>
      </c>
      <c r="J9" s="1">
        <v>0.91590000000000005</v>
      </c>
      <c r="K9" s="1">
        <f t="shared" si="0"/>
        <v>0.91596666666666671</v>
      </c>
    </row>
    <row r="10" spans="1:11" x14ac:dyDescent="0.4">
      <c r="B10" s="1">
        <v>3</v>
      </c>
      <c r="C10" s="1"/>
      <c r="D10" s="1">
        <v>0.93279999999999996</v>
      </c>
      <c r="E10" s="1">
        <v>0.93130000000000002</v>
      </c>
      <c r="G10" s="1">
        <v>5</v>
      </c>
      <c r="H10" s="1">
        <v>0.9224</v>
      </c>
      <c r="I10" s="1">
        <v>0.92249999999999999</v>
      </c>
      <c r="J10" s="1">
        <v>0.9224</v>
      </c>
      <c r="K10" s="1">
        <f t="shared" si="0"/>
        <v>0.92243333333333333</v>
      </c>
    </row>
    <row r="11" spans="1:11" x14ac:dyDescent="0.4">
      <c r="B11" s="1">
        <v>4</v>
      </c>
      <c r="C11" s="1"/>
      <c r="D11" s="1">
        <v>0.92730000000000001</v>
      </c>
      <c r="E11" s="1">
        <v>0.92769999999999997</v>
      </c>
      <c r="G11" s="1">
        <v>6</v>
      </c>
      <c r="H11" s="1">
        <v>0.92589999999999995</v>
      </c>
      <c r="I11" s="1">
        <v>0.92589999999999995</v>
      </c>
      <c r="J11" s="1">
        <v>0.92589999999999995</v>
      </c>
      <c r="K11" s="1">
        <f t="shared" si="0"/>
        <v>0.92589999999999995</v>
      </c>
    </row>
    <row r="12" spans="1:11" x14ac:dyDescent="0.4">
      <c r="B12" s="1">
        <v>5</v>
      </c>
      <c r="C12" s="1"/>
      <c r="D12" s="1">
        <v>0.93079999999999996</v>
      </c>
      <c r="E12" s="1">
        <v>0.93100000000000005</v>
      </c>
      <c r="G12" s="1">
        <v>7</v>
      </c>
      <c r="H12" s="1">
        <v>0.91800000000000004</v>
      </c>
      <c r="I12" s="1">
        <v>0.91810000000000003</v>
      </c>
      <c r="J12" s="1">
        <v>0.91810000000000003</v>
      </c>
      <c r="K12" s="1">
        <f t="shared" si="0"/>
        <v>0.9180666666666667</v>
      </c>
    </row>
    <row r="13" spans="1:11" x14ac:dyDescent="0.4">
      <c r="A13" s="3"/>
      <c r="B13" s="3"/>
      <c r="C13" s="3"/>
      <c r="D13" s="3"/>
      <c r="E13" s="3"/>
      <c r="G13" s="1">
        <v>8</v>
      </c>
      <c r="H13" s="1">
        <v>0.91969999999999996</v>
      </c>
      <c r="I13" s="1">
        <v>0.91959999999999997</v>
      </c>
      <c r="J13" s="1">
        <v>0.91979999999999995</v>
      </c>
      <c r="K13" s="1">
        <f t="shared" si="0"/>
        <v>0.91970000000000007</v>
      </c>
    </row>
    <row r="14" spans="1:11" x14ac:dyDescent="0.4">
      <c r="A14" s="3"/>
      <c r="B14" s="3"/>
      <c r="C14" s="3"/>
      <c r="D14" s="3"/>
      <c r="E14" s="3"/>
      <c r="G14" s="1">
        <v>9</v>
      </c>
      <c r="H14" s="1">
        <v>0.91820000000000002</v>
      </c>
      <c r="I14" s="1">
        <v>0.91810000000000003</v>
      </c>
      <c r="J14" s="1">
        <v>0.91810000000000003</v>
      </c>
      <c r="K14" s="1">
        <f t="shared" si="0"/>
        <v>0.91813333333333336</v>
      </c>
    </row>
    <row r="15" spans="1:11" x14ac:dyDescent="0.4">
      <c r="A15" s="3"/>
      <c r="B15" s="3"/>
      <c r="C15" s="3"/>
      <c r="D15" s="3"/>
      <c r="E15" s="3"/>
      <c r="G15" s="1">
        <v>10</v>
      </c>
      <c r="H15" s="1">
        <v>0.91620000000000001</v>
      </c>
      <c r="I15" s="1">
        <v>0.91639999999999999</v>
      </c>
      <c r="J15" s="1">
        <v>0.9163</v>
      </c>
      <c r="K15" s="1">
        <f t="shared" si="0"/>
        <v>0.9163</v>
      </c>
    </row>
    <row r="16" spans="1:11" x14ac:dyDescent="0.4">
      <c r="A16" s="3"/>
      <c r="B16" s="3"/>
      <c r="C16" s="3"/>
      <c r="D16" s="3"/>
      <c r="E16" s="3"/>
    </row>
    <row r="17" spans="1:9" x14ac:dyDescent="0.4">
      <c r="A17" s="3"/>
      <c r="B17" s="3"/>
      <c r="C17" s="3"/>
      <c r="D17" s="3"/>
      <c r="E17" s="3"/>
    </row>
    <row r="19" spans="1:9" x14ac:dyDescent="0.4">
      <c r="C19" s="14" t="s">
        <v>1</v>
      </c>
      <c r="D19" s="14"/>
      <c r="E19" s="14"/>
    </row>
    <row r="20" spans="1:9" x14ac:dyDescent="0.4">
      <c r="B20" s="3"/>
      <c r="C20" s="1" t="s">
        <v>13</v>
      </c>
      <c r="D20" s="1" t="s">
        <v>6</v>
      </c>
      <c r="E20" s="1" t="s">
        <v>4</v>
      </c>
    </row>
    <row r="21" spans="1:9" x14ac:dyDescent="0.4">
      <c r="B21" s="3"/>
      <c r="C21" s="1">
        <v>1</v>
      </c>
      <c r="D21" s="4">
        <f>(D8-K6)*1000</f>
        <v>12.933333333333241</v>
      </c>
      <c r="E21" s="4">
        <f>(E8-K6)*1000</f>
        <v>11.233333333333317</v>
      </c>
    </row>
    <row r="22" spans="1:9" x14ac:dyDescent="0.4">
      <c r="B22" s="3"/>
      <c r="C22" s="1">
        <v>2</v>
      </c>
      <c r="D22" s="4">
        <f>(D9-K7)*1000</f>
        <v>8.3666666666667453</v>
      </c>
      <c r="E22" s="4">
        <f>(E9-K7)*1000</f>
        <v>10.266666666666758</v>
      </c>
    </row>
    <row r="23" spans="1:9" x14ac:dyDescent="0.4">
      <c r="B23" s="3"/>
      <c r="C23" s="1">
        <v>3</v>
      </c>
      <c r="D23" s="4">
        <f>(D10-K8)*1000</f>
        <v>10.433333333333294</v>
      </c>
      <c r="E23" s="4">
        <f>(E10-K8)*1000</f>
        <v>8.9333333333333478</v>
      </c>
    </row>
    <row r="24" spans="1:9" x14ac:dyDescent="0.4">
      <c r="B24" s="3"/>
      <c r="C24" s="1">
        <v>4</v>
      </c>
      <c r="D24" s="4">
        <f>(D11-K9)*1000</f>
        <v>11.333333333333307</v>
      </c>
      <c r="E24" s="4">
        <f>(E11-K9)*1000</f>
        <v>11.733333333333263</v>
      </c>
    </row>
    <row r="25" spans="1:9" x14ac:dyDescent="0.4">
      <c r="B25" s="3"/>
      <c r="C25" s="1">
        <v>5</v>
      </c>
      <c r="D25" s="4">
        <f>(D12-K10)*1000</f>
        <v>8.3666666666666334</v>
      </c>
      <c r="E25" s="4">
        <f>(E12-K10)*1000</f>
        <v>8.5666666666667233</v>
      </c>
    </row>
    <row r="26" spans="1:9" x14ac:dyDescent="0.4">
      <c r="B26" s="3"/>
      <c r="C26" s="1" t="s">
        <v>8</v>
      </c>
      <c r="D26" s="5">
        <f>AVERAGE(D21:D25)</f>
        <v>10.286666666666644</v>
      </c>
      <c r="E26" s="5">
        <f>AVERAGE(E21:E25)</f>
        <v>10.146666666666681</v>
      </c>
    </row>
    <row r="27" spans="1:9" x14ac:dyDescent="0.4">
      <c r="B27" s="3"/>
      <c r="C27" s="1" t="s">
        <v>11</v>
      </c>
      <c r="D27" s="5">
        <f>_xlfn.STDEV.S(D21:D25)</f>
        <v>1.9681632723599056</v>
      </c>
      <c r="E27" s="5">
        <f>_xlfn.STDEV.S(E21:E25)</f>
        <v>1.3857609221410621</v>
      </c>
    </row>
    <row r="28" spans="1:9" x14ac:dyDescent="0.4">
      <c r="C28" s="1" t="s">
        <v>14</v>
      </c>
      <c r="D28" s="12">
        <f>ABS((10-D26)/10*100)</f>
        <v>2.8666666666664398</v>
      </c>
      <c r="E28" s="12">
        <f>ABS((10-E26)/10*100)</f>
        <v>1.4666666666668071</v>
      </c>
    </row>
    <row r="29" spans="1:9" x14ac:dyDescent="0.4">
      <c r="C29" s="1" t="s">
        <v>15</v>
      </c>
      <c r="D29" s="4">
        <f>AVERAGE(D26:E26)</f>
        <v>10.216666666666661</v>
      </c>
      <c r="E29" s="4">
        <f>AVERAGE(D27:E27)</f>
        <v>1.6769620972504837</v>
      </c>
    </row>
    <row r="30" spans="1:9" x14ac:dyDescent="0.4">
      <c r="C30" s="1" t="s">
        <v>16</v>
      </c>
      <c r="D30" s="12">
        <f>AVERAGE(D28:E28)</f>
        <v>2.1666666666666234</v>
      </c>
      <c r="E30" s="1"/>
      <c r="I30" s="2"/>
    </row>
  </sheetData>
  <mergeCells count="3">
    <mergeCell ref="G5:J5"/>
    <mergeCell ref="C6:E6"/>
    <mergeCell ref="C19:E19"/>
  </mergeCells>
  <pageMargins left="0.7" right="0.7" top="0.75" bottom="0.75" header="0.3" footer="0.3"/>
  <ignoredErrors>
    <ignoredError sqref="K6:K1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0"/>
  <sheetViews>
    <sheetView workbookViewId="0">
      <selection activeCell="K6" sqref="K6:K15"/>
    </sheetView>
  </sheetViews>
  <sheetFormatPr defaultRowHeight="14.6" x14ac:dyDescent="0.4"/>
  <cols>
    <col min="3" max="3" width="13.23046875" bestFit="1" customWidth="1"/>
    <col min="4" max="4" width="11.15234375" bestFit="1" customWidth="1"/>
    <col min="5" max="5" width="13.23046875" customWidth="1"/>
    <col min="8" max="8" width="10.61328125" bestFit="1" customWidth="1"/>
    <col min="9" max="9" width="11.15234375" bestFit="1" customWidth="1"/>
    <col min="10" max="10" width="12.15234375" bestFit="1" customWidth="1"/>
  </cols>
  <sheetData>
    <row r="5" spans="1:11" x14ac:dyDescent="0.4">
      <c r="G5" s="14" t="s">
        <v>7</v>
      </c>
      <c r="H5" s="14"/>
      <c r="I5" s="14"/>
      <c r="J5" s="14"/>
      <c r="K5" s="1" t="s">
        <v>8</v>
      </c>
    </row>
    <row r="6" spans="1:11" x14ac:dyDescent="0.4">
      <c r="C6" s="15" t="s">
        <v>10</v>
      </c>
      <c r="D6" s="16"/>
      <c r="E6" s="16"/>
      <c r="G6" s="1">
        <v>1</v>
      </c>
      <c r="H6" s="1">
        <v>0.91410000000000002</v>
      </c>
      <c r="I6" s="1">
        <v>0.91390000000000005</v>
      </c>
      <c r="J6" s="1">
        <v>0.91390000000000005</v>
      </c>
      <c r="K6" s="1">
        <f>AVERAGE(H6:J6)</f>
        <v>0.9139666666666667</v>
      </c>
    </row>
    <row r="7" spans="1:11" x14ac:dyDescent="0.4">
      <c r="B7" s="1" t="s">
        <v>0</v>
      </c>
      <c r="C7" s="1" t="s">
        <v>6</v>
      </c>
      <c r="D7" s="1" t="s">
        <v>4</v>
      </c>
      <c r="E7" s="1" t="s">
        <v>5</v>
      </c>
      <c r="G7" s="1">
        <v>2</v>
      </c>
      <c r="H7" s="1">
        <v>0.91310000000000002</v>
      </c>
      <c r="I7" s="1">
        <v>0.91310000000000002</v>
      </c>
      <c r="J7" s="1">
        <v>0.91320000000000001</v>
      </c>
      <c r="K7" s="1">
        <f t="shared" ref="K7:K15" si="0">AVERAGE(H7:J7)</f>
        <v>0.91313333333333324</v>
      </c>
    </row>
    <row r="8" spans="1:11" x14ac:dyDescent="0.4">
      <c r="B8" s="1">
        <v>1</v>
      </c>
      <c r="C8" s="1"/>
      <c r="D8" s="1">
        <v>1.8935</v>
      </c>
      <c r="E8" s="1">
        <v>1.8942000000000001</v>
      </c>
      <c r="G8" s="1">
        <v>3</v>
      </c>
      <c r="H8" s="1">
        <v>0.9224</v>
      </c>
      <c r="I8" s="1">
        <v>0.9224</v>
      </c>
      <c r="J8" s="1">
        <v>0.92230000000000001</v>
      </c>
      <c r="K8" s="1">
        <f t="shared" si="0"/>
        <v>0.92236666666666667</v>
      </c>
    </row>
    <row r="9" spans="1:11" x14ac:dyDescent="0.4">
      <c r="B9" s="1">
        <v>2</v>
      </c>
      <c r="C9" s="1"/>
      <c r="D9" s="1">
        <v>1.9136</v>
      </c>
      <c r="E9" s="1">
        <v>1.9093</v>
      </c>
      <c r="G9" s="1">
        <v>4</v>
      </c>
      <c r="H9" s="1">
        <v>0.91600000000000004</v>
      </c>
      <c r="I9" s="1">
        <v>0.91600000000000004</v>
      </c>
      <c r="J9" s="1">
        <v>0.91590000000000005</v>
      </c>
      <c r="K9" s="1">
        <f t="shared" si="0"/>
        <v>0.91596666666666671</v>
      </c>
    </row>
    <row r="10" spans="1:11" x14ac:dyDescent="0.4">
      <c r="B10" s="18">
        <v>3</v>
      </c>
      <c r="C10" s="18"/>
      <c r="D10" s="18">
        <v>1.907</v>
      </c>
      <c r="E10" s="18">
        <v>1.9125000000000001</v>
      </c>
      <c r="G10" s="1">
        <v>5</v>
      </c>
      <c r="H10" s="1">
        <v>0.9224</v>
      </c>
      <c r="I10" s="1">
        <v>0.92249999999999999</v>
      </c>
      <c r="J10" s="1">
        <v>0.9224</v>
      </c>
      <c r="K10" s="1">
        <f t="shared" si="0"/>
        <v>0.92243333333333333</v>
      </c>
    </row>
    <row r="11" spans="1:11" x14ac:dyDescent="0.4">
      <c r="B11" s="1">
        <v>4</v>
      </c>
      <c r="C11" s="1"/>
      <c r="D11" s="1">
        <v>1.9195</v>
      </c>
      <c r="E11" s="1">
        <v>1.9138999999999999</v>
      </c>
      <c r="G11" s="1">
        <v>6</v>
      </c>
      <c r="H11" s="1">
        <v>0.92589999999999995</v>
      </c>
      <c r="I11" s="1">
        <v>0.92589999999999995</v>
      </c>
      <c r="J11" s="1">
        <v>0.92589999999999995</v>
      </c>
      <c r="K11" s="1">
        <f t="shared" si="0"/>
        <v>0.92589999999999995</v>
      </c>
    </row>
    <row r="12" spans="1:11" x14ac:dyDescent="0.4">
      <c r="B12" s="1">
        <v>5</v>
      </c>
      <c r="C12" s="1"/>
      <c r="D12" s="1">
        <v>1.9006000000000001</v>
      </c>
      <c r="E12" s="1">
        <v>1.9235</v>
      </c>
      <c r="G12" s="1">
        <v>7</v>
      </c>
      <c r="H12" s="1">
        <v>0.91800000000000004</v>
      </c>
      <c r="I12" s="1">
        <v>0.91810000000000003</v>
      </c>
      <c r="J12" s="1">
        <v>0.91810000000000003</v>
      </c>
      <c r="K12" s="1">
        <f t="shared" si="0"/>
        <v>0.9180666666666667</v>
      </c>
    </row>
    <row r="13" spans="1:11" x14ac:dyDescent="0.4">
      <c r="A13" s="3"/>
      <c r="B13" s="3"/>
      <c r="C13" s="3"/>
      <c r="D13" s="3"/>
      <c r="E13" s="3"/>
      <c r="G13" s="1">
        <v>8</v>
      </c>
      <c r="H13" s="1">
        <v>0.91969999999999996</v>
      </c>
      <c r="I13" s="1">
        <v>0.91959999999999997</v>
      </c>
      <c r="J13" s="1">
        <v>0.91979999999999995</v>
      </c>
      <c r="K13" s="1">
        <f t="shared" si="0"/>
        <v>0.91970000000000007</v>
      </c>
    </row>
    <row r="14" spans="1:11" x14ac:dyDescent="0.4">
      <c r="A14" s="3"/>
      <c r="B14" s="3"/>
      <c r="C14" s="3"/>
      <c r="D14" s="3"/>
      <c r="E14" s="3"/>
      <c r="G14" s="1">
        <v>9</v>
      </c>
      <c r="H14" s="1">
        <v>0.91820000000000002</v>
      </c>
      <c r="I14" s="1">
        <v>0.91810000000000003</v>
      </c>
      <c r="J14" s="1">
        <v>0.91810000000000003</v>
      </c>
      <c r="K14" s="1">
        <f t="shared" si="0"/>
        <v>0.91813333333333336</v>
      </c>
    </row>
    <row r="15" spans="1:11" x14ac:dyDescent="0.4">
      <c r="A15" s="3"/>
      <c r="B15" s="3"/>
      <c r="C15" s="3"/>
      <c r="D15" s="3"/>
      <c r="E15" s="3"/>
      <c r="G15" s="1">
        <v>10</v>
      </c>
      <c r="H15" s="1">
        <v>0.91620000000000001</v>
      </c>
      <c r="I15" s="1">
        <v>0.91639999999999999</v>
      </c>
      <c r="J15" s="1">
        <v>0.9163</v>
      </c>
      <c r="K15" s="1">
        <f t="shared" si="0"/>
        <v>0.9163</v>
      </c>
    </row>
    <row r="16" spans="1:11" x14ac:dyDescent="0.4">
      <c r="A16" s="3"/>
      <c r="B16" s="3"/>
      <c r="C16" s="3"/>
      <c r="D16" s="3"/>
      <c r="E16" s="3"/>
    </row>
    <row r="17" spans="1:9" x14ac:dyDescent="0.4">
      <c r="A17" s="3"/>
      <c r="B17" s="3"/>
      <c r="C17" s="3"/>
      <c r="D17" s="3"/>
      <c r="E17" s="3"/>
    </row>
    <row r="19" spans="1:9" x14ac:dyDescent="0.4">
      <c r="C19" s="14" t="s">
        <v>3</v>
      </c>
      <c r="D19" s="14"/>
      <c r="E19" s="14"/>
    </row>
    <row r="20" spans="1:9" x14ac:dyDescent="0.4">
      <c r="B20" s="3"/>
      <c r="C20" s="1" t="s">
        <v>13</v>
      </c>
      <c r="D20" s="1" t="s">
        <v>12</v>
      </c>
      <c r="E20" s="1" t="s">
        <v>5</v>
      </c>
    </row>
    <row r="21" spans="1:9" x14ac:dyDescent="0.4">
      <c r="B21" s="3"/>
      <c r="C21" s="1">
        <v>1</v>
      </c>
      <c r="D21" s="4">
        <f>(D8-K6)*1000</f>
        <v>979.5333333333333</v>
      </c>
      <c r="E21" s="4">
        <f>(E8-K6)*1000</f>
        <v>980.23333333333335</v>
      </c>
    </row>
    <row r="22" spans="1:9" x14ac:dyDescent="0.4">
      <c r="B22" s="3"/>
      <c r="C22" s="1">
        <v>2</v>
      </c>
      <c r="D22" s="4">
        <f>(D9-K7)*1000</f>
        <v>1000.4666666666666</v>
      </c>
      <c r="E22" s="4">
        <f>(E9-K7)*1000</f>
        <v>996.16666666666674</v>
      </c>
    </row>
    <row r="23" spans="1:9" x14ac:dyDescent="0.4">
      <c r="B23" s="3"/>
      <c r="C23" s="1">
        <v>3</v>
      </c>
      <c r="D23" s="4">
        <f>(D10-K8)*1000</f>
        <v>984.63333333333333</v>
      </c>
      <c r="E23" s="4">
        <f>(E10-K8)*1000</f>
        <v>990.13333333333344</v>
      </c>
    </row>
    <row r="24" spans="1:9" x14ac:dyDescent="0.4">
      <c r="B24" s="3"/>
      <c r="C24" s="1">
        <v>4</v>
      </c>
      <c r="D24" s="4">
        <f>(D11-K9)*1000</f>
        <v>1003.5333333333334</v>
      </c>
      <c r="E24" s="4">
        <f>(E11-K9)*1000</f>
        <v>997.93333333333328</v>
      </c>
    </row>
    <row r="25" spans="1:9" x14ac:dyDescent="0.4">
      <c r="B25" s="3"/>
      <c r="C25" s="1">
        <v>5</v>
      </c>
      <c r="D25" s="4">
        <f>(D12-K10)*1000</f>
        <v>978.16666666666674</v>
      </c>
      <c r="E25" s="4">
        <f>(E12-K10)*1000</f>
        <v>1001.0666666666666</v>
      </c>
    </row>
    <row r="26" spans="1:9" x14ac:dyDescent="0.4">
      <c r="B26" s="3"/>
      <c r="C26" s="1" t="s">
        <v>8</v>
      </c>
      <c r="D26" s="5">
        <f>AVERAGE(D21:D25)</f>
        <v>989.26666666666665</v>
      </c>
      <c r="E26" s="5">
        <f>AVERAGE(E21:E25)</f>
        <v>993.1066666666668</v>
      </c>
    </row>
    <row r="27" spans="1:9" x14ac:dyDescent="0.4">
      <c r="B27" s="3"/>
      <c r="C27" s="1" t="s">
        <v>11</v>
      </c>
      <c r="D27" s="5">
        <f>_xlfn.STDEV.S(D21:D25)</f>
        <v>11.920500548774502</v>
      </c>
      <c r="E27" s="5">
        <f>_xlfn.STDEV.S(E21:E25)</f>
        <v>8.2247391042715048</v>
      </c>
    </row>
    <row r="28" spans="1:9" x14ac:dyDescent="0.4">
      <c r="C28" s="1" t="s">
        <v>14</v>
      </c>
      <c r="D28" s="12">
        <f>(1000-D26)/1000*100</f>
        <v>1.0733333333333348</v>
      </c>
      <c r="E28" s="12">
        <f t="shared" ref="E28" si="1">(1000-E26)/1000*100</f>
        <v>0.68933333333332025</v>
      </c>
    </row>
    <row r="29" spans="1:9" x14ac:dyDescent="0.4">
      <c r="C29" s="1" t="s">
        <v>15</v>
      </c>
      <c r="D29" s="4">
        <f>AVERAGE(D26:E26)</f>
        <v>991.18666666666672</v>
      </c>
      <c r="E29" s="4">
        <f>AVERAGE(D27:E27)</f>
        <v>10.072619826523002</v>
      </c>
    </row>
    <row r="30" spans="1:9" x14ac:dyDescent="0.4">
      <c r="C30" s="1" t="s">
        <v>16</v>
      </c>
      <c r="D30" s="12">
        <f>AVERAGE(D28:E28)</f>
        <v>0.88133333333332753</v>
      </c>
      <c r="E30" s="1"/>
      <c r="I30" s="2"/>
    </row>
  </sheetData>
  <mergeCells count="3">
    <mergeCell ref="G5:J5"/>
    <mergeCell ref="C6:E6"/>
    <mergeCell ref="C19:E19"/>
  </mergeCells>
  <pageMargins left="0.7" right="0.7" top="0.75" bottom="0.75" header="0.3" footer="0.3"/>
  <ignoredErrors>
    <ignoredError sqref="K6:K15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>
      <selection activeCell="H20" sqref="H20"/>
    </sheetView>
  </sheetViews>
  <sheetFormatPr defaultRowHeight="14.6" x14ac:dyDescent="0.4"/>
  <cols>
    <col min="2" max="2" width="15.3828125" customWidth="1"/>
    <col min="4" max="4" width="8.921875" customWidth="1"/>
    <col min="5" max="5" width="8.23046875" customWidth="1"/>
    <col min="6" max="6" width="7.3828125" customWidth="1"/>
    <col min="7" max="7" width="7.61328125" customWidth="1"/>
    <col min="10" max="10" width="12.15234375" bestFit="1" customWidth="1"/>
  </cols>
  <sheetData>
    <row r="2" spans="2:10" x14ac:dyDescent="0.4">
      <c r="D2" s="14" t="s">
        <v>18</v>
      </c>
      <c r="E2" s="14"/>
      <c r="F2" s="14"/>
      <c r="G2" s="14"/>
      <c r="I2" s="1" t="s">
        <v>19</v>
      </c>
      <c r="J2" s="1" t="s">
        <v>20</v>
      </c>
    </row>
    <row r="3" spans="2:10" x14ac:dyDescent="0.4">
      <c r="D3" s="10">
        <v>1</v>
      </c>
      <c r="E3" s="6">
        <v>2</v>
      </c>
      <c r="F3" s="6">
        <v>3</v>
      </c>
      <c r="G3" s="6">
        <v>4</v>
      </c>
      <c r="I3" s="11">
        <v>1</v>
      </c>
      <c r="J3" s="12">
        <v>0.9139666666666667</v>
      </c>
    </row>
    <row r="4" spans="2:10" x14ac:dyDescent="0.4">
      <c r="B4" s="17" t="s">
        <v>21</v>
      </c>
      <c r="C4" s="1">
        <v>1</v>
      </c>
      <c r="D4" s="4">
        <f>(1.9106-$J$3)*1000</f>
        <v>996.63333333333333</v>
      </c>
      <c r="E4" s="4">
        <f>(1.9072-$J$4)*1000</f>
        <v>994.06666666666672</v>
      </c>
      <c r="F4" s="4">
        <f>(1.9109-$J$5)*1000</f>
        <v>988.53333333333342</v>
      </c>
      <c r="G4" s="4">
        <f>(1.9068-$J$6)*1000</f>
        <v>990.83333333333337</v>
      </c>
      <c r="I4" s="1">
        <v>2</v>
      </c>
      <c r="J4" s="12">
        <v>0.91313333333333324</v>
      </c>
    </row>
    <row r="5" spans="2:10" x14ac:dyDescent="0.4">
      <c r="B5" s="17"/>
      <c r="C5" s="1">
        <v>2</v>
      </c>
      <c r="D5" s="4">
        <f>(1.9005-$J$3)*1000</f>
        <v>986.53333333333342</v>
      </c>
      <c r="E5" s="4">
        <f>(1.9-$J$4)*1000</f>
        <v>986.86666666666667</v>
      </c>
      <c r="F5" s="4">
        <f>(1.91-$J$5)*1000</f>
        <v>987.63333333333321</v>
      </c>
      <c r="G5" s="4">
        <f>(1.9051-$J$6)*1000</f>
        <v>989.13333333333333</v>
      </c>
      <c r="I5" s="1">
        <v>3</v>
      </c>
      <c r="J5" s="12">
        <v>0.92236666666666667</v>
      </c>
    </row>
    <row r="6" spans="2:10" x14ac:dyDescent="0.4">
      <c r="B6" s="17"/>
      <c r="C6" s="1">
        <v>3</v>
      </c>
      <c r="D6" s="4">
        <f>(1.9082-$J$3)*1000</f>
        <v>994.23333333333323</v>
      </c>
      <c r="E6" s="4">
        <f>(1.9017-$J$4)*1000</f>
        <v>988.56666666666672</v>
      </c>
      <c r="F6" s="4">
        <f>(1.912-$J$5)*1000</f>
        <v>989.63333333333321</v>
      </c>
      <c r="G6" s="4">
        <f>(1.9039-$J$6)*1000</f>
        <v>987.93333333333317</v>
      </c>
      <c r="I6" s="1">
        <v>4</v>
      </c>
      <c r="J6" s="12">
        <v>0.91596666666666671</v>
      </c>
    </row>
    <row r="7" spans="2:10" x14ac:dyDescent="0.4">
      <c r="B7" s="17"/>
      <c r="C7" s="6" t="s">
        <v>8</v>
      </c>
      <c r="D7" s="13">
        <f>AVERAGE(D4:D6)</f>
        <v>992.4666666666667</v>
      </c>
      <c r="E7" s="13">
        <f t="shared" ref="E7:G7" si="0">AVERAGE(E4:E6)</f>
        <v>989.83333333333337</v>
      </c>
      <c r="F7" s="13">
        <f t="shared" si="0"/>
        <v>988.59999999999991</v>
      </c>
      <c r="G7" s="13">
        <f t="shared" si="0"/>
        <v>989.29999999999984</v>
      </c>
    </row>
    <row r="8" spans="2:10" x14ac:dyDescent="0.4">
      <c r="B8" s="17"/>
      <c r="C8" s="6" t="s">
        <v>11</v>
      </c>
      <c r="D8" s="9">
        <f>_xlfn.STDEV.S(D4:D6)</f>
        <v>5.2766782480394454</v>
      </c>
      <c r="E8" s="9">
        <f t="shared" ref="E8:G8" si="1">_xlfn.STDEV.S(E4:E6)</f>
        <v>3.7634204300520917</v>
      </c>
      <c r="F8" s="9">
        <f t="shared" si="1"/>
        <v>1.0016652800877746</v>
      </c>
      <c r="G8" s="9">
        <f t="shared" si="1"/>
        <v>1.4571661996263914</v>
      </c>
    </row>
    <row r="9" spans="2:10" x14ac:dyDescent="0.4">
      <c r="C9" s="1" t="s">
        <v>14</v>
      </c>
      <c r="D9" s="1">
        <f>(1000-D7)/1000*100</f>
        <v>0.7533333333333303</v>
      </c>
      <c r="E9" s="1">
        <f t="shared" ref="E9:G9" si="2">(1000-E7)/1000*100</f>
        <v>1.0166666666666631</v>
      </c>
      <c r="F9" s="1">
        <f t="shared" si="2"/>
        <v>1.140000000000009</v>
      </c>
      <c r="G9" s="1">
        <f t="shared" si="2"/>
        <v>1.0700000000000158</v>
      </c>
    </row>
  </sheetData>
  <mergeCells count="2">
    <mergeCell ref="D2:G2"/>
    <mergeCell ref="B4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 uL dispensed </vt:lpstr>
      <vt:lpstr>10 uL dispensed</vt:lpstr>
      <vt:lpstr>1000 uL dispensed</vt:lpstr>
      <vt:lpstr>Error between syringes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2020-10-31T18:44:46Z</dcterms:created>
  <dcterms:modified xsi:type="dcterms:W3CDTF">2022-02-13T17:11:44Z</dcterms:modified>
</cp:coreProperties>
</file>