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++\ALMOST\inputs\"/>
    </mc:Choice>
  </mc:AlternateContent>
  <xr:revisionPtr revIDLastSave="0" documentId="13_ncr:1_{902BCA80-8345-4145-83D2-0088051701E7}" xr6:coauthVersionLast="45" xr6:coauthVersionMax="45" xr10:uidLastSave="{00000000-0000-0000-0000-000000000000}"/>
  <bookViews>
    <workbookView xWindow="-108" yWindow="-108" windowWidth="23256" windowHeight="12576" activeTab="8" xr2:uid="{B89BA52E-DB4C-4F8F-BAE4-806C00FF5CE4}"/>
  </bookViews>
  <sheets>
    <sheet name="heat1" sheetId="1" r:id="rId1"/>
    <sheet name="heat2" sheetId="2" r:id="rId2"/>
    <sheet name="heat3" sheetId="3" r:id="rId3"/>
    <sheet name="heat4" sheetId="5" r:id="rId4"/>
    <sheet name="heat5" sheetId="7" r:id="rId5"/>
    <sheet name="heat6" sheetId="8" r:id="rId6"/>
    <sheet name="heat7" sheetId="10" r:id="rId7"/>
    <sheet name="heat8" sheetId="12" r:id="rId8"/>
    <sheet name="heat10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14" l="1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4" i="14"/>
  <c r="D8" i="14"/>
  <c r="G4" i="14" s="1"/>
  <c r="G5" i="14" s="1"/>
  <c r="G6" i="14" l="1"/>
  <c r="C16" i="12"/>
  <c r="D11" i="10" a="1"/>
  <c r="D11" i="10" s="1"/>
  <c r="J5" i="14" l="1"/>
  <c r="J4" i="14"/>
  <c r="G7" i="14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4" i="12"/>
  <c r="D9" i="12"/>
  <c r="G4" i="12" s="1"/>
  <c r="H4" i="12" s="1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3" i="10"/>
  <c r="H3" i="1"/>
  <c r="G8" i="14" l="1"/>
  <c r="J6" i="14"/>
  <c r="D12" i="12"/>
  <c r="L4" i="12"/>
  <c r="J4" i="12"/>
  <c r="G5" i="12"/>
  <c r="D8" i="10"/>
  <c r="G3" i="10" s="1"/>
  <c r="J7" i="14" l="1"/>
  <c r="G9" i="14"/>
  <c r="H5" i="12"/>
  <c r="G6" i="12"/>
  <c r="G4" i="10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3" i="8"/>
  <c r="D7" i="8"/>
  <c r="G3" i="8"/>
  <c r="G4" i="8" s="1"/>
  <c r="D7" i="7"/>
  <c r="G3" i="7" s="1"/>
  <c r="H3" i="7" s="1"/>
  <c r="E5" i="5"/>
  <c r="E6" i="5"/>
  <c r="D9" i="5"/>
  <c r="G3" i="5" s="1"/>
  <c r="C9" i="1"/>
  <c r="J4" i="1"/>
  <c r="J5" i="1"/>
  <c r="J6" i="1"/>
  <c r="J7" i="1"/>
  <c r="J3" i="1"/>
  <c r="D8" i="3"/>
  <c r="G3" i="3" s="1"/>
  <c r="G3" i="1"/>
  <c r="D6" i="1"/>
  <c r="D8" i="2"/>
  <c r="G3" i="2" s="1"/>
  <c r="J8" i="14" l="1"/>
  <c r="G10" i="14"/>
  <c r="J5" i="12"/>
  <c r="L5" i="12"/>
  <c r="G7" i="12"/>
  <c r="H6" i="12"/>
  <c r="G5" i="10"/>
  <c r="J4" i="8"/>
  <c r="G5" i="8"/>
  <c r="J3" i="8"/>
  <c r="G4" i="5"/>
  <c r="H4" i="5" s="1"/>
  <c r="H3" i="5"/>
  <c r="G4" i="3"/>
  <c r="H4" i="3" s="1"/>
  <c r="J4" i="3" s="1"/>
  <c r="H3" i="3"/>
  <c r="J3" i="3" s="1"/>
  <c r="G4" i="2"/>
  <c r="H3" i="2"/>
  <c r="J3" i="2" s="1"/>
  <c r="J3" i="7"/>
  <c r="G4" i="7"/>
  <c r="H4" i="7" s="1"/>
  <c r="G5" i="5"/>
  <c r="H5" i="5" s="1"/>
  <c r="J4" i="5"/>
  <c r="J3" i="5"/>
  <c r="G5" i="3"/>
  <c r="H5" i="3" s="1"/>
  <c r="J5" i="3" s="1"/>
  <c r="J9" i="14" l="1"/>
  <c r="G11" i="14"/>
  <c r="J6" i="12"/>
  <c r="L6" i="12"/>
  <c r="G8" i="12"/>
  <c r="H7" i="12"/>
  <c r="G6" i="10"/>
  <c r="J5" i="8"/>
  <c r="G6" i="8"/>
  <c r="J4" i="7"/>
  <c r="G5" i="7"/>
  <c r="H5" i="7" s="1"/>
  <c r="J5" i="5"/>
  <c r="G6" i="5"/>
  <c r="H6" i="5" s="1"/>
  <c r="G6" i="3"/>
  <c r="H6" i="3" s="1"/>
  <c r="J6" i="3" s="1"/>
  <c r="G5" i="2"/>
  <c r="H4" i="2"/>
  <c r="J4" i="2" s="1"/>
  <c r="G4" i="1"/>
  <c r="G12" i="14" l="1"/>
  <c r="J10" i="14"/>
  <c r="J7" i="12"/>
  <c r="L7" i="12"/>
  <c r="H8" i="12"/>
  <c r="G9" i="12"/>
  <c r="G7" i="10"/>
  <c r="G7" i="8"/>
  <c r="J6" i="8"/>
  <c r="J5" i="7"/>
  <c r="G6" i="7"/>
  <c r="H6" i="7" s="1"/>
  <c r="G7" i="5"/>
  <c r="H7" i="5" s="1"/>
  <c r="J6" i="5"/>
  <c r="G7" i="3"/>
  <c r="H7" i="3" s="1"/>
  <c r="J7" i="3" s="1"/>
  <c r="G5" i="1"/>
  <c r="H4" i="1"/>
  <c r="H5" i="2"/>
  <c r="J5" i="2" s="1"/>
  <c r="G6" i="2"/>
  <c r="G13" i="14" l="1"/>
  <c r="J11" i="14"/>
  <c r="L8" i="12"/>
  <c r="J8" i="12"/>
  <c r="H9" i="12"/>
  <c r="G10" i="12"/>
  <c r="G8" i="10"/>
  <c r="G9" i="10"/>
  <c r="G8" i="8"/>
  <c r="J7" i="8"/>
  <c r="G7" i="7"/>
  <c r="H7" i="7" s="1"/>
  <c r="J6" i="7"/>
  <c r="G8" i="5"/>
  <c r="H8" i="5" s="1"/>
  <c r="J7" i="5"/>
  <c r="G8" i="3"/>
  <c r="H8" i="3" s="1"/>
  <c r="J8" i="3" s="1"/>
  <c r="G6" i="1"/>
  <c r="H5" i="1"/>
  <c r="G7" i="2"/>
  <c r="H6" i="2"/>
  <c r="J6" i="2" s="1"/>
  <c r="J12" i="14" l="1"/>
  <c r="G14" i="14"/>
  <c r="J9" i="12"/>
  <c r="L9" i="12"/>
  <c r="H10" i="12"/>
  <c r="G11" i="12"/>
  <c r="G10" i="10"/>
  <c r="G9" i="8"/>
  <c r="J8" i="8"/>
  <c r="J7" i="7"/>
  <c r="G8" i="7"/>
  <c r="H8" i="7" s="1"/>
  <c r="G9" i="5"/>
  <c r="H9" i="5" s="1"/>
  <c r="J8" i="5"/>
  <c r="H7" i="2"/>
  <c r="J7" i="2" s="1"/>
  <c r="G8" i="2"/>
  <c r="G9" i="3"/>
  <c r="H9" i="3" s="1"/>
  <c r="J9" i="3" s="1"/>
  <c r="G7" i="1"/>
  <c r="H7" i="1" s="1"/>
  <c r="H6" i="1"/>
  <c r="G15" i="14" l="1"/>
  <c r="J13" i="14"/>
  <c r="J10" i="12"/>
  <c r="L10" i="12"/>
  <c r="H11" i="12"/>
  <c r="G12" i="12"/>
  <c r="G11" i="10"/>
  <c r="G10" i="8"/>
  <c r="J9" i="8"/>
  <c r="J8" i="7"/>
  <c r="G9" i="7"/>
  <c r="H9" i="7" s="1"/>
  <c r="J9" i="5"/>
  <c r="G10" i="5"/>
  <c r="H10" i="5" s="1"/>
  <c r="G9" i="2"/>
  <c r="H8" i="2"/>
  <c r="J8" i="2" s="1"/>
  <c r="G10" i="3"/>
  <c r="H10" i="3" s="1"/>
  <c r="J10" i="3" s="1"/>
  <c r="J14" i="14" l="1"/>
  <c r="G16" i="14"/>
  <c r="J11" i="12"/>
  <c r="L11" i="12"/>
  <c r="G13" i="12"/>
  <c r="H12" i="12"/>
  <c r="G12" i="10"/>
  <c r="G11" i="8"/>
  <c r="J10" i="8"/>
  <c r="J9" i="7"/>
  <c r="G10" i="7"/>
  <c r="H10" i="7" s="1"/>
  <c r="J10" i="5"/>
  <c r="G11" i="5"/>
  <c r="H11" i="5" s="1"/>
  <c r="G10" i="2"/>
  <c r="H9" i="2"/>
  <c r="J9" i="2" s="1"/>
  <c r="G11" i="3"/>
  <c r="H11" i="3" s="1"/>
  <c r="J11" i="3" s="1"/>
  <c r="J15" i="14" l="1"/>
  <c r="G17" i="14"/>
  <c r="L12" i="12"/>
  <c r="J12" i="12"/>
  <c r="G14" i="12"/>
  <c r="H13" i="12"/>
  <c r="G13" i="10"/>
  <c r="J11" i="8"/>
  <c r="G12" i="8"/>
  <c r="G11" i="7"/>
  <c r="H11" i="7" s="1"/>
  <c r="J10" i="7"/>
  <c r="J11" i="5"/>
  <c r="G12" i="5"/>
  <c r="H12" i="5" s="1"/>
  <c r="G11" i="2"/>
  <c r="H10" i="2"/>
  <c r="J10" i="2" s="1"/>
  <c r="G12" i="3"/>
  <c r="H12" i="3" s="1"/>
  <c r="J12" i="3" s="1"/>
  <c r="J16" i="14" l="1"/>
  <c r="G18" i="14"/>
  <c r="J13" i="12"/>
  <c r="L13" i="12"/>
  <c r="H14" i="12"/>
  <c r="G15" i="12"/>
  <c r="G14" i="10"/>
  <c r="J12" i="8"/>
  <c r="G13" i="8"/>
  <c r="G12" i="7"/>
  <c r="H12" i="7" s="1"/>
  <c r="J11" i="7"/>
  <c r="G13" i="5"/>
  <c r="H13" i="5" s="1"/>
  <c r="J12" i="5"/>
  <c r="G12" i="2"/>
  <c r="H11" i="2"/>
  <c r="J11" i="2" s="1"/>
  <c r="G13" i="3"/>
  <c r="H13" i="3" s="1"/>
  <c r="J13" i="3" s="1"/>
  <c r="G19" i="14" l="1"/>
  <c r="J17" i="14"/>
  <c r="J14" i="12"/>
  <c r="L14" i="12"/>
  <c r="H15" i="12"/>
  <c r="G16" i="12"/>
  <c r="G15" i="10"/>
  <c r="G14" i="8"/>
  <c r="J13" i="8"/>
  <c r="G13" i="7"/>
  <c r="H13" i="7" s="1"/>
  <c r="J12" i="7"/>
  <c r="G14" i="5"/>
  <c r="H14" i="5" s="1"/>
  <c r="J13" i="5"/>
  <c r="G13" i="2"/>
  <c r="H12" i="2"/>
  <c r="J12" i="2" s="1"/>
  <c r="G14" i="3"/>
  <c r="H14" i="3" s="1"/>
  <c r="J14" i="3" s="1"/>
  <c r="J18" i="14" l="1"/>
  <c r="G20" i="14"/>
  <c r="J15" i="12"/>
  <c r="L15" i="12"/>
  <c r="G17" i="12"/>
  <c r="H16" i="12"/>
  <c r="G16" i="10"/>
  <c r="G15" i="8"/>
  <c r="J14" i="8"/>
  <c r="G14" i="7"/>
  <c r="H14" i="7" s="1"/>
  <c r="J13" i="7"/>
  <c r="J14" i="5"/>
  <c r="G15" i="5"/>
  <c r="H15" i="5" s="1"/>
  <c r="G14" i="2"/>
  <c r="H13" i="2"/>
  <c r="J13" i="2" s="1"/>
  <c r="G15" i="3"/>
  <c r="H15" i="3" s="1"/>
  <c r="J15" i="3" s="1"/>
  <c r="J19" i="14" l="1"/>
  <c r="G21" i="14"/>
  <c r="L16" i="12"/>
  <c r="J16" i="12"/>
  <c r="G18" i="12"/>
  <c r="H17" i="12"/>
  <c r="G17" i="10"/>
  <c r="J15" i="8"/>
  <c r="G16" i="8"/>
  <c r="J14" i="7"/>
  <c r="G15" i="7"/>
  <c r="H15" i="7" s="1"/>
  <c r="J15" i="5"/>
  <c r="G16" i="5"/>
  <c r="H16" i="5" s="1"/>
  <c r="G15" i="2"/>
  <c r="H14" i="2"/>
  <c r="J14" i="2" s="1"/>
  <c r="G16" i="3"/>
  <c r="H16" i="3" s="1"/>
  <c r="J16" i="3" s="1"/>
  <c r="G22" i="14" l="1"/>
  <c r="J20" i="14"/>
  <c r="J17" i="12"/>
  <c r="L17" i="12"/>
  <c r="H18" i="12"/>
  <c r="G19" i="12"/>
  <c r="G18" i="10"/>
  <c r="J16" i="8"/>
  <c r="G17" i="8"/>
  <c r="J15" i="7"/>
  <c r="G16" i="7"/>
  <c r="H16" i="7" s="1"/>
  <c r="G17" i="5"/>
  <c r="H17" i="5" s="1"/>
  <c r="J16" i="5"/>
  <c r="G16" i="2"/>
  <c r="H15" i="2"/>
  <c r="J15" i="2" s="1"/>
  <c r="G17" i="3"/>
  <c r="H17" i="3" s="1"/>
  <c r="J17" i="3" s="1"/>
  <c r="J21" i="14" l="1"/>
  <c r="G23" i="14"/>
  <c r="J18" i="12"/>
  <c r="L18" i="12"/>
  <c r="H19" i="12"/>
  <c r="G20" i="12"/>
  <c r="G19" i="10"/>
  <c r="G18" i="8"/>
  <c r="J17" i="8"/>
  <c r="G17" i="7"/>
  <c r="H17" i="7" s="1"/>
  <c r="J16" i="7"/>
  <c r="G18" i="5"/>
  <c r="H18" i="5" s="1"/>
  <c r="J17" i="5"/>
  <c r="G17" i="2"/>
  <c r="H16" i="2"/>
  <c r="J16" i="2" s="1"/>
  <c r="G18" i="3"/>
  <c r="H18" i="3" s="1"/>
  <c r="J18" i="3" s="1"/>
  <c r="G24" i="14" l="1"/>
  <c r="G25" i="14" s="1"/>
  <c r="G26" i="14" s="1"/>
  <c r="G27" i="14" s="1"/>
  <c r="G28" i="14" s="1"/>
  <c r="J22" i="14"/>
  <c r="D11" i="14"/>
  <c r="J23" i="14"/>
  <c r="J19" i="12"/>
  <c r="L19" i="12"/>
  <c r="G21" i="12"/>
  <c r="H20" i="12"/>
  <c r="G20" i="10"/>
  <c r="G19" i="8"/>
  <c r="J18" i="8"/>
  <c r="G18" i="7"/>
  <c r="H18" i="7" s="1"/>
  <c r="J17" i="7"/>
  <c r="J18" i="5"/>
  <c r="G19" i="5"/>
  <c r="H19" i="5" s="1"/>
  <c r="G18" i="2"/>
  <c r="H17" i="2"/>
  <c r="J17" i="2" s="1"/>
  <c r="G19" i="3"/>
  <c r="H19" i="3" s="1"/>
  <c r="J19" i="3" s="1"/>
  <c r="L20" i="12" l="1"/>
  <c r="J20" i="12"/>
  <c r="G22" i="12"/>
  <c r="H21" i="12"/>
  <c r="G21" i="10"/>
  <c r="J19" i="8"/>
  <c r="G20" i="8"/>
  <c r="J18" i="7"/>
  <c r="G19" i="7"/>
  <c r="H19" i="7" s="1"/>
  <c r="J19" i="5"/>
  <c r="G20" i="5"/>
  <c r="H20" i="5" s="1"/>
  <c r="G19" i="2"/>
  <c r="H18" i="2"/>
  <c r="J18" i="2" s="1"/>
  <c r="G20" i="3"/>
  <c r="H20" i="3" s="1"/>
  <c r="J20" i="3" s="1"/>
  <c r="J21" i="12" l="1"/>
  <c r="L21" i="12"/>
  <c r="H22" i="12"/>
  <c r="G23" i="12"/>
  <c r="H23" i="12" s="1"/>
  <c r="G22" i="10"/>
  <c r="J20" i="8"/>
  <c r="G21" i="8"/>
  <c r="J19" i="7"/>
  <c r="G20" i="7"/>
  <c r="H20" i="7" s="1"/>
  <c r="G21" i="5"/>
  <c r="H21" i="5" s="1"/>
  <c r="J20" i="5"/>
  <c r="G20" i="2"/>
  <c r="H19" i="2"/>
  <c r="J19" i="2" s="1"/>
  <c r="G21" i="3"/>
  <c r="H21" i="3" s="1"/>
  <c r="J21" i="3" s="1"/>
  <c r="J23" i="12" l="1"/>
  <c r="L23" i="12"/>
  <c r="J22" i="12"/>
  <c r="L22" i="12"/>
  <c r="G22" i="8"/>
  <c r="J21" i="8"/>
  <c r="G21" i="7"/>
  <c r="H21" i="7" s="1"/>
  <c r="J20" i="7"/>
  <c r="G22" i="5"/>
  <c r="H22" i="5" s="1"/>
  <c r="J21" i="5"/>
  <c r="G21" i="2"/>
  <c r="H20" i="2"/>
  <c r="J20" i="2" s="1"/>
  <c r="G22" i="3"/>
  <c r="H22" i="3" s="1"/>
  <c r="J22" i="3" s="1"/>
  <c r="G23" i="8" l="1"/>
  <c r="J22" i="8"/>
  <c r="G22" i="7"/>
  <c r="H22" i="7" s="1"/>
  <c r="J21" i="7"/>
  <c r="J22" i="5"/>
  <c r="G23" i="5"/>
  <c r="H23" i="5" s="1"/>
  <c r="G22" i="2"/>
  <c r="H21" i="2"/>
  <c r="J21" i="2" s="1"/>
  <c r="G23" i="3"/>
  <c r="H23" i="3" s="1"/>
  <c r="J23" i="3" s="1"/>
  <c r="J23" i="8" l="1"/>
  <c r="G24" i="8"/>
  <c r="J22" i="7"/>
  <c r="G23" i="7"/>
  <c r="H23" i="7" s="1"/>
  <c r="J23" i="5"/>
  <c r="G24" i="5"/>
  <c r="H24" i="5" s="1"/>
  <c r="G23" i="2"/>
  <c r="H22" i="2"/>
  <c r="J22" i="2" s="1"/>
  <c r="G24" i="3"/>
  <c r="H24" i="3" s="1"/>
  <c r="J24" i="3" s="1"/>
  <c r="J24" i="8" l="1"/>
  <c r="G25" i="8"/>
  <c r="J23" i="7"/>
  <c r="G24" i="7"/>
  <c r="H24" i="7" s="1"/>
  <c r="G25" i="5"/>
  <c r="H25" i="5" s="1"/>
  <c r="J24" i="5"/>
  <c r="H23" i="2"/>
  <c r="J23" i="2" s="1"/>
  <c r="G24" i="2"/>
  <c r="G25" i="3"/>
  <c r="H25" i="3" s="1"/>
  <c r="J25" i="3" s="1"/>
  <c r="G26" i="8" l="1"/>
  <c r="J25" i="8"/>
  <c r="G25" i="7"/>
  <c r="H25" i="7" s="1"/>
  <c r="J24" i="7"/>
  <c r="G26" i="5"/>
  <c r="H26" i="5" s="1"/>
  <c r="J25" i="5"/>
  <c r="G25" i="2"/>
  <c r="H24" i="2"/>
  <c r="J24" i="2" s="1"/>
  <c r="G26" i="3"/>
  <c r="H26" i="3" s="1"/>
  <c r="J26" i="3" s="1"/>
  <c r="G27" i="8" l="1"/>
  <c r="J27" i="8" s="1"/>
  <c r="J26" i="8"/>
  <c r="G26" i="7"/>
  <c r="H26" i="7" s="1"/>
  <c r="J25" i="7"/>
  <c r="J26" i="5"/>
  <c r="G27" i="5"/>
  <c r="G26" i="2"/>
  <c r="H25" i="2"/>
  <c r="J25" i="2" s="1"/>
  <c r="G27" i="3"/>
  <c r="H27" i="3" s="1"/>
  <c r="J27" i="3" s="1"/>
  <c r="D11" i="3" s="1"/>
  <c r="D10" i="8" l="1"/>
  <c r="H27" i="5"/>
  <c r="J27" i="5" s="1"/>
  <c r="D12" i="5" s="1"/>
  <c r="J26" i="7"/>
  <c r="G27" i="7"/>
  <c r="H26" i="2"/>
  <c r="J26" i="2" s="1"/>
  <c r="G27" i="2"/>
  <c r="H27" i="2" s="1"/>
  <c r="J27" i="2" s="1"/>
  <c r="D11" i="2" s="1"/>
  <c r="H27" i="7" l="1"/>
  <c r="J27" i="7" s="1"/>
  <c r="D10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<sst xmlns="http://schemas.openxmlformats.org/spreadsheetml/2006/main" count="111" uniqueCount="26">
  <si>
    <t>cells</t>
  </si>
  <si>
    <t>T1 [C]</t>
  </si>
  <si>
    <t>Tinf [C]</t>
  </si>
  <si>
    <t>h [W/(m2K)]</t>
  </si>
  <si>
    <t>k [W/(m⋅K)]</t>
  </si>
  <si>
    <t>L [m]</t>
  </si>
  <si>
    <t>deltaX [m]</t>
  </si>
  <si>
    <t>rel error %</t>
  </si>
  <si>
    <t>x [m]</t>
  </si>
  <si>
    <t xml:space="preserve">exact [C] </t>
  </si>
  <si>
    <t>T2[C]</t>
  </si>
  <si>
    <t>almost [C]</t>
  </si>
  <si>
    <t>Max error %</t>
  </si>
  <si>
    <t>Tinf1 [C]</t>
  </si>
  <si>
    <t>Tinf2 [C]</t>
  </si>
  <si>
    <t>h1 [W/(m2K)]</t>
  </si>
  <si>
    <t>h2 [W/(m2K)]</t>
  </si>
  <si>
    <t>q2 [W/m2]</t>
  </si>
  <si>
    <t>q1 [W/m2]</t>
  </si>
  <si>
    <t>T2 [C]</t>
  </si>
  <si>
    <t>k0 [W/(m⋅K)]</t>
  </si>
  <si>
    <t>q[W/m^3]</t>
  </si>
  <si>
    <t>beta[1/K]</t>
  </si>
  <si>
    <t>exact [C]</t>
  </si>
  <si>
    <t>CONST PARAM</t>
  </si>
  <si>
    <t>TEMPERATURE DEPENDENT 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</si>
</sst>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0"/>
    <numFmt numFmtId="166" formatCode="0.000000E+00"/>
    <numFmt numFmtId="167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834E-F26A-440E-A55C-B982346BC229}">
  <dimension ref="C2:L36"/>
  <sheetViews>
    <sheetView workbookViewId="0">
      <selection activeCell="H4" sqref="H4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10" width="12.5546875" bestFit="1" customWidth="1"/>
  </cols>
  <sheetData>
    <row r="2" spans="3:12" x14ac:dyDescent="0.3">
      <c r="G2" t="s">
        <v>8</v>
      </c>
      <c r="H2" t="s">
        <v>9</v>
      </c>
      <c r="I2" t="s">
        <v>11</v>
      </c>
      <c r="J2" t="s">
        <v>7</v>
      </c>
    </row>
    <row r="3" spans="3:12" x14ac:dyDescent="0.3">
      <c r="C3" t="s">
        <v>1</v>
      </c>
      <c r="D3">
        <v>10</v>
      </c>
      <c r="G3" s="4">
        <f>D6/2</f>
        <v>5.0000000000000001E-3</v>
      </c>
      <c r="H3" s="4">
        <f>$D$3+($D$4-$D$3)*G3/$D$5</f>
        <v>12</v>
      </c>
      <c r="I3" s="4">
        <v>12</v>
      </c>
      <c r="J3" s="4">
        <f>100*(H3-I3)/H3</f>
        <v>0</v>
      </c>
      <c r="K3" s="4"/>
      <c r="L3" s="4"/>
    </row>
    <row r="4" spans="3:12" x14ac:dyDescent="0.3">
      <c r="C4" t="s">
        <v>2</v>
      </c>
      <c r="D4">
        <v>30</v>
      </c>
      <c r="G4" s="4">
        <f>$G3+$D$6</f>
        <v>1.4999999999999999E-2</v>
      </c>
      <c r="H4" s="4">
        <f>$D$3+($D$4-$D$3)*G4/$D$5</f>
        <v>16</v>
      </c>
      <c r="I4" s="4">
        <v>16</v>
      </c>
      <c r="J4" s="4">
        <f t="shared" ref="J4:J7" si="0">100*(H4-I4)/H4</f>
        <v>0</v>
      </c>
      <c r="K4" s="4"/>
      <c r="L4" s="4"/>
    </row>
    <row r="5" spans="3:12" x14ac:dyDescent="0.3">
      <c r="C5" t="s">
        <v>5</v>
      </c>
      <c r="D5">
        <v>0.05</v>
      </c>
      <c r="G5" s="4">
        <f>$G4+$D$6</f>
        <v>2.5000000000000001E-2</v>
      </c>
      <c r="H5" s="4">
        <f>$D$3+($D$4-$D$3)*G5/$D$5</f>
        <v>20</v>
      </c>
      <c r="I5" s="4">
        <v>20</v>
      </c>
      <c r="J5" s="4">
        <f t="shared" si="0"/>
        <v>0</v>
      </c>
      <c r="K5" s="4"/>
      <c r="L5" s="4"/>
    </row>
    <row r="6" spans="3:12" x14ac:dyDescent="0.3">
      <c r="C6" t="s">
        <v>6</v>
      </c>
      <c r="D6">
        <f>D5/D7</f>
        <v>0.01</v>
      </c>
      <c r="G6" s="4">
        <f>$G5+$D$6</f>
        <v>3.5000000000000003E-2</v>
      </c>
      <c r="H6" s="4">
        <f>$D$3+($D$4-$D$3)*G6/$D$5</f>
        <v>24</v>
      </c>
      <c r="I6" s="4">
        <v>24</v>
      </c>
      <c r="J6" s="4">
        <f t="shared" si="0"/>
        <v>0</v>
      </c>
      <c r="K6" s="4"/>
      <c r="L6" s="4"/>
    </row>
    <row r="7" spans="3:12" x14ac:dyDescent="0.3">
      <c r="C7" t="s">
        <v>0</v>
      </c>
      <c r="D7">
        <v>5</v>
      </c>
      <c r="G7" s="4">
        <f>$G6+$D$6</f>
        <v>4.5000000000000005E-2</v>
      </c>
      <c r="H7" s="4">
        <f>$D$3+($D$4-$D$3)*G7/$D$5</f>
        <v>28</v>
      </c>
      <c r="I7" s="4">
        <v>28</v>
      </c>
      <c r="J7" s="4">
        <f t="shared" si="0"/>
        <v>0</v>
      </c>
      <c r="K7" s="4"/>
      <c r="L7" s="4"/>
    </row>
    <row r="8" spans="3:12" x14ac:dyDescent="0.3">
      <c r="G8" s="4"/>
      <c r="H8" s="4"/>
      <c r="I8" s="4"/>
      <c r="J8" s="4"/>
      <c r="K8" s="4"/>
      <c r="L8" s="4"/>
    </row>
    <row r="9" spans="3:12" x14ac:dyDescent="0.3">
      <c r="C9" s="4">
        <f>MAX(J3:J7)</f>
        <v>0</v>
      </c>
      <c r="G9" s="4"/>
      <c r="H9" s="4"/>
      <c r="I9" s="4"/>
      <c r="J9" s="4"/>
      <c r="K9" s="4"/>
      <c r="L9" s="4"/>
    </row>
    <row r="11" spans="3:12" x14ac:dyDescent="0.3">
      <c r="G11" s="2"/>
      <c r="H11" s="2"/>
      <c r="I11" s="3"/>
      <c r="J11" s="3"/>
      <c r="K11" s="3"/>
    </row>
    <row r="12" spans="3:12" x14ac:dyDescent="0.3">
      <c r="G12" s="2"/>
      <c r="H12" s="2"/>
      <c r="I12" s="3"/>
      <c r="J12" s="3"/>
      <c r="K12" s="3"/>
    </row>
    <row r="13" spans="3:12" x14ac:dyDescent="0.3">
      <c r="D13" s="1"/>
      <c r="G13" s="2"/>
      <c r="H13" s="2"/>
      <c r="I13" s="3"/>
      <c r="J13" s="3"/>
      <c r="K13" s="3"/>
    </row>
    <row r="14" spans="3:12" x14ac:dyDescent="0.3">
      <c r="D14" s="1"/>
      <c r="G14" s="2"/>
      <c r="H14" s="2"/>
      <c r="I14" s="3"/>
      <c r="J14" s="3"/>
      <c r="K14" s="3"/>
    </row>
    <row r="15" spans="3:12" x14ac:dyDescent="0.3">
      <c r="D15" s="1"/>
      <c r="G15" s="2"/>
      <c r="H15" s="2"/>
      <c r="I15" s="3"/>
      <c r="J15" s="3"/>
      <c r="K15" s="3"/>
    </row>
    <row r="16" spans="3:12" x14ac:dyDescent="0.3">
      <c r="D16" s="1"/>
      <c r="G16" s="2"/>
      <c r="H16" s="2"/>
      <c r="I16" s="3"/>
      <c r="J16" s="3"/>
      <c r="K16" s="3"/>
    </row>
    <row r="17" spans="7:11" x14ac:dyDescent="0.3">
      <c r="G17" s="2"/>
      <c r="H17" s="2"/>
      <c r="I17" s="3"/>
      <c r="J17" s="3"/>
      <c r="K17" s="3"/>
    </row>
    <row r="18" spans="7:11" x14ac:dyDescent="0.3">
      <c r="G18" s="2"/>
      <c r="H18" s="2"/>
      <c r="I18" s="3"/>
      <c r="J18" s="3"/>
      <c r="K18" s="3"/>
    </row>
    <row r="19" spans="7:11" x14ac:dyDescent="0.3">
      <c r="G19" s="2"/>
      <c r="H19" s="2"/>
      <c r="I19" s="3"/>
      <c r="J19" s="3"/>
      <c r="K19" s="3"/>
    </row>
    <row r="20" spans="7:11" x14ac:dyDescent="0.3">
      <c r="G20" s="2"/>
      <c r="H20" s="2"/>
      <c r="I20" s="3"/>
      <c r="J20" s="3"/>
      <c r="K20" s="3"/>
    </row>
    <row r="21" spans="7:11" x14ac:dyDescent="0.3">
      <c r="G21" s="2"/>
      <c r="H21" s="2"/>
      <c r="I21" s="3"/>
      <c r="J21" s="3"/>
      <c r="K21" s="3"/>
    </row>
    <row r="22" spans="7:11" x14ac:dyDescent="0.3">
      <c r="G22" s="2"/>
      <c r="H22" s="2"/>
      <c r="I22" s="3"/>
      <c r="J22" s="3"/>
      <c r="K22" s="3"/>
    </row>
    <row r="23" spans="7:11" x14ac:dyDescent="0.3">
      <c r="G23" s="2"/>
      <c r="H23" s="2"/>
      <c r="I23" s="3"/>
      <c r="J23" s="3"/>
      <c r="K23" s="3"/>
    </row>
    <row r="24" spans="7:11" x14ac:dyDescent="0.3">
      <c r="G24" s="2"/>
      <c r="H24" s="2"/>
      <c r="I24" s="3"/>
      <c r="J24" s="3"/>
      <c r="K24" s="3"/>
    </row>
    <row r="25" spans="7:11" x14ac:dyDescent="0.3">
      <c r="G25" s="2"/>
      <c r="H25" s="2"/>
      <c r="I25" s="3"/>
      <c r="J25" s="3"/>
      <c r="K25" s="3"/>
    </row>
    <row r="26" spans="7:11" x14ac:dyDescent="0.3">
      <c r="G26" s="2"/>
      <c r="H26" s="2"/>
      <c r="I26" s="3"/>
      <c r="J26" s="3"/>
      <c r="K26" s="3"/>
    </row>
    <row r="27" spans="7:11" x14ac:dyDescent="0.3">
      <c r="G27" s="2"/>
      <c r="H27" s="2"/>
      <c r="I27" s="3"/>
      <c r="J27" s="3"/>
      <c r="K27" s="3"/>
    </row>
    <row r="28" spans="7:11" x14ac:dyDescent="0.3">
      <c r="G28" s="2"/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B274-6099-4192-87E2-B6D4952664E3}">
  <dimension ref="C2:M36"/>
  <sheetViews>
    <sheetView workbookViewId="0">
      <selection activeCell="D6" sqref="D6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9" width="12.5546875" bestFit="1" customWidth="1"/>
    <col min="10" max="10" width="13.21875" customWidth="1"/>
  </cols>
  <sheetData>
    <row r="2" spans="3:13" x14ac:dyDescent="0.3">
      <c r="G2" t="s">
        <v>8</v>
      </c>
      <c r="H2" t="s">
        <v>9</v>
      </c>
      <c r="I2" t="s">
        <v>11</v>
      </c>
      <c r="J2" t="s">
        <v>7</v>
      </c>
    </row>
    <row r="3" spans="3:13" x14ac:dyDescent="0.3">
      <c r="C3" t="s">
        <v>1</v>
      </c>
      <c r="D3">
        <v>10</v>
      </c>
      <c r="G3" s="4">
        <f>D8/2</f>
        <v>1E-3</v>
      </c>
      <c r="H3" s="4">
        <f>$D$3+($D$4-$D$3)*$D$5*G3/($D$6+$D$5*$D$7)</f>
        <v>10.275127951693035</v>
      </c>
      <c r="I3" s="4">
        <v>10.275130000000001</v>
      </c>
      <c r="J3" s="4">
        <f>100*(H3-I3)/H3</f>
        <v>-1.9934612741059537E-5</v>
      </c>
      <c r="K3" s="4"/>
      <c r="L3" s="4"/>
      <c r="M3" s="4"/>
    </row>
    <row r="4" spans="3:13" x14ac:dyDescent="0.3">
      <c r="C4" t="s">
        <v>2</v>
      </c>
      <c r="D4">
        <v>30</v>
      </c>
      <c r="G4" s="4">
        <f t="shared" ref="G4:G27" si="0">$G3+$D$8</f>
        <v>3.0000000000000001E-3</v>
      </c>
      <c r="H4" s="4">
        <f>$D$3+($D$4-$D$3)*$D$5*G4/($D$6+$D$5*$D$7)</f>
        <v>10.825383855079103</v>
      </c>
      <c r="I4" s="4">
        <v>10.825379999999999</v>
      </c>
      <c r="J4" s="4">
        <f t="shared" ref="J4:J27" si="1">100*(H4-I4)/H4</f>
        <v>3.561147720534573E-5</v>
      </c>
      <c r="K4" s="4"/>
      <c r="L4" s="4"/>
      <c r="M4" s="4"/>
    </row>
    <row r="5" spans="3:13" x14ac:dyDescent="0.3">
      <c r="C5" t="s">
        <v>3</v>
      </c>
      <c r="D5">
        <v>1000</v>
      </c>
      <c r="G5" s="4">
        <f t="shared" si="0"/>
        <v>5.0000000000000001E-3</v>
      </c>
      <c r="H5" s="4">
        <f>$D$3+($D$4-$D$3)*$D$5*G5/($D$6+$D$5*$D$7)</f>
        <v>11.375639758465171</v>
      </c>
      <c r="I5" s="4">
        <v>11.375640000000001</v>
      </c>
      <c r="J5" s="4">
        <f t="shared" si="1"/>
        <v>-2.1232636985597807E-6</v>
      </c>
      <c r="K5" s="4"/>
      <c r="L5" s="4"/>
      <c r="M5" s="4"/>
    </row>
    <row r="6" spans="3:13" x14ac:dyDescent="0.3">
      <c r="C6" t="s">
        <v>4</v>
      </c>
      <c r="D6">
        <v>22.693449999999999</v>
      </c>
      <c r="G6" s="4">
        <f t="shared" si="0"/>
        <v>7.0000000000000001E-3</v>
      </c>
      <c r="H6" s="4">
        <f>$D$3+($D$4-$D$3)*$D$5*G6/($D$6+$D$5*$D$7)</f>
        <v>11.925895661851239</v>
      </c>
      <c r="I6" s="4">
        <v>11.9259</v>
      </c>
      <c r="J6" s="4">
        <f t="shared" si="1"/>
        <v>-3.6375873847229003E-5</v>
      </c>
      <c r="K6" s="4"/>
      <c r="L6" s="4"/>
      <c r="M6" s="4"/>
    </row>
    <row r="7" spans="3:13" x14ac:dyDescent="0.3">
      <c r="C7" t="s">
        <v>5</v>
      </c>
      <c r="D7">
        <v>0.05</v>
      </c>
      <c r="G7" s="4">
        <f t="shared" si="0"/>
        <v>9.0000000000000011E-3</v>
      </c>
      <c r="H7" s="4">
        <f>$D$3+($D$4-$D$3)*$D$5*G7/($D$6+$D$5*$D$7)</f>
        <v>12.476151565237309</v>
      </c>
      <c r="I7" s="4">
        <v>12.476150000000001</v>
      </c>
      <c r="J7" s="4">
        <f t="shared" si="1"/>
        <v>1.254583435019455E-5</v>
      </c>
      <c r="K7" s="4"/>
      <c r="L7" s="4"/>
      <c r="M7" s="4"/>
    </row>
    <row r="8" spans="3:13" x14ac:dyDescent="0.3">
      <c r="C8" t="s">
        <v>6</v>
      </c>
      <c r="D8">
        <f>D7/D9</f>
        <v>2E-3</v>
      </c>
      <c r="G8" s="4">
        <f t="shared" si="0"/>
        <v>1.1000000000000001E-2</v>
      </c>
      <c r="H8" s="4">
        <f t="shared" ref="H8:H27" si="2">$D$3+($D$4-$D$3)*$D$5*G8/($D$6+$D$5*$D$7)</f>
        <v>13.026407468623377</v>
      </c>
      <c r="I8" s="4">
        <v>13.02641</v>
      </c>
      <c r="J8" s="4">
        <f t="shared" si="1"/>
        <v>-1.9432653470115777E-5</v>
      </c>
      <c r="K8" s="4"/>
      <c r="L8" s="4"/>
      <c r="M8" s="4"/>
    </row>
    <row r="9" spans="3:13" x14ac:dyDescent="0.3">
      <c r="C9" t="s">
        <v>0</v>
      </c>
      <c r="D9">
        <v>25</v>
      </c>
      <c r="G9" s="4">
        <f t="shared" si="0"/>
        <v>1.3000000000000001E-2</v>
      </c>
      <c r="H9" s="4">
        <f t="shared" si="2"/>
        <v>13.576663372009445</v>
      </c>
      <c r="I9" s="4">
        <v>13.57666</v>
      </c>
      <c r="J9" s="4">
        <f t="shared" si="1"/>
        <v>2.4836805278340935E-5</v>
      </c>
      <c r="K9" s="4"/>
      <c r="L9" s="4"/>
      <c r="M9" s="4"/>
    </row>
    <row r="10" spans="3:13" x14ac:dyDescent="0.3">
      <c r="G10" s="4">
        <f t="shared" si="0"/>
        <v>1.5000000000000001E-2</v>
      </c>
      <c r="H10" s="4">
        <f t="shared" si="2"/>
        <v>14.126919275395514</v>
      </c>
      <c r="I10" s="4">
        <v>14.12692</v>
      </c>
      <c r="J10" s="4">
        <f t="shared" si="1"/>
        <v>-5.1292463169725995E-6</v>
      </c>
      <c r="K10" s="4"/>
      <c r="L10" s="4"/>
      <c r="M10" s="4"/>
    </row>
    <row r="11" spans="3:13" x14ac:dyDescent="0.3">
      <c r="C11" t="s">
        <v>12</v>
      </c>
      <c r="D11" s="4">
        <f>MAX(J3:J27)</f>
        <v>3.561147720534573E-5</v>
      </c>
      <c r="G11" s="4">
        <f t="shared" si="0"/>
        <v>1.7000000000000001E-2</v>
      </c>
      <c r="H11" s="4">
        <f t="shared" si="2"/>
        <v>14.677175178781582</v>
      </c>
      <c r="I11" s="4">
        <v>14.67718</v>
      </c>
      <c r="J11" s="4">
        <f t="shared" si="1"/>
        <v>-3.2848408222595641E-5</v>
      </c>
      <c r="K11" s="4"/>
      <c r="L11" s="4"/>
      <c r="M11" s="4"/>
    </row>
    <row r="12" spans="3:13" x14ac:dyDescent="0.3">
      <c r="D12" s="1"/>
      <c r="G12" s="4">
        <f t="shared" si="0"/>
        <v>1.9000000000000003E-2</v>
      </c>
      <c r="H12" s="4">
        <f t="shared" si="2"/>
        <v>15.227431082167652</v>
      </c>
      <c r="I12" s="4">
        <v>15.22743</v>
      </c>
      <c r="J12" s="4">
        <f t="shared" si="1"/>
        <v>7.1066987310596106E-6</v>
      </c>
      <c r="K12" s="4"/>
      <c r="L12" s="4"/>
      <c r="M12" s="4"/>
    </row>
    <row r="13" spans="3:13" x14ac:dyDescent="0.3">
      <c r="D13" s="1"/>
      <c r="G13" s="4">
        <f t="shared" si="0"/>
        <v>2.1000000000000005E-2</v>
      </c>
      <c r="H13" s="4">
        <f t="shared" si="2"/>
        <v>15.777686985553721</v>
      </c>
      <c r="I13" s="4">
        <v>15.77769</v>
      </c>
      <c r="J13" s="4">
        <f t="shared" si="1"/>
        <v>-1.9105755369155616E-5</v>
      </c>
      <c r="K13" s="4"/>
      <c r="L13" s="4"/>
      <c r="M13" s="4"/>
    </row>
    <row r="14" spans="3:13" x14ac:dyDescent="0.3">
      <c r="D14" s="1"/>
      <c r="G14" s="4">
        <f t="shared" si="0"/>
        <v>2.3000000000000007E-2</v>
      </c>
      <c r="H14" s="4">
        <f t="shared" si="2"/>
        <v>16.327942888939788</v>
      </c>
      <c r="I14" s="4">
        <v>16.327940000000002</v>
      </c>
      <c r="J14" s="4">
        <f t="shared" si="1"/>
        <v>1.7693225691142524E-5</v>
      </c>
      <c r="K14" s="4"/>
      <c r="L14" s="4"/>
      <c r="M14" s="4"/>
    </row>
    <row r="15" spans="3:13" x14ac:dyDescent="0.3">
      <c r="D15" s="1"/>
      <c r="G15" s="4">
        <f t="shared" si="0"/>
        <v>2.5000000000000008E-2</v>
      </c>
      <c r="H15" s="4">
        <f t="shared" si="2"/>
        <v>16.878198792325858</v>
      </c>
      <c r="I15" s="4">
        <v>16.8782</v>
      </c>
      <c r="J15" s="4">
        <f t="shared" si="1"/>
        <v>-7.1552311765172154E-6</v>
      </c>
      <c r="K15" s="4"/>
      <c r="L15" s="4"/>
      <c r="M15" s="4"/>
    </row>
    <row r="16" spans="3:13" x14ac:dyDescent="0.3">
      <c r="G16" s="4">
        <f t="shared" si="0"/>
        <v>2.700000000000001E-2</v>
      </c>
      <c r="H16" s="4">
        <f t="shared" si="2"/>
        <v>17.428454695711928</v>
      </c>
      <c r="I16" s="4">
        <v>17.428450000000002</v>
      </c>
      <c r="J16" s="4">
        <f t="shared" si="1"/>
        <v>2.6942789868323543E-5</v>
      </c>
      <c r="K16" s="4"/>
      <c r="L16" s="4"/>
      <c r="M16" s="4"/>
    </row>
    <row r="17" spans="7:13" x14ac:dyDescent="0.3">
      <c r="G17" s="4">
        <f t="shared" si="0"/>
        <v>2.9000000000000012E-2</v>
      </c>
      <c r="H17" s="4">
        <f t="shared" si="2"/>
        <v>17.978710599097997</v>
      </c>
      <c r="I17" s="4">
        <v>17.97871</v>
      </c>
      <c r="J17" s="4">
        <f t="shared" si="1"/>
        <v>3.3322634266534325E-6</v>
      </c>
      <c r="K17" s="4"/>
      <c r="L17" s="4"/>
      <c r="M17" s="4"/>
    </row>
    <row r="18" spans="7:13" x14ac:dyDescent="0.3">
      <c r="G18" s="4">
        <f t="shared" si="0"/>
        <v>3.1000000000000014E-2</v>
      </c>
      <c r="H18" s="4">
        <f t="shared" si="2"/>
        <v>18.528966502484067</v>
      </c>
      <c r="I18" s="4">
        <v>18.528970000000001</v>
      </c>
      <c r="J18" s="4">
        <f t="shared" si="1"/>
        <v>-1.8875936406330279E-5</v>
      </c>
      <c r="K18" s="4"/>
      <c r="L18" s="4"/>
      <c r="M18" s="4"/>
    </row>
    <row r="19" spans="7:13" x14ac:dyDescent="0.3">
      <c r="G19" s="4">
        <f t="shared" si="0"/>
        <v>3.3000000000000015E-2</v>
      </c>
      <c r="H19" s="4">
        <f t="shared" si="2"/>
        <v>19.079222405870134</v>
      </c>
      <c r="I19" s="4">
        <v>19.079219999999999</v>
      </c>
      <c r="J19" s="4">
        <f t="shared" si="1"/>
        <v>1.2609896163720666E-5</v>
      </c>
      <c r="K19" s="4"/>
      <c r="L19" s="4"/>
      <c r="M19" s="4"/>
    </row>
    <row r="20" spans="7:13" x14ac:dyDescent="0.3">
      <c r="G20" s="4">
        <f t="shared" si="0"/>
        <v>3.5000000000000017E-2</v>
      </c>
      <c r="H20" s="4">
        <f t="shared" si="2"/>
        <v>19.629478309256204</v>
      </c>
      <c r="I20" s="4">
        <v>19.629480000000001</v>
      </c>
      <c r="J20" s="4">
        <f t="shared" si="1"/>
        <v>-8.6132895167872263E-6</v>
      </c>
      <c r="K20" s="4"/>
      <c r="L20" s="4"/>
      <c r="M20" s="4"/>
    </row>
    <row r="21" spans="7:13" x14ac:dyDescent="0.3">
      <c r="G21" s="4">
        <f t="shared" si="0"/>
        <v>3.7000000000000019E-2</v>
      </c>
      <c r="H21" s="4">
        <f t="shared" si="2"/>
        <v>20.179734212642273</v>
      </c>
      <c r="I21" s="4">
        <v>20.179729999999999</v>
      </c>
      <c r="J21" s="4">
        <f t="shared" si="1"/>
        <v>2.08756083193953E-5</v>
      </c>
      <c r="K21" s="4"/>
      <c r="L21" s="4"/>
      <c r="M21" s="4"/>
    </row>
    <row r="22" spans="7:13" x14ac:dyDescent="0.3">
      <c r="G22" s="4">
        <f t="shared" si="0"/>
        <v>3.9000000000000021E-2</v>
      </c>
      <c r="H22" s="4">
        <f t="shared" si="2"/>
        <v>20.72999011602834</v>
      </c>
      <c r="I22" s="4">
        <v>20.729990000000001</v>
      </c>
      <c r="J22" s="4">
        <f t="shared" si="1"/>
        <v>5.5971246627389935E-7</v>
      </c>
      <c r="K22" s="4"/>
      <c r="L22" s="4"/>
      <c r="M22" s="4"/>
    </row>
    <row r="23" spans="7:13" x14ac:dyDescent="0.3">
      <c r="G23" s="4">
        <f t="shared" si="0"/>
        <v>4.1000000000000023E-2</v>
      </c>
      <c r="H23" s="4">
        <f t="shared" si="2"/>
        <v>21.28024601941441</v>
      </c>
      <c r="I23" s="4">
        <v>21.280249999999999</v>
      </c>
      <c r="J23" s="4">
        <f t="shared" si="1"/>
        <v>-1.8705543091539904E-5</v>
      </c>
      <c r="K23" s="4"/>
      <c r="L23" s="4"/>
      <c r="M23" s="4"/>
    </row>
    <row r="24" spans="7:13" x14ac:dyDescent="0.3">
      <c r="G24" s="4">
        <f t="shared" si="0"/>
        <v>4.3000000000000024E-2</v>
      </c>
      <c r="H24" s="4">
        <f t="shared" si="2"/>
        <v>21.83050192280048</v>
      </c>
      <c r="I24" s="4">
        <v>21.830500000000001</v>
      </c>
      <c r="J24" s="4">
        <f t="shared" si="1"/>
        <v>8.8078619797063935E-6</v>
      </c>
      <c r="K24" s="4"/>
      <c r="L24" s="4"/>
      <c r="M24" s="4"/>
    </row>
    <row r="25" spans="7:13" x14ac:dyDescent="0.3">
      <c r="G25" s="4">
        <f t="shared" si="0"/>
        <v>4.5000000000000026E-2</v>
      </c>
      <c r="H25" s="4">
        <f t="shared" si="2"/>
        <v>22.380757826186549</v>
      </c>
      <c r="I25" s="4">
        <v>22.380759999999999</v>
      </c>
      <c r="J25" s="4">
        <f t="shared" si="1"/>
        <v>-9.7128679293564567E-6</v>
      </c>
      <c r="K25" s="4"/>
      <c r="L25" s="4"/>
      <c r="M25" s="4"/>
    </row>
    <row r="26" spans="7:13" x14ac:dyDescent="0.3">
      <c r="G26" s="4">
        <f t="shared" si="0"/>
        <v>4.7000000000000028E-2</v>
      </c>
      <c r="H26" s="4">
        <f t="shared" si="2"/>
        <v>22.931013729572619</v>
      </c>
      <c r="I26" s="4">
        <v>22.931010000000001</v>
      </c>
      <c r="J26" s="4">
        <f t="shared" si="1"/>
        <v>1.6264316365256416E-5</v>
      </c>
      <c r="K26" s="4"/>
      <c r="L26" s="4"/>
      <c r="M26" s="4"/>
    </row>
    <row r="27" spans="7:13" x14ac:dyDescent="0.3">
      <c r="G27" s="4">
        <f t="shared" si="0"/>
        <v>4.900000000000003E-2</v>
      </c>
      <c r="H27" s="4">
        <f t="shared" si="2"/>
        <v>23.481269632958686</v>
      </c>
      <c r="I27" s="4">
        <v>23.481269999999999</v>
      </c>
      <c r="J27" s="4">
        <f t="shared" si="1"/>
        <v>-1.5631237945646633E-6</v>
      </c>
      <c r="K27" s="4"/>
      <c r="L27" s="4"/>
      <c r="M27" s="4"/>
    </row>
    <row r="28" spans="7:13" x14ac:dyDescent="0.3">
      <c r="G28" s="4"/>
      <c r="H28" s="4"/>
      <c r="I28" s="4"/>
      <c r="J28" s="4"/>
      <c r="K28" s="4"/>
      <c r="L28" s="4"/>
      <c r="M28" s="4"/>
    </row>
    <row r="29" spans="7:13" x14ac:dyDescent="0.3">
      <c r="G29" s="2"/>
      <c r="H29" s="2"/>
      <c r="I29" s="3"/>
      <c r="J29" s="3"/>
      <c r="K29" s="3"/>
    </row>
    <row r="30" spans="7:13" x14ac:dyDescent="0.3">
      <c r="G30" s="2"/>
      <c r="H30" s="2"/>
      <c r="I30" s="3"/>
      <c r="J30" s="3"/>
      <c r="K30" s="3"/>
    </row>
    <row r="31" spans="7:13" x14ac:dyDescent="0.3">
      <c r="G31" s="2"/>
      <c r="H31" s="2"/>
      <c r="I31" s="3"/>
      <c r="J31" s="3"/>
      <c r="K31" s="3"/>
    </row>
    <row r="32" spans="7:13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0041-5C2E-4D27-9410-CAB6B172CC8C}">
  <dimension ref="C2:K36"/>
  <sheetViews>
    <sheetView workbookViewId="0">
      <selection activeCell="C8" sqref="C8:D8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9" width="12.5546875" bestFit="1" customWidth="1"/>
    <col min="10" max="10" width="12.88671875" bestFit="1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2</v>
      </c>
      <c r="D3">
        <v>30</v>
      </c>
      <c r="G3" s="4">
        <f>D8/2</f>
        <v>1E-3</v>
      </c>
      <c r="H3" s="4">
        <f>($D$5*($D$4-$D$3)/($D$6+$D$5*$D$7))*($G3-$D$7)+$D$4</f>
        <v>23.481269632958679</v>
      </c>
      <c r="I3" s="4">
        <v>23.481269999999999</v>
      </c>
      <c r="J3" s="4">
        <f>100*(H3-I3)/H3</f>
        <v>-1.5631238248246433E-6</v>
      </c>
    </row>
    <row r="4" spans="3:11" x14ac:dyDescent="0.3">
      <c r="C4" t="s">
        <v>10</v>
      </c>
      <c r="D4">
        <v>10</v>
      </c>
      <c r="G4" s="4">
        <f t="shared" ref="G4:G27" si="0">$G3+$D$8</f>
        <v>3.0000000000000001E-3</v>
      </c>
      <c r="H4" s="4">
        <f t="shared" ref="H4:H27" si="1">($D$5*($D$4-$D$3)/($D$6+$D$5*$D$7))*($G4-$D$7)+$D$4</f>
        <v>22.931013729572609</v>
      </c>
      <c r="I4" s="4">
        <v>22.931010000000001</v>
      </c>
      <c r="J4" s="4">
        <f t="shared" ref="J4:J27" si="2">100*(H4-I4)/H4</f>
        <v>1.6264316318777268E-5</v>
      </c>
    </row>
    <row r="5" spans="3:11" x14ac:dyDescent="0.3">
      <c r="C5" t="s">
        <v>3</v>
      </c>
      <c r="D5">
        <v>1000</v>
      </c>
      <c r="G5" s="4">
        <f t="shared" si="0"/>
        <v>5.0000000000000001E-3</v>
      </c>
      <c r="H5" s="4">
        <f t="shared" si="1"/>
        <v>22.380757826186539</v>
      </c>
      <c r="I5" s="4">
        <v>22.380759999999999</v>
      </c>
      <c r="J5" s="4">
        <f t="shared" si="2"/>
        <v>-9.7128679769783566E-6</v>
      </c>
    </row>
    <row r="6" spans="3:11" x14ac:dyDescent="0.3">
      <c r="C6" t="s">
        <v>4</v>
      </c>
      <c r="D6">
        <v>22.693449999999999</v>
      </c>
      <c r="G6" s="4">
        <f t="shared" si="0"/>
        <v>7.0000000000000001E-3</v>
      </c>
      <c r="H6" s="4">
        <f t="shared" si="1"/>
        <v>21.830501922800472</v>
      </c>
      <c r="I6" s="4">
        <v>21.830500000000001</v>
      </c>
      <c r="J6" s="4">
        <f t="shared" si="2"/>
        <v>8.8078619471582326E-6</v>
      </c>
    </row>
    <row r="7" spans="3:11" x14ac:dyDescent="0.3">
      <c r="C7" t="s">
        <v>5</v>
      </c>
      <c r="D7">
        <v>0.05</v>
      </c>
      <c r="G7" s="4">
        <f t="shared" si="0"/>
        <v>9.0000000000000011E-3</v>
      </c>
      <c r="H7" s="4">
        <f t="shared" si="1"/>
        <v>21.280246019414406</v>
      </c>
      <c r="I7" s="4">
        <v>21.280249999999999</v>
      </c>
      <c r="J7" s="4">
        <f t="shared" si="2"/>
        <v>-1.8705543108234798E-5</v>
      </c>
    </row>
    <row r="8" spans="3:11" x14ac:dyDescent="0.3">
      <c r="C8" t="s">
        <v>6</v>
      </c>
      <c r="D8">
        <f>D7/D9</f>
        <v>2E-3</v>
      </c>
      <c r="G8" s="4">
        <f t="shared" si="0"/>
        <v>1.1000000000000001E-2</v>
      </c>
      <c r="H8" s="4">
        <f t="shared" si="1"/>
        <v>20.729990116028333</v>
      </c>
      <c r="I8" s="4">
        <v>20.729990000000001</v>
      </c>
      <c r="J8" s="4">
        <f t="shared" si="2"/>
        <v>5.597124319978226E-7</v>
      </c>
    </row>
    <row r="9" spans="3:11" x14ac:dyDescent="0.3">
      <c r="C9" t="s">
        <v>0</v>
      </c>
      <c r="D9">
        <v>25</v>
      </c>
      <c r="G9" s="4">
        <f t="shared" si="0"/>
        <v>1.3000000000000001E-2</v>
      </c>
      <c r="H9" s="4">
        <f t="shared" si="1"/>
        <v>20.179734212642266</v>
      </c>
      <c r="I9" s="4">
        <v>20.179729999999999</v>
      </c>
      <c r="J9" s="4">
        <f t="shared" si="2"/>
        <v>2.0875608284184601E-5</v>
      </c>
    </row>
    <row r="10" spans="3:11" x14ac:dyDescent="0.3">
      <c r="G10" s="4">
        <f t="shared" si="0"/>
        <v>1.5000000000000001E-2</v>
      </c>
      <c r="H10" s="4">
        <f t="shared" si="1"/>
        <v>19.6294783092562</v>
      </c>
      <c r="I10" s="4">
        <v>19.629480000000001</v>
      </c>
      <c r="J10" s="4">
        <f t="shared" si="2"/>
        <v>-8.6132895348860978E-6</v>
      </c>
    </row>
    <row r="11" spans="3:11" x14ac:dyDescent="0.3">
      <c r="C11" t="s">
        <v>12</v>
      </c>
      <c r="D11" s="4">
        <f>MAX(J3:J27)</f>
        <v>3.5611477139709025E-5</v>
      </c>
      <c r="G11" s="4">
        <f t="shared" si="0"/>
        <v>1.7000000000000001E-2</v>
      </c>
      <c r="H11" s="4">
        <f t="shared" si="1"/>
        <v>19.07922240587013</v>
      </c>
      <c r="I11" s="4">
        <v>19.079219999999999</v>
      </c>
      <c r="J11" s="4">
        <f t="shared" si="2"/>
        <v>1.2609896145099817E-5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18.52896650248406</v>
      </c>
      <c r="I12" s="4">
        <v>18.528970000000001</v>
      </c>
      <c r="J12" s="4">
        <f t="shared" si="2"/>
        <v>-1.8875936444677957E-5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17.978710599097994</v>
      </c>
      <c r="I13" s="4">
        <v>17.97871</v>
      </c>
      <c r="J13" s="4">
        <f t="shared" si="2"/>
        <v>3.3322634068927629E-6</v>
      </c>
      <c r="K13" s="3"/>
    </row>
    <row r="14" spans="3:11" x14ac:dyDescent="0.3">
      <c r="D14" s="1"/>
      <c r="G14" s="4">
        <f t="shared" si="0"/>
        <v>2.3000000000000007E-2</v>
      </c>
      <c r="H14" s="4">
        <f t="shared" si="1"/>
        <v>17.428454695711924</v>
      </c>
      <c r="I14" s="4">
        <v>17.428450000000002</v>
      </c>
      <c r="J14" s="4">
        <f t="shared" si="2"/>
        <v>2.694278984793899E-5</v>
      </c>
      <c r="K14" s="3"/>
    </row>
    <row r="15" spans="3:11" x14ac:dyDescent="0.3">
      <c r="D15" s="1"/>
      <c r="G15" s="4">
        <f t="shared" si="0"/>
        <v>2.5000000000000008E-2</v>
      </c>
      <c r="H15" s="4">
        <f t="shared" si="1"/>
        <v>16.878198792325854</v>
      </c>
      <c r="I15" s="4">
        <v>16.8782</v>
      </c>
      <c r="J15" s="4">
        <f t="shared" si="2"/>
        <v>-7.155231197566345E-6</v>
      </c>
      <c r="K15" s="3"/>
    </row>
    <row r="16" spans="3:11" x14ac:dyDescent="0.3">
      <c r="G16" s="4">
        <f t="shared" si="0"/>
        <v>2.700000000000001E-2</v>
      </c>
      <c r="H16" s="4">
        <f t="shared" si="1"/>
        <v>16.327942888939784</v>
      </c>
      <c r="I16" s="4">
        <v>16.327940000000002</v>
      </c>
      <c r="J16" s="4">
        <f t="shared" si="2"/>
        <v>1.769322566938404E-5</v>
      </c>
      <c r="K16" s="3"/>
    </row>
    <row r="17" spans="7:11" x14ac:dyDescent="0.3">
      <c r="G17" s="4">
        <f t="shared" si="0"/>
        <v>2.9000000000000012E-2</v>
      </c>
      <c r="H17" s="4">
        <f t="shared" si="1"/>
        <v>15.777686985553716</v>
      </c>
      <c r="I17" s="4">
        <v>15.77769</v>
      </c>
      <c r="J17" s="4">
        <f t="shared" si="2"/>
        <v>-1.9105755402931614E-5</v>
      </c>
      <c r="K17" s="3"/>
    </row>
    <row r="18" spans="7:11" x14ac:dyDescent="0.3">
      <c r="G18" s="4">
        <f t="shared" si="0"/>
        <v>3.1000000000000014E-2</v>
      </c>
      <c r="H18" s="4">
        <f t="shared" si="1"/>
        <v>15.227431082167648</v>
      </c>
      <c r="I18" s="4">
        <v>15.22743</v>
      </c>
      <c r="J18" s="4">
        <f t="shared" si="2"/>
        <v>7.1066987077286005E-6</v>
      </c>
      <c r="K18" s="3"/>
    </row>
    <row r="19" spans="7:11" x14ac:dyDescent="0.3">
      <c r="G19" s="4">
        <f t="shared" si="0"/>
        <v>3.3000000000000015E-2</v>
      </c>
      <c r="H19" s="4">
        <f t="shared" si="1"/>
        <v>14.677175178781578</v>
      </c>
      <c r="I19" s="4">
        <v>14.67718</v>
      </c>
      <c r="J19" s="4">
        <f t="shared" si="2"/>
        <v>-3.2848408246801356E-5</v>
      </c>
      <c r="K19" s="3"/>
    </row>
    <row r="20" spans="7:11" x14ac:dyDescent="0.3">
      <c r="G20" s="4">
        <f t="shared" si="0"/>
        <v>3.5000000000000017E-2</v>
      </c>
      <c r="H20" s="4">
        <f t="shared" si="1"/>
        <v>14.126919275395508</v>
      </c>
      <c r="I20" s="4">
        <v>14.12692</v>
      </c>
      <c r="J20" s="4">
        <f t="shared" si="2"/>
        <v>-5.1292463546954083E-6</v>
      </c>
      <c r="K20" s="3"/>
    </row>
    <row r="21" spans="7:11" x14ac:dyDescent="0.3">
      <c r="G21" s="4">
        <f t="shared" si="0"/>
        <v>3.7000000000000019E-2</v>
      </c>
      <c r="H21" s="4">
        <f t="shared" si="1"/>
        <v>13.57666337200944</v>
      </c>
      <c r="I21" s="4">
        <v>13.57666</v>
      </c>
      <c r="J21" s="4">
        <f t="shared" si="2"/>
        <v>2.4836805239089248E-5</v>
      </c>
      <c r="K21" s="3"/>
    </row>
    <row r="22" spans="7:11" x14ac:dyDescent="0.3">
      <c r="G22" s="4">
        <f t="shared" si="0"/>
        <v>3.9000000000000021E-2</v>
      </c>
      <c r="H22" s="4">
        <f t="shared" si="1"/>
        <v>13.026407468623372</v>
      </c>
      <c r="I22" s="4">
        <v>13.02641</v>
      </c>
      <c r="J22" s="4">
        <f t="shared" si="2"/>
        <v>-1.9432653511025534E-5</v>
      </c>
      <c r="K22" s="3"/>
    </row>
    <row r="23" spans="7:11" x14ac:dyDescent="0.3">
      <c r="G23" s="4">
        <f t="shared" si="0"/>
        <v>4.1000000000000023E-2</v>
      </c>
      <c r="H23" s="4">
        <f t="shared" si="1"/>
        <v>12.476151565237302</v>
      </c>
      <c r="I23" s="4">
        <v>12.476150000000001</v>
      </c>
      <c r="J23" s="4">
        <f t="shared" si="2"/>
        <v>1.254583429324248E-5</v>
      </c>
      <c r="K23" s="3"/>
    </row>
    <row r="24" spans="7:11" x14ac:dyDescent="0.3">
      <c r="G24" s="4">
        <f t="shared" si="0"/>
        <v>4.3000000000000024E-2</v>
      </c>
      <c r="H24" s="4">
        <f t="shared" si="1"/>
        <v>11.925895661851234</v>
      </c>
      <c r="I24" s="4">
        <v>11.9259</v>
      </c>
      <c r="J24" s="4">
        <f t="shared" si="2"/>
        <v>-3.6375873891913887E-5</v>
      </c>
      <c r="K24" s="3"/>
    </row>
    <row r="25" spans="7:11" x14ac:dyDescent="0.3">
      <c r="G25" s="4">
        <f t="shared" si="0"/>
        <v>4.5000000000000026E-2</v>
      </c>
      <c r="H25" s="4">
        <f t="shared" si="1"/>
        <v>11.375639758465164</v>
      </c>
      <c r="I25" s="4">
        <v>11.375640000000001</v>
      </c>
      <c r="J25" s="4">
        <f t="shared" si="2"/>
        <v>-2.1232637610215644E-6</v>
      </c>
      <c r="K25" s="3"/>
    </row>
    <row r="26" spans="7:11" x14ac:dyDescent="0.3">
      <c r="G26" s="4">
        <f t="shared" si="0"/>
        <v>4.7000000000000028E-2</v>
      </c>
      <c r="H26" s="4">
        <f t="shared" si="1"/>
        <v>10.825383855079096</v>
      </c>
      <c r="I26" s="4">
        <v>10.825379999999999</v>
      </c>
      <c r="J26" s="4">
        <f t="shared" si="2"/>
        <v>3.5611477139709025E-5</v>
      </c>
      <c r="K26" s="3"/>
    </row>
    <row r="27" spans="7:11" x14ac:dyDescent="0.3">
      <c r="G27" s="4">
        <f t="shared" si="0"/>
        <v>4.900000000000003E-2</v>
      </c>
      <c r="H27" s="4">
        <f t="shared" si="1"/>
        <v>10.275127951693026</v>
      </c>
      <c r="I27" s="4">
        <v>10.275130000000001</v>
      </c>
      <c r="J27" s="4">
        <f t="shared" si="2"/>
        <v>-1.9934612827499199E-5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CDCF-5699-48B8-9B28-6BF9BD5E994A}">
  <dimension ref="C2:K36"/>
  <sheetViews>
    <sheetView workbookViewId="0">
      <selection activeCell="C9" sqref="C9:D9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8" width="13.33203125" bestFit="1" customWidth="1"/>
    <col min="9" max="9" width="12.5546875" bestFit="1" customWidth="1"/>
    <col min="10" max="10" width="12.88671875" bestFit="1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13</v>
      </c>
      <c r="D3">
        <v>30</v>
      </c>
      <c r="G3" s="4">
        <f>D9/2</f>
        <v>1E-3</v>
      </c>
      <c r="H3" s="4">
        <f>$D$3+($D$4-$D$3)*($D$6*($D$5*$G3+$D$7)/($D$7*($D$5+$D$6)+$D$5*$D$6*$D$8))</f>
        <v>27.993446835142343</v>
      </c>
      <c r="I3" s="4">
        <v>27.993449999999999</v>
      </c>
      <c r="J3" s="4">
        <f>100*(H3-I3)/H3</f>
        <v>-1.1305709063212309E-5</v>
      </c>
    </row>
    <row r="4" spans="3:11" x14ac:dyDescent="0.3">
      <c r="C4" t="s">
        <v>14</v>
      </c>
      <c r="D4">
        <v>20</v>
      </c>
      <c r="G4" s="4">
        <f t="shared" ref="G4:G27" si="0">$G3+$D$9</f>
        <v>3.0000000000000001E-3</v>
      </c>
      <c r="H4" s="4">
        <f t="shared" ref="H4:H27" si="1">$D$3+($D$4-$D$3)*($D$6*($D$5*$G4+$D$7)/($D$7*($D$5+$D$6)+$D$5*$D$6*$D$8))</f>
        <v>27.824070643422044</v>
      </c>
      <c r="I4" s="4">
        <v>27.824069999999999</v>
      </c>
      <c r="J4" s="4">
        <f t="shared" ref="J4:J27" si="2">100*(H4-I4)/H4</f>
        <v>2.3124655366878875E-6</v>
      </c>
    </row>
    <row r="5" spans="3:11" x14ac:dyDescent="0.3">
      <c r="C5" t="s">
        <v>15</v>
      </c>
      <c r="D5">
        <v>1000</v>
      </c>
      <c r="E5">
        <f>1/D5</f>
        <v>1E-3</v>
      </c>
      <c r="G5" s="4">
        <f t="shared" si="0"/>
        <v>5.0000000000000001E-3</v>
      </c>
      <c r="H5" s="4">
        <f t="shared" si="1"/>
        <v>27.654694451701744</v>
      </c>
      <c r="I5" s="4">
        <v>27.654689999999999</v>
      </c>
      <c r="J5" s="4">
        <f t="shared" si="2"/>
        <v>1.6097454096940573E-5</v>
      </c>
    </row>
    <row r="6" spans="3:11" x14ac:dyDescent="0.3">
      <c r="C6" t="s">
        <v>16</v>
      </c>
      <c r="D6">
        <v>500</v>
      </c>
      <c r="E6">
        <f>1/D6</f>
        <v>2E-3</v>
      </c>
      <c r="G6" s="4">
        <f t="shared" si="0"/>
        <v>7.0000000000000001E-3</v>
      </c>
      <c r="H6" s="4">
        <f t="shared" si="1"/>
        <v>27.485318259981444</v>
      </c>
      <c r="I6" s="4">
        <v>27.485320000000002</v>
      </c>
      <c r="J6" s="4">
        <f t="shared" si="2"/>
        <v>-6.3307200637974983E-6</v>
      </c>
    </row>
    <row r="7" spans="3:11" x14ac:dyDescent="0.3">
      <c r="C7" t="s">
        <v>4</v>
      </c>
      <c r="D7">
        <v>22.693449999999999</v>
      </c>
      <c r="G7" s="4">
        <f t="shared" si="0"/>
        <v>9.0000000000000011E-3</v>
      </c>
      <c r="H7" s="4">
        <f t="shared" si="1"/>
        <v>27.315942068261144</v>
      </c>
      <c r="I7" s="4">
        <v>27.315940000000001</v>
      </c>
      <c r="J7" s="4">
        <f t="shared" si="2"/>
        <v>7.5716266260461085E-6</v>
      </c>
    </row>
    <row r="8" spans="3:11" x14ac:dyDescent="0.3">
      <c r="C8" t="s">
        <v>5</v>
      </c>
      <c r="D8">
        <v>0.05</v>
      </c>
      <c r="G8" s="4">
        <f t="shared" si="0"/>
        <v>1.1000000000000001E-2</v>
      </c>
      <c r="H8" s="4">
        <f t="shared" si="1"/>
        <v>27.146565876540848</v>
      </c>
      <c r="I8" s="4">
        <v>27.146570000000001</v>
      </c>
      <c r="J8" s="4">
        <f t="shared" si="2"/>
        <v>-1.5189616143518322E-5</v>
      </c>
    </row>
    <row r="9" spans="3:11" x14ac:dyDescent="0.3">
      <c r="C9" t="s">
        <v>6</v>
      </c>
      <c r="D9">
        <f>D8/D10</f>
        <v>2E-3</v>
      </c>
      <c r="G9" s="4">
        <f t="shared" si="0"/>
        <v>1.3000000000000001E-2</v>
      </c>
      <c r="H9" s="4">
        <f t="shared" si="1"/>
        <v>26.977189684820548</v>
      </c>
      <c r="I9" s="4">
        <v>26.97719</v>
      </c>
      <c r="J9" s="4">
        <f t="shared" si="2"/>
        <v>-1.168318331142533E-6</v>
      </c>
    </row>
    <row r="10" spans="3:11" x14ac:dyDescent="0.3">
      <c r="C10" t="s">
        <v>0</v>
      </c>
      <c r="D10">
        <v>25</v>
      </c>
      <c r="G10" s="4">
        <f t="shared" si="0"/>
        <v>1.5000000000000001E-2</v>
      </c>
      <c r="H10" s="4">
        <f t="shared" si="1"/>
        <v>26.807813493100248</v>
      </c>
      <c r="I10" s="4">
        <v>26.80781</v>
      </c>
      <c r="J10" s="4">
        <f t="shared" si="2"/>
        <v>1.3030157230328506E-5</v>
      </c>
    </row>
    <row r="11" spans="3:11" x14ac:dyDescent="0.3">
      <c r="G11" s="4">
        <f t="shared" si="0"/>
        <v>1.7000000000000001E-2</v>
      </c>
      <c r="H11" s="4">
        <f t="shared" si="1"/>
        <v>26.638437301379952</v>
      </c>
      <c r="I11" s="4">
        <v>26.638439999999999</v>
      </c>
      <c r="J11" s="4">
        <f t="shared" si="2"/>
        <v>-1.0130549389568345E-5</v>
      </c>
      <c r="K11" s="3"/>
    </row>
    <row r="12" spans="3:11" x14ac:dyDescent="0.3">
      <c r="C12" t="s">
        <v>12</v>
      </c>
      <c r="D12" s="4">
        <f>MAX(J3:J27)</f>
        <v>1.8699613204027342E-5</v>
      </c>
      <c r="G12" s="4">
        <f t="shared" si="0"/>
        <v>1.9000000000000003E-2</v>
      </c>
      <c r="H12" s="4">
        <f t="shared" si="1"/>
        <v>26.469061109659652</v>
      </c>
      <c r="I12" s="4">
        <v>26.469059999999999</v>
      </c>
      <c r="J12" s="4">
        <f t="shared" si="2"/>
        <v>4.192289437303011E-6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26.299684917939352</v>
      </c>
      <c r="I13" s="4">
        <v>26.299679999999999</v>
      </c>
      <c r="J13" s="4">
        <f t="shared" si="2"/>
        <v>1.8699613204027342E-5</v>
      </c>
      <c r="K13" s="3"/>
    </row>
    <row r="14" spans="3:11" x14ac:dyDescent="0.3">
      <c r="D14" s="1"/>
      <c r="G14" s="4">
        <f t="shared" si="0"/>
        <v>2.3000000000000007E-2</v>
      </c>
      <c r="H14" s="4">
        <f t="shared" si="1"/>
        <v>26.130308726219052</v>
      </c>
      <c r="I14" s="4">
        <v>26.130310000000001</v>
      </c>
      <c r="J14" s="4">
        <f t="shared" si="2"/>
        <v>-4.8747259839468389E-6</v>
      </c>
      <c r="K14" s="3"/>
    </row>
    <row r="15" spans="3:11" x14ac:dyDescent="0.3">
      <c r="D15" s="1"/>
      <c r="G15" s="4">
        <f t="shared" si="0"/>
        <v>2.5000000000000008E-2</v>
      </c>
      <c r="H15" s="4">
        <f t="shared" si="1"/>
        <v>25.960932534498752</v>
      </c>
      <c r="I15" s="4">
        <v>25.960930000000001</v>
      </c>
      <c r="J15" s="4">
        <f t="shared" si="2"/>
        <v>9.7627415654213545E-6</v>
      </c>
      <c r="K15" s="3"/>
    </row>
    <row r="16" spans="3:11" x14ac:dyDescent="0.3">
      <c r="G16" s="4">
        <f t="shared" si="0"/>
        <v>2.700000000000001E-2</v>
      </c>
      <c r="H16" s="4">
        <f t="shared" si="1"/>
        <v>25.791556342778456</v>
      </c>
      <c r="I16" s="4">
        <v>25.79156</v>
      </c>
      <c r="J16" s="4">
        <f t="shared" si="2"/>
        <v>-1.4179918015289447E-5</v>
      </c>
      <c r="K16" s="3"/>
    </row>
    <row r="17" spans="7:11" x14ac:dyDescent="0.3">
      <c r="G17" s="4">
        <f t="shared" si="0"/>
        <v>2.9000000000000012E-2</v>
      </c>
      <c r="H17" s="4">
        <f t="shared" si="1"/>
        <v>25.622180151058156</v>
      </c>
      <c r="I17" s="4">
        <v>25.62218</v>
      </c>
      <c r="J17" s="4">
        <f t="shared" si="2"/>
        <v>5.8956012062706855E-7</v>
      </c>
      <c r="K17" s="3"/>
    </row>
    <row r="18" spans="7:11" x14ac:dyDescent="0.3">
      <c r="G18" s="4">
        <f t="shared" si="0"/>
        <v>3.1000000000000014E-2</v>
      </c>
      <c r="H18" s="4">
        <f t="shared" si="1"/>
        <v>25.452803959337857</v>
      </c>
      <c r="I18" s="4">
        <v>25.4528</v>
      </c>
      <c r="J18" s="4">
        <f t="shared" si="2"/>
        <v>1.5555605830344427E-5</v>
      </c>
      <c r="K18" s="3"/>
    </row>
    <row r="19" spans="7:11" x14ac:dyDescent="0.3">
      <c r="G19" s="4">
        <f t="shared" si="0"/>
        <v>3.3000000000000015E-2</v>
      </c>
      <c r="H19" s="4">
        <f t="shared" si="1"/>
        <v>25.283427767617557</v>
      </c>
      <c r="I19" s="4">
        <v>25.283429999999999</v>
      </c>
      <c r="J19" s="4">
        <f t="shared" si="2"/>
        <v>-8.8294295495671564E-6</v>
      </c>
      <c r="K19" s="3"/>
    </row>
    <row r="20" spans="7:11" x14ac:dyDescent="0.3">
      <c r="G20" s="4">
        <f t="shared" si="0"/>
        <v>3.5000000000000017E-2</v>
      </c>
      <c r="H20" s="4">
        <f t="shared" si="1"/>
        <v>25.114051575897257</v>
      </c>
      <c r="I20" s="4">
        <v>25.114049999999999</v>
      </c>
      <c r="J20" s="4">
        <f t="shared" si="2"/>
        <v>6.2749622587140794E-6</v>
      </c>
      <c r="K20" s="3"/>
    </row>
    <row r="21" spans="7:11" x14ac:dyDescent="0.3">
      <c r="G21" s="4">
        <f t="shared" si="0"/>
        <v>3.7000000000000019E-2</v>
      </c>
      <c r="H21" s="4">
        <f t="shared" si="1"/>
        <v>24.944675384176961</v>
      </c>
      <c r="I21" s="4">
        <v>24.944680000000002</v>
      </c>
      <c r="J21" s="4">
        <f t="shared" si="2"/>
        <v>-1.8504241767157978E-5</v>
      </c>
      <c r="K21" s="3"/>
    </row>
    <row r="22" spans="7:11" x14ac:dyDescent="0.3">
      <c r="G22" s="4">
        <f t="shared" si="0"/>
        <v>3.9000000000000021E-2</v>
      </c>
      <c r="H22" s="4">
        <f t="shared" si="1"/>
        <v>24.775299192456661</v>
      </c>
      <c r="I22" s="4">
        <v>24.775300000000001</v>
      </c>
      <c r="J22" s="4">
        <f t="shared" si="2"/>
        <v>-3.2594695804427946E-6</v>
      </c>
      <c r="K22" s="3"/>
    </row>
    <row r="23" spans="7:11" x14ac:dyDescent="0.3">
      <c r="G23" s="4">
        <f t="shared" si="0"/>
        <v>4.1000000000000023E-2</v>
      </c>
      <c r="H23" s="4">
        <f t="shared" si="1"/>
        <v>24.605923000736361</v>
      </c>
      <c r="I23" s="4">
        <v>24.605920000000001</v>
      </c>
      <c r="J23" s="4">
        <f t="shared" si="2"/>
        <v>1.2195179021520221E-5</v>
      </c>
      <c r="K23" s="3"/>
    </row>
    <row r="24" spans="7:11" x14ac:dyDescent="0.3">
      <c r="G24" s="4">
        <f t="shared" si="0"/>
        <v>4.3000000000000024E-2</v>
      </c>
      <c r="H24" s="4">
        <f t="shared" si="1"/>
        <v>24.436546809016065</v>
      </c>
      <c r="I24" s="4">
        <v>24.43655</v>
      </c>
      <c r="J24" s="4">
        <f t="shared" si="2"/>
        <v>-1.3058244115633868E-5</v>
      </c>
      <c r="K24" s="3"/>
    </row>
    <row r="25" spans="7:11" x14ac:dyDescent="0.3">
      <c r="G25" s="4">
        <f t="shared" si="0"/>
        <v>4.5000000000000026E-2</v>
      </c>
      <c r="H25" s="4">
        <f t="shared" si="1"/>
        <v>24.267170617295761</v>
      </c>
      <c r="I25" s="4">
        <v>24.26717</v>
      </c>
      <c r="J25" s="4">
        <f t="shared" si="2"/>
        <v>2.5437483871065845E-6</v>
      </c>
      <c r="K25" s="3"/>
    </row>
    <row r="26" spans="7:11" x14ac:dyDescent="0.3">
      <c r="G26" s="4">
        <f t="shared" si="0"/>
        <v>4.7000000000000028E-2</v>
      </c>
      <c r="H26" s="4">
        <f t="shared" si="1"/>
        <v>24.097794425575465</v>
      </c>
      <c r="I26" s="4">
        <v>24.09779</v>
      </c>
      <c r="J26" s="4">
        <f t="shared" si="2"/>
        <v>1.8365064399871637E-5</v>
      </c>
      <c r="K26" s="3"/>
    </row>
    <row r="27" spans="7:11" x14ac:dyDescent="0.3">
      <c r="G27" s="4">
        <f t="shared" si="0"/>
        <v>4.900000000000003E-2</v>
      </c>
      <c r="H27" s="4">
        <f t="shared" si="1"/>
        <v>23.928418233855165</v>
      </c>
      <c r="I27" s="4">
        <v>23.928419999999999</v>
      </c>
      <c r="J27" s="4">
        <f t="shared" si="2"/>
        <v>-7.38095103769937E-6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DC1A-2D28-4FDB-B0F9-442A3D924BEE}">
  <dimension ref="C2:K36"/>
  <sheetViews>
    <sheetView workbookViewId="0">
      <selection activeCell="D21" sqref="D21"/>
    </sheetView>
  </sheetViews>
  <sheetFormatPr defaultRowHeight="14.4" x14ac:dyDescent="0.3"/>
  <cols>
    <col min="3" max="3" width="12.7773437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</v>
      </c>
      <c r="D3">
        <v>30</v>
      </c>
      <c r="G3" s="4">
        <f>D7/2</f>
        <v>1E-3</v>
      </c>
      <c r="H3" s="4">
        <f>($D$4/$D$5)*$G3+$D$3</f>
        <v>30.440655783937657</v>
      </c>
      <c r="I3" s="4">
        <v>30.440660000000001</v>
      </c>
      <c r="J3" s="4">
        <f>100*(H3-I3)/H3</f>
        <v>-1.3850103537886823E-5</v>
      </c>
    </row>
    <row r="4" spans="3:11" x14ac:dyDescent="0.3">
      <c r="C4" t="s">
        <v>17</v>
      </c>
      <c r="D4">
        <v>10000</v>
      </c>
      <c r="G4" s="4">
        <f t="shared" ref="G4:G27" si="0">$G3+$D$7</f>
        <v>3.0000000000000001E-3</v>
      </c>
      <c r="H4" s="4">
        <f t="shared" ref="H4:H27" si="1">$D$4/$D$5*$G4+$D$3</f>
        <v>31.321967351812969</v>
      </c>
      <c r="I4" s="4">
        <v>31.32197</v>
      </c>
      <c r="J4" s="4">
        <f t="shared" ref="J4:J27" si="2">100*(H4-I4)/H4</f>
        <v>-8.4547276411313718E-6</v>
      </c>
    </row>
    <row r="5" spans="3:11" x14ac:dyDescent="0.3">
      <c r="C5" t="s">
        <v>4</v>
      </c>
      <c r="D5">
        <v>22.693449999999999</v>
      </c>
      <c r="G5" s="4">
        <f t="shared" si="0"/>
        <v>5.0000000000000001E-3</v>
      </c>
      <c r="H5" s="4">
        <f t="shared" si="1"/>
        <v>32.20327891968828</v>
      </c>
      <c r="I5" s="4">
        <v>32.203279999999999</v>
      </c>
      <c r="J5" s="4">
        <f t="shared" si="2"/>
        <v>-3.3546637343571084E-6</v>
      </c>
    </row>
    <row r="6" spans="3:11" x14ac:dyDescent="0.3">
      <c r="C6" t="s">
        <v>5</v>
      </c>
      <c r="D6">
        <v>0.05</v>
      </c>
      <c r="G6" s="4">
        <f t="shared" si="0"/>
        <v>7.0000000000000001E-3</v>
      </c>
      <c r="H6" s="4">
        <f t="shared" si="1"/>
        <v>33.084590487563595</v>
      </c>
      <c r="I6" s="4">
        <v>33.084589999999999</v>
      </c>
      <c r="J6" s="4">
        <f t="shared" si="2"/>
        <v>1.473687869253094E-6</v>
      </c>
    </row>
    <row r="7" spans="3:11" x14ac:dyDescent="0.3">
      <c r="C7" t="s">
        <v>6</v>
      </c>
      <c r="D7">
        <f>D6/D8</f>
        <v>2E-3</v>
      </c>
      <c r="G7" s="4">
        <f t="shared" si="0"/>
        <v>9.0000000000000011E-3</v>
      </c>
      <c r="H7" s="4">
        <f t="shared" si="1"/>
        <v>33.965902055438903</v>
      </c>
      <c r="I7" s="4">
        <v>33.965899999999998</v>
      </c>
      <c r="J7" s="4">
        <f t="shared" si="2"/>
        <v>6.051477455086945E-6</v>
      </c>
    </row>
    <row r="8" spans="3:11" x14ac:dyDescent="0.3">
      <c r="C8" t="s">
        <v>0</v>
      </c>
      <c r="D8">
        <v>25</v>
      </c>
      <c r="G8" s="4">
        <f t="shared" si="0"/>
        <v>1.1000000000000001E-2</v>
      </c>
      <c r="H8" s="4">
        <f t="shared" si="1"/>
        <v>34.847213623314218</v>
      </c>
      <c r="I8" s="4">
        <v>34.847209999999997</v>
      </c>
      <c r="J8" s="4">
        <f t="shared" si="2"/>
        <v>1.0397715755034113E-5</v>
      </c>
    </row>
    <row r="9" spans="3:11" x14ac:dyDescent="0.3">
      <c r="G9" s="4">
        <f t="shared" si="0"/>
        <v>1.3000000000000001E-2</v>
      </c>
      <c r="H9" s="4">
        <f t="shared" si="1"/>
        <v>35.728525191189533</v>
      </c>
      <c r="I9" s="4">
        <v>35.728529999999999</v>
      </c>
      <c r="J9" s="4">
        <f t="shared" si="2"/>
        <v>-1.3459303009401264E-5</v>
      </c>
    </row>
    <row r="10" spans="3:11" x14ac:dyDescent="0.3">
      <c r="C10" t="s">
        <v>12</v>
      </c>
      <c r="D10" s="4">
        <f>MAX(J3:J27)</f>
        <v>1.1211227735227664E-5</v>
      </c>
      <c r="G10" s="4">
        <f t="shared" si="0"/>
        <v>1.5000000000000001E-2</v>
      </c>
      <c r="H10" s="4">
        <f t="shared" si="1"/>
        <v>36.609836759064841</v>
      </c>
      <c r="I10" s="4">
        <v>36.609839999999998</v>
      </c>
      <c r="J10" s="4">
        <f t="shared" si="2"/>
        <v>-8.8526348230041576E-6</v>
      </c>
    </row>
    <row r="11" spans="3:11" x14ac:dyDescent="0.3">
      <c r="D11" s="1"/>
      <c r="G11" s="4">
        <f t="shared" si="0"/>
        <v>1.7000000000000001E-2</v>
      </c>
      <c r="H11" s="4">
        <f t="shared" si="1"/>
        <v>37.491148326940156</v>
      </c>
      <c r="I11" s="4">
        <v>37.491149999999998</v>
      </c>
      <c r="J11" s="4">
        <f t="shared" si="2"/>
        <v>-4.4625462714242761E-6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38.372459894815464</v>
      </c>
      <c r="I12" s="4">
        <v>38.372459999999997</v>
      </c>
      <c r="J12" s="4">
        <f t="shared" si="2"/>
        <v>-2.7411464725438086E-7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39.253771462690779</v>
      </c>
      <c r="I13" s="4">
        <v>39.253770000000003</v>
      </c>
      <c r="J13" s="4">
        <f t="shared" si="2"/>
        <v>3.7262426541644302E-6</v>
      </c>
      <c r="K13" s="3"/>
    </row>
    <row r="14" spans="3:11" x14ac:dyDescent="0.3">
      <c r="G14" s="4">
        <f t="shared" si="0"/>
        <v>2.3000000000000007E-2</v>
      </c>
      <c r="H14" s="4">
        <f t="shared" si="1"/>
        <v>40.135083030566093</v>
      </c>
      <c r="I14" s="4">
        <v>40.135080000000002</v>
      </c>
      <c r="J14" s="4">
        <f t="shared" si="2"/>
        <v>7.5509152157550712E-6</v>
      </c>
      <c r="K14" s="3"/>
    </row>
    <row r="15" spans="3:11" x14ac:dyDescent="0.3">
      <c r="G15" s="4">
        <f t="shared" si="0"/>
        <v>2.5000000000000008E-2</v>
      </c>
      <c r="H15" s="4">
        <f t="shared" si="1"/>
        <v>41.016394598441408</v>
      </c>
      <c r="I15" s="4">
        <v>41.016390000000001</v>
      </c>
      <c r="J15" s="4">
        <f t="shared" si="2"/>
        <v>1.1211227735227664E-5</v>
      </c>
      <c r="K15" s="3"/>
    </row>
    <row r="16" spans="3:11" x14ac:dyDescent="0.3">
      <c r="G16" s="4">
        <f t="shared" si="0"/>
        <v>2.700000000000001E-2</v>
      </c>
      <c r="H16" s="4">
        <f t="shared" si="1"/>
        <v>41.897706166316716</v>
      </c>
      <c r="I16" s="4">
        <v>41.897709999999996</v>
      </c>
      <c r="J16" s="4">
        <f t="shared" si="2"/>
        <v>-9.1501030269895027E-6</v>
      </c>
      <c r="K16" s="3"/>
    </row>
    <row r="17" spans="7:11" x14ac:dyDescent="0.3">
      <c r="G17" s="4">
        <f t="shared" si="0"/>
        <v>2.9000000000000012E-2</v>
      </c>
      <c r="H17" s="4">
        <f t="shared" si="1"/>
        <v>42.779017734192031</v>
      </c>
      <c r="I17" s="4">
        <v>42.779020000000003</v>
      </c>
      <c r="J17" s="4">
        <f t="shared" si="2"/>
        <v>-5.2965404337879597E-6</v>
      </c>
      <c r="K17" s="3"/>
    </row>
    <row r="18" spans="7:11" x14ac:dyDescent="0.3">
      <c r="G18" s="4">
        <f t="shared" si="0"/>
        <v>3.1000000000000014E-2</v>
      </c>
      <c r="H18" s="4">
        <f t="shared" si="1"/>
        <v>43.660329302067346</v>
      </c>
      <c r="I18" s="4">
        <v>43.660330000000002</v>
      </c>
      <c r="J18" s="4">
        <f t="shared" si="2"/>
        <v>-1.5985510572771084E-6</v>
      </c>
      <c r="K18" s="3"/>
    </row>
    <row r="19" spans="7:11" x14ac:dyDescent="0.3">
      <c r="G19" s="4">
        <f t="shared" si="0"/>
        <v>3.3000000000000015E-2</v>
      </c>
      <c r="H19" s="4">
        <f t="shared" si="1"/>
        <v>44.541640869942654</v>
      </c>
      <c r="I19" s="4">
        <v>44.541640000000001</v>
      </c>
      <c r="J19" s="4">
        <f t="shared" si="2"/>
        <v>1.9530996973501618E-6</v>
      </c>
      <c r="K19" s="3"/>
    </row>
    <row r="20" spans="7:11" x14ac:dyDescent="0.3">
      <c r="G20" s="4">
        <f t="shared" si="0"/>
        <v>3.5000000000000017E-2</v>
      </c>
      <c r="H20" s="4">
        <f t="shared" si="1"/>
        <v>45.422952437817969</v>
      </c>
      <c r="I20" s="4">
        <v>45.42295</v>
      </c>
      <c r="J20" s="4">
        <f t="shared" si="2"/>
        <v>5.3669297964786637E-6</v>
      </c>
      <c r="K20" s="3"/>
    </row>
    <row r="21" spans="7:11" x14ac:dyDescent="0.3">
      <c r="G21" s="4">
        <f t="shared" si="0"/>
        <v>3.7000000000000019E-2</v>
      </c>
      <c r="H21" s="4">
        <f t="shared" si="1"/>
        <v>46.304264005693284</v>
      </c>
      <c r="I21" s="4">
        <v>46.304259999999999</v>
      </c>
      <c r="J21" s="4">
        <f t="shared" si="2"/>
        <v>8.6508086687934547E-6</v>
      </c>
      <c r="K21" s="3"/>
    </row>
    <row r="22" spans="7:11" x14ac:dyDescent="0.3">
      <c r="G22" s="4">
        <f t="shared" si="0"/>
        <v>3.9000000000000021E-2</v>
      </c>
      <c r="H22" s="4">
        <f t="shared" si="1"/>
        <v>47.185575573568599</v>
      </c>
      <c r="I22" s="4">
        <v>47.185580000000002</v>
      </c>
      <c r="J22" s="4">
        <f t="shared" si="2"/>
        <v>-9.3808994569691751E-6</v>
      </c>
      <c r="K22" s="3"/>
    </row>
    <row r="23" spans="7:11" x14ac:dyDescent="0.3">
      <c r="G23" s="4">
        <f t="shared" si="0"/>
        <v>4.1000000000000023E-2</v>
      </c>
      <c r="H23" s="4">
        <f t="shared" si="1"/>
        <v>48.066887141443907</v>
      </c>
      <c r="I23" s="4">
        <v>48.066890000000001</v>
      </c>
      <c r="J23" s="4">
        <f t="shared" si="2"/>
        <v>-5.9470381047194555E-6</v>
      </c>
      <c r="K23" s="3"/>
    </row>
    <row r="24" spans="7:11" x14ac:dyDescent="0.3">
      <c r="G24" s="4">
        <f t="shared" si="0"/>
        <v>4.3000000000000024E-2</v>
      </c>
      <c r="H24" s="4">
        <f t="shared" si="1"/>
        <v>48.948198709319222</v>
      </c>
      <c r="I24" s="4">
        <v>48.9482</v>
      </c>
      <c r="J24" s="4">
        <f t="shared" si="2"/>
        <v>-2.6368299800345774E-6</v>
      </c>
      <c r="K24" s="3"/>
    </row>
    <row r="25" spans="7:11" x14ac:dyDescent="0.3">
      <c r="G25" s="4">
        <f t="shared" si="0"/>
        <v>4.5000000000000026E-2</v>
      </c>
      <c r="H25" s="4">
        <f t="shared" si="1"/>
        <v>49.82951027719453</v>
      </c>
      <c r="I25" s="4">
        <v>49.829509999999999</v>
      </c>
      <c r="J25" s="4">
        <f t="shared" si="2"/>
        <v>5.5628588139495929E-7</v>
      </c>
      <c r="K25" s="3"/>
    </row>
    <row r="26" spans="7:11" x14ac:dyDescent="0.3">
      <c r="G26" s="4">
        <f t="shared" si="0"/>
        <v>4.7000000000000028E-2</v>
      </c>
      <c r="H26" s="4">
        <f t="shared" si="1"/>
        <v>50.710821845069844</v>
      </c>
      <c r="I26" s="4">
        <v>50.710819999999998</v>
      </c>
      <c r="J26" s="4">
        <f t="shared" si="2"/>
        <v>3.6384144036892612E-6</v>
      </c>
      <c r="K26" s="3"/>
    </row>
    <row r="27" spans="7:11" x14ac:dyDescent="0.3">
      <c r="G27" s="4">
        <f t="shared" si="0"/>
        <v>4.900000000000003E-2</v>
      </c>
      <c r="H27" s="4">
        <f t="shared" si="1"/>
        <v>51.592133412945159</v>
      </c>
      <c r="I27" s="4">
        <v>51.592129999999997</v>
      </c>
      <c r="J27" s="4">
        <f t="shared" si="2"/>
        <v>6.6152433254171376E-6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A844-386D-40DC-97A5-A21B9491A785}">
  <dimension ref="C2:K36"/>
  <sheetViews>
    <sheetView workbookViewId="0">
      <selection activeCell="M8" sqref="M8"/>
    </sheetView>
  </sheetViews>
  <sheetFormatPr defaultRowHeight="14.4" x14ac:dyDescent="0.3"/>
  <cols>
    <col min="3" max="3" width="12.7773437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18</v>
      </c>
      <c r="D3">
        <v>10000</v>
      </c>
      <c r="G3" s="4">
        <f>D7/2</f>
        <v>1E-3</v>
      </c>
      <c r="H3" s="4">
        <f>($D$3/$D$5)*($D$6-$G3)+$D$4</f>
        <v>41.592133412945145</v>
      </c>
      <c r="I3" s="4">
        <v>41.592129999999997</v>
      </c>
      <c r="J3" s="4">
        <f>100*(H3-I3)/H3</f>
        <v>8.2057467789499323E-6</v>
      </c>
    </row>
    <row r="4" spans="3:11" x14ac:dyDescent="0.3">
      <c r="C4" t="s">
        <v>19</v>
      </c>
      <c r="D4">
        <v>20</v>
      </c>
      <c r="G4" s="4">
        <f t="shared" ref="G4:G27" si="0">$G3+$D$7</f>
        <v>3.0000000000000001E-3</v>
      </c>
      <c r="H4" s="4">
        <f t="shared" ref="H4:H27" si="1">($D$3/$D$5)*($D$6-$G4)+$D$4</f>
        <v>40.71082184506983</v>
      </c>
      <c r="I4" s="4">
        <v>40.710819999999998</v>
      </c>
      <c r="J4" s="4">
        <f t="shared" ref="J4:J27" si="2">100*(H4-I4)/H4</f>
        <v>4.5321360473905756E-6</v>
      </c>
    </row>
    <row r="5" spans="3:11" x14ac:dyDescent="0.3">
      <c r="C5" t="s">
        <v>4</v>
      </c>
      <c r="D5">
        <v>22.693449999999999</v>
      </c>
      <c r="G5" s="4">
        <f t="shared" si="0"/>
        <v>5.0000000000000001E-3</v>
      </c>
      <c r="H5" s="4">
        <f t="shared" si="1"/>
        <v>39.82951027719453</v>
      </c>
      <c r="I5" s="4">
        <v>39.829509999999999</v>
      </c>
      <c r="J5" s="4">
        <f t="shared" si="2"/>
        <v>6.9595264544088228E-7</v>
      </c>
    </row>
    <row r="6" spans="3:11" x14ac:dyDescent="0.3">
      <c r="C6" t="s">
        <v>5</v>
      </c>
      <c r="D6">
        <v>0.05</v>
      </c>
      <c r="G6" s="4">
        <f t="shared" si="0"/>
        <v>7.0000000000000001E-3</v>
      </c>
      <c r="H6" s="4">
        <f t="shared" si="1"/>
        <v>38.948198709319215</v>
      </c>
      <c r="I6" s="4">
        <v>38.9482</v>
      </c>
      <c r="J6" s="4">
        <f t="shared" si="2"/>
        <v>-3.3138394794387009E-6</v>
      </c>
    </row>
    <row r="7" spans="3:11" x14ac:dyDescent="0.3">
      <c r="C7" t="s">
        <v>6</v>
      </c>
      <c r="D7">
        <f>D6/D8</f>
        <v>2E-3</v>
      </c>
      <c r="G7" s="4">
        <f t="shared" si="0"/>
        <v>9.0000000000000011E-3</v>
      </c>
      <c r="H7" s="4">
        <f t="shared" si="1"/>
        <v>38.0668871414439</v>
      </c>
      <c r="I7" s="4">
        <v>38.066890000000001</v>
      </c>
      <c r="J7" s="4">
        <f t="shared" si="2"/>
        <v>-7.5092982794683174E-6</v>
      </c>
    </row>
    <row r="8" spans="3:11" x14ac:dyDescent="0.3">
      <c r="C8" t="s">
        <v>0</v>
      </c>
      <c r="D8">
        <v>25</v>
      </c>
      <c r="G8" s="4">
        <f t="shared" si="0"/>
        <v>1.1000000000000001E-2</v>
      </c>
      <c r="H8" s="4">
        <f t="shared" si="1"/>
        <v>37.185575573568585</v>
      </c>
      <c r="I8" s="4">
        <v>37.185580000000002</v>
      </c>
      <c r="J8" s="4">
        <f t="shared" si="2"/>
        <v>-1.1903624856369918E-5</v>
      </c>
    </row>
    <row r="9" spans="3:11" x14ac:dyDescent="0.3">
      <c r="G9" s="4">
        <f t="shared" si="0"/>
        <v>1.3000000000000001E-2</v>
      </c>
      <c r="H9" s="4">
        <f t="shared" si="1"/>
        <v>36.304264005693277</v>
      </c>
      <c r="I9" s="4">
        <v>36.304259999999999</v>
      </c>
      <c r="J9" s="4">
        <f t="shared" si="2"/>
        <v>1.1033671628467437E-5</v>
      </c>
    </row>
    <row r="10" spans="3:11" x14ac:dyDescent="0.3">
      <c r="C10" t="s">
        <v>12</v>
      </c>
      <c r="D10" s="4">
        <f>MAX(J3:J27)</f>
        <v>1.4825841170902994E-5</v>
      </c>
      <c r="G10" s="4">
        <f t="shared" si="0"/>
        <v>1.5000000000000001E-2</v>
      </c>
      <c r="H10" s="4">
        <f t="shared" si="1"/>
        <v>35.422952437817962</v>
      </c>
      <c r="I10" s="4">
        <v>35.42295</v>
      </c>
      <c r="J10" s="4">
        <f t="shared" si="2"/>
        <v>6.8820292887769383E-6</v>
      </c>
    </row>
    <row r="11" spans="3:11" x14ac:dyDescent="0.3">
      <c r="D11" s="1"/>
      <c r="G11" s="4">
        <f t="shared" si="0"/>
        <v>1.7000000000000001E-2</v>
      </c>
      <c r="H11" s="4">
        <f t="shared" si="1"/>
        <v>34.541640869942654</v>
      </c>
      <c r="I11" s="4">
        <v>34.541640000000001</v>
      </c>
      <c r="J11" s="4">
        <f t="shared" si="2"/>
        <v>2.5185330838832563E-6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33.660329302067339</v>
      </c>
      <c r="I12" s="4">
        <v>33.660330000000002</v>
      </c>
      <c r="J12" s="4">
        <f t="shared" si="2"/>
        <v>-2.0734576198320992E-6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32.779017734192024</v>
      </c>
      <c r="I13" s="4">
        <v>32.779020000000003</v>
      </c>
      <c r="J13" s="4">
        <f t="shared" si="2"/>
        <v>-6.9123730215098846E-6</v>
      </c>
      <c r="K13" s="3"/>
    </row>
    <row r="14" spans="3:11" x14ac:dyDescent="0.3">
      <c r="G14" s="4">
        <f t="shared" si="0"/>
        <v>2.3000000000000007E-2</v>
      </c>
      <c r="H14" s="4">
        <f t="shared" si="1"/>
        <v>31.897706166316709</v>
      </c>
      <c r="I14" s="4">
        <v>31.89771</v>
      </c>
      <c r="J14" s="4">
        <f t="shared" si="2"/>
        <v>-1.2018680186068494E-5</v>
      </c>
      <c r="K14" s="3"/>
    </row>
    <row r="15" spans="3:11" x14ac:dyDescent="0.3">
      <c r="G15" s="4">
        <f t="shared" si="0"/>
        <v>2.5000000000000008E-2</v>
      </c>
      <c r="H15" s="4">
        <f t="shared" si="1"/>
        <v>31.016394598441401</v>
      </c>
      <c r="I15" s="4">
        <v>31.016390000000001</v>
      </c>
      <c r="J15" s="4">
        <f t="shared" si="2"/>
        <v>1.4825841170902994E-5</v>
      </c>
      <c r="K15" s="3"/>
    </row>
    <row r="16" spans="3:11" x14ac:dyDescent="0.3">
      <c r="G16" s="4">
        <f t="shared" si="0"/>
        <v>2.700000000000001E-2</v>
      </c>
      <c r="H16" s="4">
        <f t="shared" si="1"/>
        <v>30.135083030566086</v>
      </c>
      <c r="I16" s="4">
        <v>30.135079999999999</v>
      </c>
      <c r="J16" s="4">
        <f t="shared" si="2"/>
        <v>1.0056604406181071E-5</v>
      </c>
      <c r="K16" s="3"/>
    </row>
    <row r="17" spans="7:11" x14ac:dyDescent="0.3">
      <c r="G17" s="4">
        <f t="shared" si="0"/>
        <v>2.9000000000000012E-2</v>
      </c>
      <c r="H17" s="4">
        <f t="shared" si="1"/>
        <v>29.253771462690771</v>
      </c>
      <c r="I17" s="4">
        <v>29.253769999999999</v>
      </c>
      <c r="J17" s="4">
        <f t="shared" si="2"/>
        <v>5.0000075167188584E-6</v>
      </c>
      <c r="K17" s="3"/>
    </row>
    <row r="18" spans="7:11" x14ac:dyDescent="0.3">
      <c r="G18" s="4">
        <f t="shared" si="0"/>
        <v>3.1000000000000014E-2</v>
      </c>
      <c r="H18" s="4">
        <f t="shared" si="1"/>
        <v>28.37245989481546</v>
      </c>
      <c r="I18" s="4">
        <v>28.37246</v>
      </c>
      <c r="J18" s="4">
        <f t="shared" si="2"/>
        <v>-3.7072760197345475E-7</v>
      </c>
      <c r="K18" s="3"/>
    </row>
    <row r="19" spans="7:11" x14ac:dyDescent="0.3">
      <c r="G19" s="4">
        <f t="shared" si="0"/>
        <v>3.3000000000000015E-2</v>
      </c>
      <c r="H19" s="4">
        <f t="shared" si="1"/>
        <v>27.491148326940149</v>
      </c>
      <c r="I19" s="4">
        <v>27.491150000000001</v>
      </c>
      <c r="J19" s="4">
        <f t="shared" si="2"/>
        <v>-6.0858129043544787E-6</v>
      </c>
      <c r="K19" s="3"/>
    </row>
    <row r="20" spans="7:11" x14ac:dyDescent="0.3">
      <c r="G20" s="4">
        <f t="shared" si="0"/>
        <v>3.5000000000000017E-2</v>
      </c>
      <c r="H20" s="4">
        <f t="shared" si="1"/>
        <v>26.609836759064834</v>
      </c>
      <c r="I20" s="4">
        <v>26.609839999999998</v>
      </c>
      <c r="J20" s="4">
        <f t="shared" si="2"/>
        <v>-1.2179462782985056E-5</v>
      </c>
      <c r="K20" s="3"/>
    </row>
    <row r="21" spans="7:11" x14ac:dyDescent="0.3">
      <c r="G21" s="4">
        <f t="shared" si="0"/>
        <v>3.7000000000000019E-2</v>
      </c>
      <c r="H21" s="4">
        <f t="shared" si="1"/>
        <v>25.728525191189522</v>
      </c>
      <c r="I21" s="4">
        <v>25.728529999999999</v>
      </c>
      <c r="J21" s="4">
        <f t="shared" si="2"/>
        <v>-1.8690579585095428E-5</v>
      </c>
      <c r="K21" s="3"/>
    </row>
    <row r="22" spans="7:11" x14ac:dyDescent="0.3">
      <c r="G22" s="4">
        <f t="shared" si="0"/>
        <v>3.9000000000000021E-2</v>
      </c>
      <c r="H22" s="4">
        <f t="shared" si="1"/>
        <v>24.847213623314207</v>
      </c>
      <c r="I22" s="4">
        <v>24.84721</v>
      </c>
      <c r="J22" s="4">
        <f t="shared" si="2"/>
        <v>1.4582376365497645E-5</v>
      </c>
      <c r="K22" s="3"/>
    </row>
    <row r="23" spans="7:11" x14ac:dyDescent="0.3">
      <c r="G23" s="4">
        <f t="shared" si="0"/>
        <v>4.1000000000000023E-2</v>
      </c>
      <c r="H23" s="4">
        <f t="shared" si="1"/>
        <v>23.965902055438896</v>
      </c>
      <c r="I23" s="4">
        <v>23.965900000000001</v>
      </c>
      <c r="J23" s="4">
        <f t="shared" si="2"/>
        <v>8.5765137898374648E-6</v>
      </c>
      <c r="K23" s="3"/>
    </row>
    <row r="24" spans="7:11" x14ac:dyDescent="0.3">
      <c r="G24" s="4">
        <f t="shared" si="0"/>
        <v>4.3000000000000024E-2</v>
      </c>
      <c r="H24" s="4">
        <f t="shared" si="1"/>
        <v>23.084590487563581</v>
      </c>
      <c r="I24" s="4">
        <v>23.084589999999999</v>
      </c>
      <c r="J24" s="4">
        <f t="shared" si="2"/>
        <v>2.1120737777830601E-6</v>
      </c>
      <c r="K24" s="3"/>
    </row>
    <row r="25" spans="7:11" x14ac:dyDescent="0.3">
      <c r="G25" s="4">
        <f t="shared" si="0"/>
        <v>4.5000000000000026E-2</v>
      </c>
      <c r="H25" s="4">
        <f t="shared" si="1"/>
        <v>22.20327891968827</v>
      </c>
      <c r="I25" s="4">
        <v>22.203279999999999</v>
      </c>
      <c r="J25" s="4">
        <f t="shared" si="2"/>
        <v>-4.8655504160371951E-6</v>
      </c>
      <c r="K25" s="3"/>
    </row>
    <row r="26" spans="7:11" x14ac:dyDescent="0.3">
      <c r="G26" s="4">
        <f t="shared" si="0"/>
        <v>4.7000000000000028E-2</v>
      </c>
      <c r="H26" s="4">
        <f t="shared" si="1"/>
        <v>21.321967351812958</v>
      </c>
      <c r="I26" s="4">
        <v>21.32197</v>
      </c>
      <c r="J26" s="4">
        <f t="shared" si="2"/>
        <v>-1.2419993888944992E-5</v>
      </c>
      <c r="K26" s="3"/>
    </row>
    <row r="27" spans="7:11" x14ac:dyDescent="0.3">
      <c r="G27" s="4">
        <f t="shared" si="0"/>
        <v>4.900000000000003E-2</v>
      </c>
      <c r="H27" s="4">
        <f t="shared" si="1"/>
        <v>20.440655783937643</v>
      </c>
      <c r="I27" s="4">
        <v>20.440660000000001</v>
      </c>
      <c r="J27" s="4">
        <f t="shared" si="2"/>
        <v>-2.0625866422597625E-5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F938-0EEA-45A0-81C3-77E87B2DF758}">
  <dimension ref="C2:K36"/>
  <sheetViews>
    <sheetView workbookViewId="0">
      <selection activeCell="D15" sqref="D15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  <col min="11" max="11" width="13.21875" customWidth="1"/>
  </cols>
  <sheetData>
    <row r="2" spans="3:10" x14ac:dyDescent="0.3">
      <c r="G2" t="s">
        <v>8</v>
      </c>
      <c r="H2" t="s">
        <v>9</v>
      </c>
      <c r="I2" t="s">
        <v>11</v>
      </c>
      <c r="J2" t="s">
        <v>7</v>
      </c>
    </row>
    <row r="3" spans="3:10" x14ac:dyDescent="0.3">
      <c r="C3" t="s">
        <v>1</v>
      </c>
      <c r="D3">
        <v>20</v>
      </c>
      <c r="F3">
        <v>1</v>
      </c>
      <c r="G3" s="4">
        <f>D8/2</f>
        <v>2.5000000000000001E-3</v>
      </c>
      <c r="H3" s="4">
        <f>(-$D$6/(2*$D$5))*$G3^2+$D$6*$D$7*$G3/(2*$D$5)+$D$3</f>
        <v>30.850960115209372</v>
      </c>
      <c r="I3" s="4">
        <v>31.129190000000001</v>
      </c>
      <c r="J3" s="4">
        <f>100*(H3-I3)/H3</f>
        <v>-0.90185162390931151</v>
      </c>
    </row>
    <row r="4" spans="3:10" x14ac:dyDescent="0.3">
      <c r="C4" t="s">
        <v>19</v>
      </c>
      <c r="D4">
        <v>20</v>
      </c>
      <c r="F4">
        <v>2</v>
      </c>
      <c r="G4" s="4">
        <f t="shared" ref="G4:G22" si="0">$G3+$D$8</f>
        <v>7.4999999999999997E-3</v>
      </c>
      <c r="H4" s="4">
        <f t="shared" ref="H4:H22" si="1">(-$D$6/(2*$D$5))*$G4^2+$D$6*$D$7*$G4/(2*$D$5)+$D$3</f>
        <v>50.883501866365137</v>
      </c>
      <c r="I4" s="4">
        <v>51.161729999999999</v>
      </c>
      <c r="J4" s="4">
        <f t="shared" ref="J4:J22" si="2">100*(H4-I4)/H4</f>
        <v>-0.54679438998827101</v>
      </c>
    </row>
    <row r="5" spans="3:10" x14ac:dyDescent="0.3">
      <c r="C5" t="s">
        <v>20</v>
      </c>
      <c r="D5" s="5">
        <v>22.463450000000002</v>
      </c>
      <c r="F5">
        <v>3</v>
      </c>
      <c r="G5" s="4">
        <f t="shared" si="0"/>
        <v>1.2500000000000001E-2</v>
      </c>
      <c r="H5" s="4">
        <f t="shared" si="1"/>
        <v>68.690205645170266</v>
      </c>
      <c r="I5" s="4">
        <v>68.968440000000001</v>
      </c>
      <c r="J5" s="4">
        <f t="shared" si="2"/>
        <v>-0.40505680863294657</v>
      </c>
    </row>
    <row r="6" spans="3:10" x14ac:dyDescent="0.3">
      <c r="C6" t="s">
        <v>21</v>
      </c>
      <c r="D6">
        <v>2000000</v>
      </c>
      <c r="F6">
        <v>4</v>
      </c>
      <c r="G6" s="4">
        <f t="shared" si="0"/>
        <v>1.7500000000000002E-2</v>
      </c>
      <c r="H6" s="4">
        <f t="shared" si="1"/>
        <v>84.271071451624749</v>
      </c>
      <c r="I6" s="4">
        <v>84.549300000000002</v>
      </c>
      <c r="J6" s="4">
        <f t="shared" si="2"/>
        <v>-0.33015902560936156</v>
      </c>
    </row>
    <row r="7" spans="3:10" x14ac:dyDescent="0.3">
      <c r="C7" t="s">
        <v>5</v>
      </c>
      <c r="D7">
        <v>0.1</v>
      </c>
      <c r="F7">
        <v>5</v>
      </c>
      <c r="G7" s="4">
        <f t="shared" si="0"/>
        <v>2.2500000000000003E-2</v>
      </c>
      <c r="H7" s="4">
        <f t="shared" si="1"/>
        <v>97.626099285728614</v>
      </c>
      <c r="I7" s="4">
        <v>97.904330000000002</v>
      </c>
      <c r="J7" s="4">
        <f t="shared" si="2"/>
        <v>-0.28499624209820346</v>
      </c>
    </row>
    <row r="8" spans="3:10" x14ac:dyDescent="0.3">
      <c r="C8" t="s">
        <v>6</v>
      </c>
      <c r="D8">
        <f>D7/D9</f>
        <v>5.0000000000000001E-3</v>
      </c>
      <c r="F8">
        <v>6</v>
      </c>
      <c r="G8" s="4">
        <f t="shared" si="0"/>
        <v>2.7500000000000004E-2</v>
      </c>
      <c r="H8" s="4">
        <f t="shared" si="1"/>
        <v>108.75528914748179</v>
      </c>
      <c r="I8" s="4">
        <v>109.0335</v>
      </c>
      <c r="J8" s="4">
        <f t="shared" si="2"/>
        <v>-0.25581362957063664</v>
      </c>
    </row>
    <row r="9" spans="3:10" x14ac:dyDescent="0.3">
      <c r="C9" t="s">
        <v>0</v>
      </c>
      <c r="D9">
        <v>20</v>
      </c>
      <c r="F9">
        <v>7</v>
      </c>
      <c r="G9" s="4">
        <f t="shared" si="0"/>
        <v>3.2500000000000001E-2</v>
      </c>
      <c r="H9" s="4">
        <f t="shared" si="1"/>
        <v>117.65864103688435</v>
      </c>
      <c r="I9" s="4">
        <v>117.93689999999999</v>
      </c>
      <c r="J9" s="4">
        <f t="shared" si="2"/>
        <v>-0.23649683581541334</v>
      </c>
    </row>
    <row r="10" spans="3:10" x14ac:dyDescent="0.3">
      <c r="F10">
        <v>8</v>
      </c>
      <c r="G10" s="4">
        <f t="shared" si="0"/>
        <v>3.7499999999999999E-2</v>
      </c>
      <c r="H10" s="4">
        <f t="shared" si="1"/>
        <v>124.33615495393629</v>
      </c>
      <c r="I10" s="4">
        <v>124.6144</v>
      </c>
      <c r="J10" s="4">
        <f t="shared" si="2"/>
        <v>-0.22378450271910044</v>
      </c>
    </row>
    <row r="11" spans="3:10" x14ac:dyDescent="0.3">
      <c r="C11" t="s">
        <v>12</v>
      </c>
      <c r="D11" s="4" cm="1">
        <f t="array" ref="D11">MAX(ABS(J3:J27))</f>
        <v>0.90185162390931151</v>
      </c>
      <c r="F11">
        <v>9</v>
      </c>
      <c r="G11" s="4">
        <f t="shared" si="0"/>
        <v>4.2499999999999996E-2</v>
      </c>
      <c r="H11" s="4">
        <f t="shared" si="1"/>
        <v>128.78783089863759</v>
      </c>
      <c r="I11" s="4">
        <v>129.06610000000001</v>
      </c>
      <c r="J11" s="4">
        <f t="shared" si="2"/>
        <v>-0.21606785316651791</v>
      </c>
    </row>
    <row r="12" spans="3:10" x14ac:dyDescent="0.3">
      <c r="F12">
        <v>10</v>
      </c>
      <c r="G12" s="4">
        <f t="shared" si="0"/>
        <v>4.7499999999999994E-2</v>
      </c>
      <c r="H12" s="4">
        <f t="shared" si="1"/>
        <v>131.01366887098817</v>
      </c>
      <c r="I12" s="4">
        <v>131.2919</v>
      </c>
      <c r="J12" s="4">
        <f t="shared" si="2"/>
        <v>-0.21236801580284614</v>
      </c>
    </row>
    <row r="13" spans="3:10" x14ac:dyDescent="0.3">
      <c r="F13">
        <v>11</v>
      </c>
      <c r="G13" s="4">
        <f t="shared" si="0"/>
        <v>5.2499999999999991E-2</v>
      </c>
      <c r="H13" s="4">
        <f t="shared" si="1"/>
        <v>131.0136688709882</v>
      </c>
      <c r="I13" s="4">
        <v>131.2919</v>
      </c>
      <c r="J13" s="4">
        <f t="shared" si="2"/>
        <v>-0.21236801580282441</v>
      </c>
    </row>
    <row r="14" spans="3:10" x14ac:dyDescent="0.3">
      <c r="F14">
        <v>12</v>
      </c>
      <c r="G14" s="4">
        <f t="shared" si="0"/>
        <v>5.7499999999999989E-2</v>
      </c>
      <c r="H14" s="4">
        <f t="shared" si="1"/>
        <v>128.78783089863757</v>
      </c>
      <c r="I14" s="4">
        <v>129.06610000000001</v>
      </c>
      <c r="J14" s="4">
        <f t="shared" si="2"/>
        <v>-0.21606785316654004</v>
      </c>
    </row>
    <row r="15" spans="3:10" x14ac:dyDescent="0.3">
      <c r="F15">
        <v>13</v>
      </c>
      <c r="G15" s="4">
        <f t="shared" si="0"/>
        <v>6.2499999999999986E-2</v>
      </c>
      <c r="H15" s="4">
        <f t="shared" si="1"/>
        <v>124.3361549539363</v>
      </c>
      <c r="I15" s="4">
        <v>124.6144</v>
      </c>
      <c r="J15" s="4">
        <f t="shared" si="2"/>
        <v>-0.22378450271908898</v>
      </c>
    </row>
    <row r="16" spans="3:10" x14ac:dyDescent="0.3">
      <c r="F16">
        <v>14</v>
      </c>
      <c r="G16" s="4">
        <f t="shared" si="0"/>
        <v>6.7499999999999991E-2</v>
      </c>
      <c r="H16" s="4">
        <f t="shared" si="1"/>
        <v>117.65864103688438</v>
      </c>
      <c r="I16" s="4">
        <v>117.93689999999999</v>
      </c>
      <c r="J16" s="4">
        <f t="shared" si="2"/>
        <v>-0.23649683581538911</v>
      </c>
    </row>
    <row r="17" spans="6:11" x14ac:dyDescent="0.3">
      <c r="F17">
        <v>15</v>
      </c>
      <c r="G17" s="4">
        <f t="shared" si="0"/>
        <v>7.2499999999999995E-2</v>
      </c>
      <c r="H17" s="4">
        <f t="shared" si="1"/>
        <v>108.75528914748176</v>
      </c>
      <c r="I17" s="4">
        <v>109.0335</v>
      </c>
      <c r="J17" s="4">
        <f t="shared" si="2"/>
        <v>-0.25581362957066284</v>
      </c>
    </row>
    <row r="18" spans="6:11" x14ac:dyDescent="0.3">
      <c r="F18">
        <v>16</v>
      </c>
      <c r="G18" s="4">
        <f t="shared" si="0"/>
        <v>7.7499999999999999E-2</v>
      </c>
      <c r="H18" s="4">
        <f t="shared" si="1"/>
        <v>97.626099285728571</v>
      </c>
      <c r="I18" s="4">
        <v>97.904330000000002</v>
      </c>
      <c r="J18" s="4">
        <f t="shared" si="2"/>
        <v>-0.2849962420982472</v>
      </c>
    </row>
    <row r="19" spans="6:11" x14ac:dyDescent="0.3">
      <c r="F19">
        <v>17</v>
      </c>
      <c r="G19" s="4">
        <f t="shared" si="0"/>
        <v>8.2500000000000004E-2</v>
      </c>
      <c r="H19" s="4">
        <f t="shared" si="1"/>
        <v>84.271071451624721</v>
      </c>
      <c r="I19" s="4">
        <v>84.549300000000002</v>
      </c>
      <c r="J19" s="4">
        <f t="shared" si="2"/>
        <v>-0.33015902560939536</v>
      </c>
    </row>
    <row r="20" spans="6:11" x14ac:dyDescent="0.3">
      <c r="F20">
        <v>18</v>
      </c>
      <c r="G20" s="4">
        <f t="shared" si="0"/>
        <v>8.7500000000000008E-2</v>
      </c>
      <c r="H20" s="4">
        <f t="shared" si="1"/>
        <v>68.690205645170181</v>
      </c>
      <c r="I20" s="4">
        <v>68.968440000000001</v>
      </c>
      <c r="J20" s="4">
        <f t="shared" si="2"/>
        <v>-0.4050568086330712</v>
      </c>
    </row>
    <row r="21" spans="6:11" x14ac:dyDescent="0.3">
      <c r="F21">
        <v>19</v>
      </c>
      <c r="G21" s="4">
        <f t="shared" si="0"/>
        <v>9.2500000000000013E-2</v>
      </c>
      <c r="H21" s="4">
        <f t="shared" si="1"/>
        <v>50.883501866365066</v>
      </c>
      <c r="I21" s="4">
        <v>51.161729999999999</v>
      </c>
      <c r="J21" s="4">
        <f t="shared" si="2"/>
        <v>-0.54679438998841146</v>
      </c>
    </row>
    <row r="22" spans="6:11" x14ac:dyDescent="0.3">
      <c r="F22">
        <v>20</v>
      </c>
      <c r="G22" s="4">
        <f t="shared" si="0"/>
        <v>9.7500000000000017E-2</v>
      </c>
      <c r="H22" s="4">
        <f t="shared" si="1"/>
        <v>30.850960115209375</v>
      </c>
      <c r="I22" s="4">
        <v>31.129190000000001</v>
      </c>
      <c r="J22" s="4">
        <f t="shared" si="2"/>
        <v>-0.90185162390929985</v>
      </c>
    </row>
    <row r="23" spans="6:11" x14ac:dyDescent="0.3">
      <c r="G23" s="4"/>
      <c r="H23" s="4"/>
      <c r="I23" s="4"/>
      <c r="J23" s="4"/>
      <c r="K23" s="3"/>
    </row>
    <row r="24" spans="6:11" x14ac:dyDescent="0.3">
      <c r="G24" s="4"/>
      <c r="H24" s="4"/>
      <c r="I24" s="4"/>
      <c r="J24" s="4"/>
      <c r="K24" s="3"/>
    </row>
    <row r="25" spans="6:11" x14ac:dyDescent="0.3">
      <c r="G25" s="4"/>
      <c r="H25" s="4"/>
      <c r="I25" s="4"/>
      <c r="J25" s="4"/>
      <c r="K25" s="3"/>
    </row>
    <row r="26" spans="6:11" x14ac:dyDescent="0.3">
      <c r="G26" s="4"/>
      <c r="H26" s="4"/>
      <c r="I26" s="4"/>
      <c r="J26" s="4"/>
      <c r="K26" s="3"/>
    </row>
    <row r="27" spans="6:11" x14ac:dyDescent="0.3">
      <c r="G27" s="4"/>
      <c r="H27" s="4"/>
      <c r="I27" s="4"/>
      <c r="J27" s="4"/>
      <c r="K27" s="3"/>
    </row>
    <row r="28" spans="6:11" x14ac:dyDescent="0.3">
      <c r="H28" s="2"/>
      <c r="I28" s="3"/>
      <c r="J28" s="3"/>
      <c r="K28" s="3"/>
    </row>
    <row r="29" spans="6:11" x14ac:dyDescent="0.3">
      <c r="G29" s="2"/>
      <c r="H29" s="2"/>
      <c r="I29" s="3"/>
      <c r="J29" s="3"/>
      <c r="K29" s="3"/>
    </row>
    <row r="30" spans="6:11" x14ac:dyDescent="0.3">
      <c r="G30" s="2"/>
      <c r="H30" s="2"/>
      <c r="I30" s="3"/>
      <c r="J30" s="3"/>
      <c r="K30" s="3"/>
    </row>
    <row r="31" spans="6:11" x14ac:dyDescent="0.3">
      <c r="G31" s="2"/>
      <c r="H31" s="2"/>
      <c r="I31" s="3"/>
      <c r="J31" s="3"/>
      <c r="K31" s="3"/>
    </row>
    <row r="32" spans="6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83D6-782B-46AD-A96F-9F92954B158D}">
  <dimension ref="C2:N37"/>
  <sheetViews>
    <sheetView workbookViewId="0">
      <selection activeCell="N20" sqref="N20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 t="s">
        <v>25</v>
      </c>
    </row>
    <row r="3" spans="3:14" x14ac:dyDescent="0.3">
      <c r="C3" t="s">
        <v>1</v>
      </c>
      <c r="D3">
        <v>20</v>
      </c>
      <c r="G3" t="s">
        <v>8</v>
      </c>
      <c r="H3" t="s">
        <v>23</v>
      </c>
      <c r="I3" t="s">
        <v>11</v>
      </c>
      <c r="J3" t="s">
        <v>7</v>
      </c>
      <c r="L3" t="s">
        <v>9</v>
      </c>
      <c r="M3" t="s">
        <v>11</v>
      </c>
      <c r="N3" t="s">
        <v>7</v>
      </c>
    </row>
    <row r="4" spans="3:14" x14ac:dyDescent="0.3">
      <c r="C4" t="s">
        <v>19</v>
      </c>
      <c r="D4">
        <v>20</v>
      </c>
      <c r="F4">
        <v>1</v>
      </c>
      <c r="G4" s="4">
        <f>D9/2</f>
        <v>2.5000000000000001E-3</v>
      </c>
      <c r="H4" s="4">
        <f t="shared" ref="H4:H23" si="0">(-$D$7/(2*$D$5))*$G4^2+$D$7*$D$8*$G4/(2*$D$5)+$D$3</f>
        <v>31.077808252796721</v>
      </c>
      <c r="I4" s="4">
        <v>31.129190000000001</v>
      </c>
      <c r="J4" s="4">
        <f>100*(H4-I4)/H4</f>
        <v>-0.16533259612558399</v>
      </c>
      <c r="L4" s="4">
        <f t="shared" ref="L4:L23" si="1">SQRT(1/($D$6^2)+2*$H4/$D$6)-1/$D$6</f>
        <v>30.588782813991656</v>
      </c>
      <c r="M4" s="4">
        <v>30.658840000000001</v>
      </c>
      <c r="N4" s="4">
        <f>100*(L4-M4)/L4</f>
        <v>-0.2290290085563654</v>
      </c>
    </row>
    <row r="5" spans="3:14" x14ac:dyDescent="0.3">
      <c r="C5" t="s">
        <v>20</v>
      </c>
      <c r="D5" s="5">
        <v>22.003450000000001</v>
      </c>
      <c r="F5">
        <v>2</v>
      </c>
      <c r="G5" s="4">
        <f t="shared" ref="G5:G23" si="2">$G4+$D$9</f>
        <v>7.4999999999999997E-3</v>
      </c>
      <c r="H5" s="4">
        <f t="shared" si="0"/>
        <v>51.529146565652198</v>
      </c>
      <c r="I5" s="4">
        <v>51.161729999999999</v>
      </c>
      <c r="J5" s="4">
        <f t="shared" ref="J5:J23" si="3">100*(H5-I5)/H5</f>
        <v>0.71302668516755185</v>
      </c>
      <c r="L5" s="4">
        <f t="shared" si="1"/>
        <v>50.211458153435842</v>
      </c>
      <c r="M5" s="4">
        <v>49.313220000000001</v>
      </c>
      <c r="N5" s="4">
        <f t="shared" ref="N5:N23" si="4">100*(L5-M5)/L5</f>
        <v>1.7889107117562904</v>
      </c>
    </row>
    <row r="6" spans="3:14" x14ac:dyDescent="0.3">
      <c r="C6" t="s">
        <v>22</v>
      </c>
      <c r="D6">
        <v>1.0452906248792999E-3</v>
      </c>
      <c r="F6">
        <v>3</v>
      </c>
      <c r="G6" s="4">
        <f t="shared" si="2"/>
        <v>1.2500000000000001E-2</v>
      </c>
      <c r="H6" s="4">
        <f t="shared" si="0"/>
        <v>69.708113954857083</v>
      </c>
      <c r="I6" s="4">
        <v>68.968440000000001</v>
      </c>
      <c r="J6" s="4">
        <f t="shared" si="3"/>
        <v>1.0611016607565862</v>
      </c>
      <c r="L6" s="4">
        <f t="shared" si="1"/>
        <v>67.33821280765153</v>
      </c>
      <c r="M6" s="4">
        <v>65.786209999999997</v>
      </c>
      <c r="N6" s="4">
        <f t="shared" si="4"/>
        <v>2.3047876427679435</v>
      </c>
    </row>
    <row r="7" spans="3:14" x14ac:dyDescent="0.3">
      <c r="C7" t="s">
        <v>21</v>
      </c>
      <c r="D7">
        <v>2000000</v>
      </c>
      <c r="F7">
        <v>4</v>
      </c>
      <c r="G7" s="4">
        <f t="shared" si="2"/>
        <v>1.7500000000000002E-2</v>
      </c>
      <c r="H7" s="4">
        <f t="shared" si="0"/>
        <v>85.614710420411356</v>
      </c>
      <c r="I7" s="4">
        <v>84.549300000000002</v>
      </c>
      <c r="J7" s="4">
        <f t="shared" si="3"/>
        <v>1.2444244863758247</v>
      </c>
      <c r="L7" s="4">
        <f t="shared" si="1"/>
        <v>82.092509521268425</v>
      </c>
      <c r="M7" s="4">
        <v>80.115629999999996</v>
      </c>
      <c r="N7" s="4">
        <f t="shared" si="4"/>
        <v>2.4081119371265682</v>
      </c>
    </row>
    <row r="8" spans="3:14" x14ac:dyDescent="0.3">
      <c r="C8" t="s">
        <v>5</v>
      </c>
      <c r="D8">
        <v>0.1</v>
      </c>
      <c r="F8">
        <v>5</v>
      </c>
      <c r="G8" s="4">
        <f t="shared" si="2"/>
        <v>2.2500000000000003E-2</v>
      </c>
      <c r="H8" s="4">
        <f t="shared" si="0"/>
        <v>99.248935962315016</v>
      </c>
      <c r="I8" s="4">
        <v>97.904330000000002</v>
      </c>
      <c r="J8" s="4">
        <f t="shared" si="3"/>
        <v>1.3547812369752397</v>
      </c>
      <c r="L8" s="4">
        <f t="shared" si="1"/>
        <v>94.574245783979563</v>
      </c>
      <c r="M8" s="4">
        <v>92.333569999999995</v>
      </c>
      <c r="N8" s="4">
        <f t="shared" si="4"/>
        <v>2.369224058204574</v>
      </c>
    </row>
    <row r="9" spans="3:14" x14ac:dyDescent="0.3">
      <c r="C9" t="s">
        <v>6</v>
      </c>
      <c r="D9">
        <f>D8/D10</f>
        <v>5.0000000000000001E-3</v>
      </c>
      <c r="F9">
        <v>6</v>
      </c>
      <c r="G9" s="4">
        <f t="shared" si="2"/>
        <v>2.7500000000000004E-2</v>
      </c>
      <c r="H9" s="4">
        <f t="shared" si="0"/>
        <v>110.61079058056805</v>
      </c>
      <c r="I9" s="4">
        <v>109.0335</v>
      </c>
      <c r="J9" s="4">
        <f t="shared" si="3"/>
        <v>1.4259825576593816</v>
      </c>
      <c r="L9" s="4">
        <f t="shared" si="1"/>
        <v>104.86358822963905</v>
      </c>
      <c r="M9" s="4">
        <v>102.4669</v>
      </c>
      <c r="N9" s="4">
        <f t="shared" si="4"/>
        <v>2.2855294865464506</v>
      </c>
    </row>
    <row r="10" spans="3:14" x14ac:dyDescent="0.3">
      <c r="C10" t="s">
        <v>0</v>
      </c>
      <c r="D10">
        <v>20</v>
      </c>
      <c r="F10">
        <v>7</v>
      </c>
      <c r="G10" s="4">
        <f t="shared" si="2"/>
        <v>3.2500000000000001E-2</v>
      </c>
      <c r="H10" s="4">
        <f t="shared" si="0"/>
        <v>119.70027427517049</v>
      </c>
      <c r="I10" s="4">
        <v>117.93689999999999</v>
      </c>
      <c r="J10" s="4">
        <f t="shared" si="3"/>
        <v>1.473158090779972</v>
      </c>
      <c r="L10" s="4">
        <f t="shared" si="1"/>
        <v>113.02380427492369</v>
      </c>
      <c r="M10" s="4">
        <v>110.53789999999999</v>
      </c>
      <c r="N10" s="4">
        <f t="shared" si="4"/>
        <v>2.1994519569319073</v>
      </c>
    </row>
    <row r="11" spans="3:14" x14ac:dyDescent="0.3">
      <c r="F11">
        <v>8</v>
      </c>
      <c r="G11" s="4">
        <f t="shared" si="2"/>
        <v>3.7499999999999999E-2</v>
      </c>
      <c r="H11" s="4">
        <f t="shared" si="0"/>
        <v>126.51738704612232</v>
      </c>
      <c r="I11" s="4">
        <v>124.6144</v>
      </c>
      <c r="J11" s="4">
        <f t="shared" si="3"/>
        <v>1.5041308475874384</v>
      </c>
      <c r="L11" s="4">
        <f t="shared" si="1"/>
        <v>119.10334602545174</v>
      </c>
      <c r="M11" s="4">
        <v>116.56399999999999</v>
      </c>
      <c r="N11" s="4">
        <f t="shared" si="4"/>
        <v>2.1320526334407974</v>
      </c>
    </row>
    <row r="12" spans="3:14" x14ac:dyDescent="0.3">
      <c r="C12" t="s">
        <v>12</v>
      </c>
      <c r="D12" s="4">
        <f>MAX(N4:N23)</f>
        <v>2.8850982082047523</v>
      </c>
      <c r="F12">
        <v>9</v>
      </c>
      <c r="G12" s="4">
        <f t="shared" si="2"/>
        <v>4.2499999999999996E-2</v>
      </c>
      <c r="H12" s="4">
        <f t="shared" si="0"/>
        <v>131.06212889342353</v>
      </c>
      <c r="I12" s="4">
        <v>129.06610000000001</v>
      </c>
      <c r="J12" s="4">
        <f t="shared" si="3"/>
        <v>1.5229638876434313</v>
      </c>
      <c r="L12" s="4">
        <f t="shared" si="1"/>
        <v>123.13735789369559</v>
      </c>
      <c r="M12" s="4">
        <v>120.55889999999999</v>
      </c>
      <c r="N12" s="4">
        <f t="shared" si="4"/>
        <v>2.0939688310687816</v>
      </c>
    </row>
    <row r="13" spans="3:14" x14ac:dyDescent="0.3">
      <c r="F13">
        <v>10</v>
      </c>
      <c r="G13" s="4">
        <f t="shared" si="2"/>
        <v>4.7499999999999994E-2</v>
      </c>
      <c r="H13" s="4">
        <f t="shared" si="0"/>
        <v>133.33449981707412</v>
      </c>
      <c r="I13" s="4">
        <v>131.2919</v>
      </c>
      <c r="J13" s="4">
        <f t="shared" si="3"/>
        <v>1.5319364604632919</v>
      </c>
      <c r="L13" s="4">
        <f t="shared" si="1"/>
        <v>125.14872291630638</v>
      </c>
      <c r="M13" s="4">
        <v>122.532</v>
      </c>
      <c r="N13" s="4">
        <f t="shared" si="4"/>
        <v>2.0908906262322215</v>
      </c>
    </row>
    <row r="14" spans="3:14" x14ac:dyDescent="0.3">
      <c r="F14">
        <v>11</v>
      </c>
      <c r="G14" s="4">
        <f t="shared" si="2"/>
        <v>5.2499999999999991E-2</v>
      </c>
      <c r="H14" s="4">
        <f t="shared" si="0"/>
        <v>133.33449981707415</v>
      </c>
      <c r="I14" s="4">
        <v>131.2919</v>
      </c>
      <c r="J14" s="4">
        <f t="shared" si="3"/>
        <v>1.5319364604633128</v>
      </c>
      <c r="L14" s="4">
        <f t="shared" si="1"/>
        <v>125.14872291630638</v>
      </c>
      <c r="M14" s="4">
        <v>122.4888</v>
      </c>
      <c r="N14" s="4">
        <f t="shared" si="4"/>
        <v>2.1254095561847781</v>
      </c>
    </row>
    <row r="15" spans="3:14" x14ac:dyDescent="0.3">
      <c r="F15">
        <v>12</v>
      </c>
      <c r="G15" s="4">
        <f t="shared" si="2"/>
        <v>5.7499999999999989E-2</v>
      </c>
      <c r="H15" s="4">
        <f t="shared" si="0"/>
        <v>131.06212889342353</v>
      </c>
      <c r="I15" s="4">
        <v>129.06610000000001</v>
      </c>
      <c r="J15" s="4">
        <f t="shared" si="3"/>
        <v>1.5229638876434313</v>
      </c>
      <c r="L15" s="4">
        <f t="shared" si="1"/>
        <v>123.13735789369559</v>
      </c>
      <c r="M15" s="4">
        <v>120.43129999999999</v>
      </c>
      <c r="N15" s="4">
        <f t="shared" si="4"/>
        <v>2.1975929482194498</v>
      </c>
    </row>
    <row r="16" spans="3:14" x14ac:dyDescent="0.3">
      <c r="C16">
        <f>D5*D6</f>
        <v>2.3000000000000433E-2</v>
      </c>
      <c r="F16">
        <v>13</v>
      </c>
      <c r="G16" s="4">
        <f t="shared" si="2"/>
        <v>6.2499999999999986E-2</v>
      </c>
      <c r="H16" s="4">
        <f t="shared" si="0"/>
        <v>126.51738704612234</v>
      </c>
      <c r="I16" s="4">
        <v>124.6144</v>
      </c>
      <c r="J16" s="4">
        <f t="shared" si="3"/>
        <v>1.5041308475874495</v>
      </c>
      <c r="L16" s="4">
        <f t="shared" si="1"/>
        <v>119.10334602545174</v>
      </c>
      <c r="M16" s="4">
        <v>116.3574</v>
      </c>
      <c r="N16" s="4">
        <f t="shared" si="4"/>
        <v>2.3055154343564368</v>
      </c>
    </row>
    <row r="17" spans="6:14" x14ac:dyDescent="0.3">
      <c r="F17">
        <v>14</v>
      </c>
      <c r="G17" s="4">
        <f t="shared" si="2"/>
        <v>6.7499999999999991E-2</v>
      </c>
      <c r="H17" s="4">
        <f t="shared" si="0"/>
        <v>119.70027427517053</v>
      </c>
      <c r="I17" s="4">
        <v>117.93689999999999</v>
      </c>
      <c r="J17" s="4">
        <f t="shared" si="3"/>
        <v>1.473158090780007</v>
      </c>
      <c r="L17" s="4">
        <f t="shared" si="1"/>
        <v>113.02380427492392</v>
      </c>
      <c r="M17" s="4">
        <v>110.26130000000001</v>
      </c>
      <c r="N17" s="4">
        <f t="shared" si="4"/>
        <v>2.4441791644212221</v>
      </c>
    </row>
    <row r="18" spans="6:14" x14ac:dyDescent="0.3">
      <c r="F18">
        <v>15</v>
      </c>
      <c r="G18" s="4">
        <f t="shared" si="2"/>
        <v>7.2499999999999995E-2</v>
      </c>
      <c r="H18" s="4">
        <f t="shared" si="0"/>
        <v>110.61079058056802</v>
      </c>
      <c r="I18" s="4">
        <v>109.0335</v>
      </c>
      <c r="J18" s="4">
        <f t="shared" si="3"/>
        <v>1.4259825576593563</v>
      </c>
      <c r="L18" s="4">
        <f t="shared" si="1"/>
        <v>104.86358822963905</v>
      </c>
      <c r="M18" s="4">
        <v>102.1335</v>
      </c>
      <c r="N18" s="4">
        <f t="shared" si="4"/>
        <v>2.6034663468319201</v>
      </c>
    </row>
    <row r="19" spans="6:14" x14ac:dyDescent="0.3">
      <c r="F19">
        <v>16</v>
      </c>
      <c r="G19" s="4">
        <f t="shared" si="2"/>
        <v>7.7499999999999999E-2</v>
      </c>
      <c r="H19" s="4">
        <f t="shared" si="0"/>
        <v>99.248935962314988</v>
      </c>
      <c r="I19" s="4">
        <v>97.904330000000002</v>
      </c>
      <c r="J19" s="4">
        <f t="shared" si="3"/>
        <v>1.3547812369752115</v>
      </c>
      <c r="L19" s="4">
        <f t="shared" si="1"/>
        <v>94.574245783979336</v>
      </c>
      <c r="M19" s="4">
        <v>91.960350000000005</v>
      </c>
      <c r="N19" s="4">
        <f t="shared" si="4"/>
        <v>2.7638558069496324</v>
      </c>
    </row>
    <row r="20" spans="6:14" x14ac:dyDescent="0.3">
      <c r="F20">
        <v>17</v>
      </c>
      <c r="G20" s="4">
        <f t="shared" si="2"/>
        <v>8.2500000000000004E-2</v>
      </c>
      <c r="H20" s="4">
        <f t="shared" si="0"/>
        <v>85.614710420411313</v>
      </c>
      <c r="I20" s="4">
        <v>84.549300000000002</v>
      </c>
      <c r="J20" s="4">
        <f t="shared" si="3"/>
        <v>1.2444244863757756</v>
      </c>
      <c r="L20" s="4">
        <f t="shared" si="1"/>
        <v>82.092509521268425</v>
      </c>
      <c r="M20" s="4">
        <v>79.724059999999994</v>
      </c>
      <c r="N20" s="4">
        <f t="shared" si="4"/>
        <v>2.8850982082047523</v>
      </c>
    </row>
    <row r="21" spans="6:14" x14ac:dyDescent="0.3">
      <c r="F21">
        <v>18</v>
      </c>
      <c r="G21" s="4">
        <f t="shared" si="2"/>
        <v>8.7500000000000008E-2</v>
      </c>
      <c r="H21" s="4">
        <f t="shared" si="0"/>
        <v>69.708113954856969</v>
      </c>
      <c r="I21" s="4">
        <v>68.968440000000001</v>
      </c>
      <c r="J21" s="4">
        <f t="shared" si="3"/>
        <v>1.0611016607564248</v>
      </c>
      <c r="L21" s="4">
        <f t="shared" si="1"/>
        <v>67.33821280765153</v>
      </c>
      <c r="M21" s="4">
        <v>65.402439999999999</v>
      </c>
      <c r="N21" s="4">
        <f t="shared" si="4"/>
        <v>2.8747017880931534</v>
      </c>
    </row>
    <row r="22" spans="6:14" x14ac:dyDescent="0.3">
      <c r="F22">
        <v>19</v>
      </c>
      <c r="G22" s="4">
        <f t="shared" si="2"/>
        <v>9.2500000000000013E-2</v>
      </c>
      <c r="H22" s="4">
        <f t="shared" si="0"/>
        <v>51.529146565652127</v>
      </c>
      <c r="I22" s="4">
        <v>51.161729999999999</v>
      </c>
      <c r="J22" s="4">
        <f t="shared" si="3"/>
        <v>0.71302668516741496</v>
      </c>
      <c r="L22" s="4">
        <f t="shared" si="1"/>
        <v>50.211458153435728</v>
      </c>
      <c r="M22" s="4">
        <v>48.96855</v>
      </c>
      <c r="N22" s="4">
        <f t="shared" si="4"/>
        <v>2.4753476579741229</v>
      </c>
    </row>
    <row r="23" spans="6:14" x14ac:dyDescent="0.3">
      <c r="F23">
        <v>20</v>
      </c>
      <c r="G23" s="4">
        <f t="shared" si="2"/>
        <v>9.7500000000000017E-2</v>
      </c>
      <c r="H23" s="4">
        <f t="shared" si="0"/>
        <v>31.077808252796729</v>
      </c>
      <c r="I23" s="4">
        <v>31.129190000000001</v>
      </c>
      <c r="J23" s="4">
        <f t="shared" si="3"/>
        <v>-0.16533259612556109</v>
      </c>
      <c r="L23" s="4">
        <f t="shared" si="1"/>
        <v>30.588782813991656</v>
      </c>
      <c r="M23" s="4">
        <v>30.390319999999999</v>
      </c>
      <c r="N23" s="4">
        <f t="shared" si="4"/>
        <v>0.64880912456862516</v>
      </c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D4C4-7704-4BD1-9090-5D85E337D482}">
  <dimension ref="C2:N37"/>
  <sheetViews>
    <sheetView tabSelected="1" workbookViewId="0">
      <selection activeCell="N13" sqref="N13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1</v>
      </c>
      <c r="D3">
        <v>50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19</v>
      </c>
      <c r="D4">
        <v>30</v>
      </c>
      <c r="F4">
        <v>1</v>
      </c>
      <c r="G4" s="4">
        <f>D8/2</f>
        <v>0.01</v>
      </c>
      <c r="H4" s="4">
        <f>$D$3+($D$4-$D$3)*LN($G4/$D$7)</f>
        <v>128.2404601085629</v>
      </c>
      <c r="I4" s="4">
        <v>31.129190000000001</v>
      </c>
      <c r="J4" s="4">
        <f>100*(H4-I4)/H4</f>
        <v>75.725921465310293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>$G4+$D$8</f>
        <v>0.03</v>
      </c>
      <c r="H5" s="4">
        <f t="shared" ref="H5:H28" si="0">$D$3+($D$4-$D$3)*LN($G5/$D$7)</f>
        <v>106.26821433520072</v>
      </c>
      <c r="I5" s="4">
        <v>51.161729999999999</v>
      </c>
      <c r="J5" s="4">
        <f t="shared" ref="J5:J23" si="1">100*(H5-I5)/H5</f>
        <v>51.856036802668875</v>
      </c>
      <c r="L5" s="4"/>
      <c r="M5" s="4"/>
      <c r="N5" s="4"/>
    </row>
    <row r="6" spans="3:14" x14ac:dyDescent="0.3">
      <c r="C6" t="s">
        <v>21</v>
      </c>
      <c r="D6">
        <v>2000000</v>
      </c>
      <c r="F6">
        <v>3</v>
      </c>
      <c r="G6" s="4">
        <f>$G5+$D$8</f>
        <v>0.05</v>
      </c>
      <c r="H6" s="4">
        <f t="shared" si="0"/>
        <v>96.051701859880907</v>
      </c>
      <c r="I6" s="4">
        <v>68.968440000000001</v>
      </c>
      <c r="J6" s="4">
        <f t="shared" si="1"/>
        <v>28.196545543138473</v>
      </c>
      <c r="L6" s="4"/>
      <c r="M6" s="4"/>
      <c r="N6" s="4"/>
    </row>
    <row r="7" spans="3:14" x14ac:dyDescent="0.3">
      <c r="C7" t="s">
        <v>5</v>
      </c>
      <c r="D7">
        <v>0.5</v>
      </c>
      <c r="F7">
        <v>4</v>
      </c>
      <c r="G7" s="4">
        <f>$G6+$D$8</f>
        <v>7.0000000000000007E-2</v>
      </c>
      <c r="H7" s="4">
        <f t="shared" si="0"/>
        <v>89.322257127456652</v>
      </c>
      <c r="I7" s="4">
        <v>84.549300000000002</v>
      </c>
      <c r="J7" s="4">
        <f t="shared" si="1"/>
        <v>5.3435249857669538</v>
      </c>
      <c r="L7" s="4"/>
      <c r="M7" s="4"/>
      <c r="N7" s="4"/>
    </row>
    <row r="8" spans="3:14" x14ac:dyDescent="0.3">
      <c r="C8" t="s">
        <v>6</v>
      </c>
      <c r="D8">
        <f>D7/D9</f>
        <v>0.02</v>
      </c>
      <c r="F8">
        <v>5</v>
      </c>
      <c r="G8" s="4">
        <f>$G7+$D$8</f>
        <v>9.0000000000000011E-2</v>
      </c>
      <c r="H8" s="4">
        <f t="shared" si="0"/>
        <v>84.295968561838535</v>
      </c>
      <c r="I8" s="4">
        <v>97.904330000000002</v>
      </c>
      <c r="J8" s="4">
        <f t="shared" si="1"/>
        <v>-16.143549531883643</v>
      </c>
      <c r="L8" s="4"/>
      <c r="M8" s="4"/>
      <c r="N8" s="4"/>
    </row>
    <row r="9" spans="3:14" x14ac:dyDescent="0.3">
      <c r="C9" t="s">
        <v>0</v>
      </c>
      <c r="D9">
        <v>25</v>
      </c>
      <c r="F9">
        <v>6</v>
      </c>
      <c r="G9" s="4">
        <f>$G8+$D$8</f>
        <v>0.11000000000000001</v>
      </c>
      <c r="H9" s="4">
        <f t="shared" si="0"/>
        <v>80.282554652595508</v>
      </c>
      <c r="I9" s="4">
        <v>109.0335</v>
      </c>
      <c r="J9" s="4">
        <f t="shared" si="1"/>
        <v>-35.81219540386784</v>
      </c>
      <c r="L9" s="4"/>
      <c r="M9" s="4"/>
      <c r="N9" s="4"/>
    </row>
    <row r="10" spans="3:14" x14ac:dyDescent="0.3">
      <c r="F10">
        <v>7</v>
      </c>
      <c r="G10" s="4">
        <f>$G9+$D$8</f>
        <v>0.13</v>
      </c>
      <c r="H10" s="4">
        <f t="shared" si="0"/>
        <v>76.941472959332188</v>
      </c>
      <c r="I10" s="4">
        <v>117.93689999999999</v>
      </c>
      <c r="J10" s="4">
        <f t="shared" si="1"/>
        <v>-53.281313008312374</v>
      </c>
      <c r="L10" s="4"/>
      <c r="M10" s="4"/>
      <c r="N10" s="4"/>
    </row>
    <row r="11" spans="3:14" x14ac:dyDescent="0.3">
      <c r="C11" t="s">
        <v>12</v>
      </c>
      <c r="D11" s="4">
        <f>MAX(N4:N23)</f>
        <v>0</v>
      </c>
      <c r="F11">
        <v>8</v>
      </c>
      <c r="G11" s="4">
        <f>$G10+$D$8</f>
        <v>0.15</v>
      </c>
      <c r="H11" s="4">
        <f t="shared" si="0"/>
        <v>74.079456086518718</v>
      </c>
      <c r="I11" s="4">
        <v>124.6144</v>
      </c>
      <c r="J11" s="4">
        <f t="shared" si="1"/>
        <v>-68.217217813344391</v>
      </c>
      <c r="L11" s="4"/>
      <c r="M11" s="4"/>
      <c r="N11" s="4"/>
    </row>
    <row r="12" spans="3:14" x14ac:dyDescent="0.3">
      <c r="F12">
        <v>9</v>
      </c>
      <c r="G12" s="4">
        <f>$G11+$D$8</f>
        <v>0.16999999999999998</v>
      </c>
      <c r="H12" s="4">
        <f t="shared" si="0"/>
        <v>71.576193227438608</v>
      </c>
      <c r="I12" s="4">
        <v>129.06610000000001</v>
      </c>
      <c r="J12" s="4">
        <f t="shared" si="1"/>
        <v>-80.319871985763484</v>
      </c>
      <c r="L12" s="4"/>
      <c r="M12" s="4"/>
      <c r="N12" s="4"/>
    </row>
    <row r="13" spans="3:14" x14ac:dyDescent="0.3">
      <c r="F13">
        <v>10</v>
      </c>
      <c r="G13" s="4">
        <f>$G12+$D$8</f>
        <v>0.18999999999999997</v>
      </c>
      <c r="H13" s="4">
        <f t="shared" si="0"/>
        <v>69.351680525234116</v>
      </c>
      <c r="I13" s="4">
        <v>131.2919</v>
      </c>
      <c r="J13" s="4">
        <f t="shared" si="1"/>
        <v>-89.313220682847742</v>
      </c>
      <c r="L13" s="4"/>
      <c r="M13" s="4"/>
      <c r="N13" s="4"/>
    </row>
    <row r="14" spans="3:14" x14ac:dyDescent="0.3">
      <c r="F14">
        <v>11</v>
      </c>
      <c r="G14" s="4">
        <f>$G13+$D$8</f>
        <v>0.20999999999999996</v>
      </c>
      <c r="H14" s="4">
        <f t="shared" si="0"/>
        <v>67.350011354094462</v>
      </c>
      <c r="I14" s="4">
        <v>131.2919</v>
      </c>
      <c r="J14" s="4">
        <f t="shared" si="1"/>
        <v>-94.939685028008938</v>
      </c>
      <c r="L14" s="4"/>
      <c r="M14" s="4"/>
      <c r="N14" s="4"/>
    </row>
    <row r="15" spans="3:14" x14ac:dyDescent="0.3">
      <c r="F15">
        <v>12</v>
      </c>
      <c r="G15" s="4">
        <f>$G14+$D$8</f>
        <v>0.22999999999999995</v>
      </c>
      <c r="H15" s="4">
        <f t="shared" si="0"/>
        <v>65.530575789979935</v>
      </c>
      <c r="I15" s="4">
        <v>129.06610000000001</v>
      </c>
      <c r="J15" s="4">
        <f t="shared" si="1"/>
        <v>-96.955540896887825</v>
      </c>
      <c r="L15" s="4"/>
      <c r="M15" s="4"/>
      <c r="N15" s="4"/>
    </row>
    <row r="16" spans="3:14" x14ac:dyDescent="0.3">
      <c r="F16">
        <v>13</v>
      </c>
      <c r="G16" s="4">
        <f>$G15+$D$8</f>
        <v>0.24999999999999994</v>
      </c>
      <c r="H16" s="4">
        <f t="shared" si="0"/>
        <v>63.862943611198908</v>
      </c>
      <c r="I16" s="4">
        <v>124.6144</v>
      </c>
      <c r="J16" s="4">
        <f t="shared" si="1"/>
        <v>-95.127867513685686</v>
      </c>
      <c r="L16" s="4"/>
      <c r="M16" s="4"/>
      <c r="N16" s="4"/>
    </row>
    <row r="17" spans="6:14" x14ac:dyDescent="0.3">
      <c r="F17">
        <v>14</v>
      </c>
      <c r="G17" s="4">
        <f>$G16+$D$8</f>
        <v>0.26999999999999996</v>
      </c>
      <c r="H17" s="4">
        <f t="shared" si="0"/>
        <v>62.323722788476346</v>
      </c>
      <c r="I17" s="4">
        <v>117.93689999999999</v>
      </c>
      <c r="J17" s="4">
        <f t="shared" si="1"/>
        <v>-89.232758768714831</v>
      </c>
      <c r="L17" s="4"/>
      <c r="M17" s="4"/>
      <c r="N17" s="4"/>
    </row>
    <row r="18" spans="6:14" x14ac:dyDescent="0.3">
      <c r="F18">
        <v>15</v>
      </c>
      <c r="G18" s="4">
        <f>$G17+$D$8</f>
        <v>0.28999999999999998</v>
      </c>
      <c r="H18" s="4">
        <f t="shared" si="0"/>
        <v>60.894543508833443</v>
      </c>
      <c r="I18" s="4">
        <v>109.0335</v>
      </c>
      <c r="J18" s="4">
        <f t="shared" si="1"/>
        <v>-79.052988522992152</v>
      </c>
      <c r="L18" s="4"/>
      <c r="M18" s="4"/>
      <c r="N18" s="4"/>
    </row>
    <row r="19" spans="6:14" x14ac:dyDescent="0.3">
      <c r="F19">
        <v>16</v>
      </c>
      <c r="G19" s="4">
        <f>$G18+$D$8</f>
        <v>0.31</v>
      </c>
      <c r="H19" s="4">
        <f t="shared" si="0"/>
        <v>59.560716018859992</v>
      </c>
      <c r="I19" s="4">
        <v>97.904330000000002</v>
      </c>
      <c r="J19" s="4">
        <f t="shared" si="1"/>
        <v>-64.37735565334448</v>
      </c>
      <c r="L19" s="4"/>
      <c r="M19" s="4"/>
      <c r="N19" s="4"/>
    </row>
    <row r="20" spans="6:14" x14ac:dyDescent="0.3">
      <c r="F20">
        <v>17</v>
      </c>
      <c r="G20" s="4">
        <f>$G19+$D$8</f>
        <v>0.33</v>
      </c>
      <c r="H20" s="4">
        <f t="shared" si="0"/>
        <v>58.310308879233318</v>
      </c>
      <c r="I20" s="4">
        <v>84.549300000000002</v>
      </c>
      <c r="J20" s="4">
        <f t="shared" si="1"/>
        <v>-44.998888918785099</v>
      </c>
      <c r="L20" s="4"/>
      <c r="M20" s="4"/>
      <c r="N20" s="4"/>
    </row>
    <row r="21" spans="6:14" x14ac:dyDescent="0.3">
      <c r="F21">
        <v>18</v>
      </c>
      <c r="G21" s="4">
        <f>$G20+$D$8</f>
        <v>0.35000000000000003</v>
      </c>
      <c r="H21" s="4">
        <f t="shared" si="0"/>
        <v>57.133498878774645</v>
      </c>
      <c r="I21" s="4">
        <v>68.968440000000001</v>
      </c>
      <c r="J21" s="4">
        <f t="shared" si="1"/>
        <v>-20.714539374416102</v>
      </c>
      <c r="L21" s="4"/>
      <c r="M21" s="4"/>
      <c r="N21" s="4"/>
    </row>
    <row r="22" spans="6:14" x14ac:dyDescent="0.3">
      <c r="F22">
        <v>19</v>
      </c>
      <c r="G22" s="4">
        <f>$G21+$D$8</f>
        <v>0.37000000000000005</v>
      </c>
      <c r="H22" s="4">
        <f t="shared" si="0"/>
        <v>56.022101855678429</v>
      </c>
      <c r="I22" s="4">
        <v>51.161729999999999</v>
      </c>
      <c r="J22" s="4">
        <f t="shared" si="1"/>
        <v>8.6758113221090802</v>
      </c>
      <c r="L22" s="4"/>
      <c r="M22" s="4"/>
      <c r="N22" s="4"/>
    </row>
    <row r="23" spans="6:14" x14ac:dyDescent="0.3">
      <c r="F23">
        <v>20</v>
      </c>
      <c r="G23" s="4">
        <f>$G22+$D$8</f>
        <v>0.39000000000000007</v>
      </c>
      <c r="H23" s="4">
        <f t="shared" si="0"/>
        <v>54.969227185969991</v>
      </c>
      <c r="I23" s="4">
        <v>31.129190000000001</v>
      </c>
      <c r="J23" s="4">
        <f t="shared" si="1"/>
        <v>43.369787800209018</v>
      </c>
      <c r="L23" s="4"/>
      <c r="M23" s="4"/>
      <c r="N23" s="4"/>
    </row>
    <row r="24" spans="6:14" x14ac:dyDescent="0.3">
      <c r="F24">
        <v>21</v>
      </c>
      <c r="G24" s="4">
        <f t="shared" ref="G24:G28" si="2">$G23+$D$8</f>
        <v>0.41000000000000009</v>
      </c>
      <c r="H24" s="4">
        <f t="shared" si="0"/>
        <v>53.969018774476758</v>
      </c>
      <c r="I24" s="4"/>
      <c r="J24" s="4"/>
      <c r="K24" s="3"/>
    </row>
    <row r="25" spans="6:14" x14ac:dyDescent="0.3">
      <c r="F25">
        <v>22</v>
      </c>
      <c r="G25" s="4">
        <f t="shared" si="2"/>
        <v>0.4300000000000001</v>
      </c>
      <c r="H25" s="4">
        <f t="shared" si="0"/>
        <v>53.016457794691668</v>
      </c>
      <c r="I25" s="4"/>
      <c r="J25" s="4"/>
      <c r="K25" s="3"/>
    </row>
    <row r="26" spans="6:14" x14ac:dyDescent="0.3">
      <c r="F26">
        <v>23</v>
      </c>
      <c r="G26" s="4">
        <f t="shared" si="2"/>
        <v>0.45000000000000012</v>
      </c>
      <c r="H26" s="4">
        <f t="shared" si="0"/>
        <v>52.107210313156521</v>
      </c>
      <c r="I26" s="4"/>
      <c r="J26" s="4"/>
      <c r="K26" s="3"/>
    </row>
    <row r="27" spans="6:14" x14ac:dyDescent="0.3">
      <c r="F27">
        <v>24</v>
      </c>
      <c r="G27" s="4">
        <f t="shared" si="2"/>
        <v>0.47000000000000014</v>
      </c>
      <c r="H27" s="4">
        <f t="shared" si="0"/>
        <v>51.237508074361742</v>
      </c>
      <c r="I27" s="4"/>
      <c r="J27" s="4"/>
      <c r="K27" s="3"/>
    </row>
    <row r="28" spans="6:14" x14ac:dyDescent="0.3">
      <c r="F28">
        <v>25</v>
      </c>
      <c r="G28" s="4">
        <f t="shared" si="2"/>
        <v>0.49000000000000016</v>
      </c>
      <c r="H28" s="4">
        <f t="shared" si="0"/>
        <v>50.404054146350383</v>
      </c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heat1</vt:lpstr>
      <vt:lpstr>heat2</vt:lpstr>
      <vt:lpstr>heat3</vt:lpstr>
      <vt:lpstr>heat4</vt:lpstr>
      <vt:lpstr>heat5</vt:lpstr>
      <vt:lpstr>heat6</vt:lpstr>
      <vt:lpstr>heat7</vt:lpstr>
      <vt:lpstr>heat8</vt:lpstr>
      <vt:lpstr>heat10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tantillo</dc:creator>
  <cp:lastModifiedBy>francesco tantillo</cp:lastModifiedBy>
  <dcterms:created xsi:type="dcterms:W3CDTF">2020-05-24T17:06:53Z</dcterms:created>
  <dcterms:modified xsi:type="dcterms:W3CDTF">2020-06-20T18:07:17Z</dcterms:modified>
</cp:coreProperties>
</file>