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\ALMOST\inputs\"/>
    </mc:Choice>
  </mc:AlternateContent>
  <xr:revisionPtr revIDLastSave="0" documentId="13_ncr:1_{C9E744F6-90AA-41AC-B054-8AB06BC33BAA}" xr6:coauthVersionLast="45" xr6:coauthVersionMax="45" xr10:uidLastSave="{00000000-0000-0000-0000-000000000000}"/>
  <bookViews>
    <workbookView xWindow="-108" yWindow="-108" windowWidth="23256" windowHeight="12576" firstSheet="8" activeTab="19" xr2:uid="{B89BA52E-DB4C-4F8F-BAE4-806C00FF5CE4}"/>
  </bookViews>
  <sheets>
    <sheet name="heat1" sheetId="1" r:id="rId1"/>
    <sheet name="heat2" sheetId="2" r:id="rId2"/>
    <sheet name="heat3" sheetId="3" r:id="rId3"/>
    <sheet name="heat4" sheetId="5" r:id="rId4"/>
    <sheet name="heat5" sheetId="7" r:id="rId5"/>
    <sheet name="heat6" sheetId="8" r:id="rId6"/>
    <sheet name="heat7" sheetId="10" r:id="rId7"/>
    <sheet name="heat8" sheetId="12" r:id="rId8"/>
    <sheet name="heat9" sheetId="15" r:id="rId9"/>
    <sheet name="heat10" sheetId="14" r:id="rId10"/>
    <sheet name="heat11" sheetId="16" r:id="rId11"/>
    <sheet name="heat12" sheetId="17" r:id="rId12"/>
    <sheet name="heat13" sheetId="19" r:id="rId13"/>
    <sheet name="heat14" sheetId="20" r:id="rId14"/>
    <sheet name="heat15" sheetId="21" r:id="rId15"/>
    <sheet name="heat16" sheetId="22" r:id="rId16"/>
    <sheet name="heat17" sheetId="23" r:id="rId17"/>
    <sheet name="heat18" sheetId="24" r:id="rId18"/>
    <sheet name="heat19" sheetId="25" r:id="rId19"/>
    <sheet name="heat20" sheetId="2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26" l="1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4" i="26"/>
  <c r="D8" i="26"/>
  <c r="G4" i="26"/>
  <c r="G5" i="26" s="1"/>
  <c r="D8" i="25"/>
  <c r="G4" i="25" s="1"/>
  <c r="D8" i="24"/>
  <c r="G4" i="24" s="1"/>
  <c r="G6" i="26" l="1"/>
  <c r="H4" i="25"/>
  <c r="J4" i="25" s="1"/>
  <c r="G5" i="25"/>
  <c r="H4" i="24"/>
  <c r="J4" i="24" s="1"/>
  <c r="G5" i="24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4" i="23"/>
  <c r="D8" i="23"/>
  <c r="G4" i="23" s="1"/>
  <c r="D7" i="22"/>
  <c r="G4" i="22" s="1"/>
  <c r="H4" i="22" s="1"/>
  <c r="D11" i="21" a="1"/>
  <c r="D11" i="21" s="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4" i="21"/>
  <c r="D8" i="21"/>
  <c r="G4" i="21" s="1"/>
  <c r="D8" i="20"/>
  <c r="G4" i="20" s="1"/>
  <c r="D8" i="19"/>
  <c r="G4" i="19" s="1"/>
  <c r="J4" i="26" l="1"/>
  <c r="N4" i="26"/>
  <c r="L5" i="26"/>
  <c r="N5" i="26" s="1"/>
  <c r="J5" i="26"/>
  <c r="G7" i="26"/>
  <c r="H5" i="25"/>
  <c r="J5" i="25" s="1"/>
  <c r="G6" i="25"/>
  <c r="H5" i="24"/>
  <c r="J5" i="24" s="1"/>
  <c r="G6" i="24"/>
  <c r="J4" i="23"/>
  <c r="G5" i="23"/>
  <c r="J4" i="22"/>
  <c r="G5" i="22"/>
  <c r="H5" i="22" s="1"/>
  <c r="H4" i="21"/>
  <c r="J4" i="21" s="1"/>
  <c r="G5" i="21"/>
  <c r="H4" i="20"/>
  <c r="J4" i="20" s="1"/>
  <c r="G5" i="20"/>
  <c r="H4" i="19"/>
  <c r="J4" i="19" s="1"/>
  <c r="G5" i="19"/>
  <c r="H4" i="17"/>
  <c r="D8" i="17"/>
  <c r="G4" i="17" s="1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4" i="16"/>
  <c r="D7" i="16"/>
  <c r="G4" i="16" s="1"/>
  <c r="L6" i="26" l="1"/>
  <c r="N6" i="26" s="1"/>
  <c r="J6" i="26"/>
  <c r="G8" i="26"/>
  <c r="G7" i="25"/>
  <c r="H6" i="25"/>
  <c r="J6" i="25" s="1"/>
  <c r="G7" i="24"/>
  <c r="H6" i="24"/>
  <c r="J6" i="24" s="1"/>
  <c r="J5" i="23"/>
  <c r="G6" i="23"/>
  <c r="G6" i="22"/>
  <c r="H6" i="22" s="1"/>
  <c r="J5" i="22"/>
  <c r="H5" i="21"/>
  <c r="J5" i="21" s="1"/>
  <c r="G6" i="21"/>
  <c r="N4" i="21"/>
  <c r="H5" i="20"/>
  <c r="J5" i="20" s="1"/>
  <c r="G6" i="20"/>
  <c r="H5" i="19"/>
  <c r="J5" i="19" s="1"/>
  <c r="G6" i="19"/>
  <c r="J4" i="17"/>
  <c r="G5" i="17"/>
  <c r="G5" i="16"/>
  <c r="J4" i="16"/>
  <c r="N13" i="12"/>
  <c r="L7" i="26" l="1"/>
  <c r="N7" i="26" s="1"/>
  <c r="J7" i="26"/>
  <c r="G9" i="26"/>
  <c r="G8" i="25"/>
  <c r="H7" i="25"/>
  <c r="J7" i="25" s="1"/>
  <c r="G8" i="24"/>
  <c r="H7" i="24"/>
  <c r="J7" i="24" s="1"/>
  <c r="J6" i="23"/>
  <c r="G7" i="23"/>
  <c r="J6" i="22"/>
  <c r="G7" i="22"/>
  <c r="H7" i="22" s="1"/>
  <c r="H6" i="21"/>
  <c r="J6" i="21" s="1"/>
  <c r="G7" i="21"/>
  <c r="N5" i="21"/>
  <c r="G7" i="20"/>
  <c r="H6" i="20"/>
  <c r="J6" i="20" s="1"/>
  <c r="G7" i="19"/>
  <c r="H6" i="19"/>
  <c r="J6" i="19" s="1"/>
  <c r="G6" i="17"/>
  <c r="H5" i="17"/>
  <c r="J5" i="17" s="1"/>
  <c r="G6" i="16"/>
  <c r="J5" i="16"/>
  <c r="D11" i="15"/>
  <c r="D8" i="15"/>
  <c r="G4" i="15" s="1"/>
  <c r="L8" i="26" l="1"/>
  <c r="N8" i="26" s="1"/>
  <c r="J8" i="26"/>
  <c r="G10" i="26"/>
  <c r="G9" i="25"/>
  <c r="H8" i="25"/>
  <c r="J8" i="25" s="1"/>
  <c r="G9" i="24"/>
  <c r="H8" i="24"/>
  <c r="J8" i="24" s="1"/>
  <c r="G8" i="23"/>
  <c r="J7" i="23"/>
  <c r="G8" i="22"/>
  <c r="H8" i="22" s="1"/>
  <c r="J7" i="22"/>
  <c r="G8" i="21"/>
  <c r="H7" i="21"/>
  <c r="J7" i="21" s="1"/>
  <c r="N6" i="21"/>
  <c r="G8" i="20"/>
  <c r="H7" i="20"/>
  <c r="J7" i="20" s="1"/>
  <c r="G8" i="19"/>
  <c r="H7" i="19"/>
  <c r="J7" i="19" s="1"/>
  <c r="G7" i="17"/>
  <c r="H6" i="17"/>
  <c r="J6" i="17" s="1"/>
  <c r="J6" i="16"/>
  <c r="G7" i="16"/>
  <c r="H4" i="15"/>
  <c r="J4" i="15" s="1"/>
  <c r="G5" i="15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4" i="14"/>
  <c r="D8" i="14"/>
  <c r="G4" i="14" s="1"/>
  <c r="G5" i="14" s="1"/>
  <c r="L9" i="26" l="1"/>
  <c r="N9" i="26" s="1"/>
  <c r="J9" i="26"/>
  <c r="G11" i="26"/>
  <c r="H9" i="25"/>
  <c r="J9" i="25" s="1"/>
  <c r="G10" i="25"/>
  <c r="H9" i="24"/>
  <c r="J9" i="24" s="1"/>
  <c r="G10" i="24"/>
  <c r="J8" i="23"/>
  <c r="G9" i="23"/>
  <c r="G9" i="22"/>
  <c r="H9" i="22" s="1"/>
  <c r="J8" i="22"/>
  <c r="G9" i="21"/>
  <c r="H8" i="21"/>
  <c r="J8" i="21" s="1"/>
  <c r="N7" i="21"/>
  <c r="H8" i="20"/>
  <c r="J8" i="20" s="1"/>
  <c r="G9" i="20"/>
  <c r="H8" i="19"/>
  <c r="J8" i="19" s="1"/>
  <c r="G9" i="19"/>
  <c r="G8" i="17"/>
  <c r="H7" i="17"/>
  <c r="J7" i="17" s="1"/>
  <c r="J7" i="16"/>
  <c r="G8" i="16"/>
  <c r="H5" i="15"/>
  <c r="J5" i="15" s="1"/>
  <c r="G6" i="15"/>
  <c r="G6" i="14"/>
  <c r="C16" i="12"/>
  <c r="D11" i="10" a="1"/>
  <c r="D11" i="10" s="1"/>
  <c r="L10" i="26" l="1"/>
  <c r="N10" i="26" s="1"/>
  <c r="J10" i="26"/>
  <c r="G12" i="26"/>
  <c r="H10" i="25"/>
  <c r="J10" i="25" s="1"/>
  <c r="G11" i="25"/>
  <c r="G11" i="24"/>
  <c r="H10" i="24"/>
  <c r="J10" i="24" s="1"/>
  <c r="J9" i="23"/>
  <c r="G10" i="23"/>
  <c r="J9" i="22"/>
  <c r="G10" i="22"/>
  <c r="H10" i="22" s="1"/>
  <c r="H9" i="21"/>
  <c r="J9" i="21" s="1"/>
  <c r="G10" i="21"/>
  <c r="N8" i="21"/>
  <c r="H9" i="20"/>
  <c r="J9" i="20" s="1"/>
  <c r="G10" i="20"/>
  <c r="H9" i="19"/>
  <c r="J9" i="19" s="1"/>
  <c r="G10" i="19"/>
  <c r="G9" i="17"/>
  <c r="H8" i="17"/>
  <c r="J8" i="17" s="1"/>
  <c r="J8" i="16"/>
  <c r="G9" i="16"/>
  <c r="G7" i="15"/>
  <c r="H6" i="15"/>
  <c r="J6" i="15" s="1"/>
  <c r="J5" i="14"/>
  <c r="J4" i="14"/>
  <c r="G7" i="14"/>
  <c r="N5" i="12"/>
  <c r="N6" i="12"/>
  <c r="N7" i="12"/>
  <c r="N8" i="12"/>
  <c r="N9" i="12"/>
  <c r="N10" i="12"/>
  <c r="N11" i="12"/>
  <c r="N12" i="12"/>
  <c r="N14" i="12"/>
  <c r="N15" i="12"/>
  <c r="N16" i="12"/>
  <c r="N17" i="12"/>
  <c r="N18" i="12"/>
  <c r="N19" i="12"/>
  <c r="N20" i="12"/>
  <c r="N21" i="12"/>
  <c r="N22" i="12"/>
  <c r="N23" i="12"/>
  <c r="N4" i="12"/>
  <c r="D9" i="12"/>
  <c r="G4" i="12" s="1"/>
  <c r="H4" i="12" s="1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3" i="10"/>
  <c r="H3" i="1"/>
  <c r="G13" i="26" l="1"/>
  <c r="L11" i="26"/>
  <c r="N11" i="26" s="1"/>
  <c r="J11" i="26"/>
  <c r="H11" i="25"/>
  <c r="J11" i="25" s="1"/>
  <c r="G12" i="25"/>
  <c r="H11" i="24"/>
  <c r="J11" i="24" s="1"/>
  <c r="G12" i="24"/>
  <c r="J10" i="23"/>
  <c r="G11" i="23"/>
  <c r="J10" i="22"/>
  <c r="G11" i="22"/>
  <c r="H11" i="22" s="1"/>
  <c r="H10" i="21"/>
  <c r="J10" i="21" s="1"/>
  <c r="G11" i="21"/>
  <c r="N9" i="21"/>
  <c r="H10" i="20"/>
  <c r="J10" i="20" s="1"/>
  <c r="G11" i="20"/>
  <c r="H10" i="19"/>
  <c r="J10" i="19" s="1"/>
  <c r="G11" i="19"/>
  <c r="H9" i="17"/>
  <c r="J9" i="17" s="1"/>
  <c r="G10" i="17"/>
  <c r="G10" i="16"/>
  <c r="J9" i="16"/>
  <c r="G8" i="15"/>
  <c r="H7" i="15"/>
  <c r="J7" i="15" s="1"/>
  <c r="G8" i="14"/>
  <c r="J6" i="14"/>
  <c r="D12" i="12"/>
  <c r="L4" i="12"/>
  <c r="J4" i="12"/>
  <c r="G5" i="12"/>
  <c r="D8" i="10"/>
  <c r="G3" i="10" s="1"/>
  <c r="L12" i="26" l="1"/>
  <c r="N12" i="26" s="1"/>
  <c r="J12" i="26"/>
  <c r="G14" i="26"/>
  <c r="G13" i="25"/>
  <c r="H12" i="25"/>
  <c r="J12" i="25" s="1"/>
  <c r="G13" i="24"/>
  <c r="H12" i="24"/>
  <c r="J12" i="24" s="1"/>
  <c r="J11" i="23"/>
  <c r="G12" i="23"/>
  <c r="G12" i="22"/>
  <c r="H12" i="22" s="1"/>
  <c r="J11" i="22"/>
  <c r="H11" i="21"/>
  <c r="J11" i="21" s="1"/>
  <c r="G12" i="21"/>
  <c r="N10" i="21"/>
  <c r="G12" i="20"/>
  <c r="H11" i="20"/>
  <c r="J11" i="20" s="1"/>
  <c r="H11" i="19"/>
  <c r="J11" i="19" s="1"/>
  <c r="G12" i="19"/>
  <c r="H10" i="17"/>
  <c r="J10" i="17" s="1"/>
  <c r="G11" i="17"/>
  <c r="G11" i="16"/>
  <c r="J10" i="16"/>
  <c r="H8" i="15"/>
  <c r="J8" i="15" s="1"/>
  <c r="G9" i="15"/>
  <c r="J7" i="14"/>
  <c r="G9" i="14"/>
  <c r="H5" i="12"/>
  <c r="G6" i="12"/>
  <c r="G4" i="10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3" i="8"/>
  <c r="D7" i="8"/>
  <c r="G3" i="8"/>
  <c r="G4" i="8" s="1"/>
  <c r="D7" i="7"/>
  <c r="G3" i="7" s="1"/>
  <c r="H3" i="7" s="1"/>
  <c r="E5" i="5"/>
  <c r="E6" i="5"/>
  <c r="D9" i="5"/>
  <c r="G3" i="5" s="1"/>
  <c r="C9" i="1"/>
  <c r="J4" i="1"/>
  <c r="J5" i="1"/>
  <c r="J6" i="1"/>
  <c r="J7" i="1"/>
  <c r="J3" i="1"/>
  <c r="D8" i="3"/>
  <c r="G3" i="3" s="1"/>
  <c r="G3" i="1"/>
  <c r="D6" i="1"/>
  <c r="D8" i="2"/>
  <c r="G3" i="2" s="1"/>
  <c r="J13" i="26" l="1"/>
  <c r="L13" i="26"/>
  <c r="N13" i="26" s="1"/>
  <c r="G15" i="26"/>
  <c r="H13" i="25"/>
  <c r="J13" i="25" s="1"/>
  <c r="G14" i="25"/>
  <c r="G14" i="24"/>
  <c r="H13" i="24"/>
  <c r="J13" i="24" s="1"/>
  <c r="G13" i="23"/>
  <c r="J12" i="23"/>
  <c r="G13" i="22"/>
  <c r="H13" i="22" s="1"/>
  <c r="J12" i="22"/>
  <c r="G13" i="21"/>
  <c r="H12" i="21"/>
  <c r="J12" i="21" s="1"/>
  <c r="N11" i="21"/>
  <c r="G13" i="20"/>
  <c r="H12" i="20"/>
  <c r="J12" i="20" s="1"/>
  <c r="G13" i="19"/>
  <c r="H12" i="19"/>
  <c r="J12" i="19" s="1"/>
  <c r="H11" i="17"/>
  <c r="J11" i="17" s="1"/>
  <c r="G12" i="17"/>
  <c r="G12" i="16"/>
  <c r="J11" i="16"/>
  <c r="H9" i="15"/>
  <c r="J9" i="15" s="1"/>
  <c r="G10" i="15"/>
  <c r="J8" i="14"/>
  <c r="G10" i="14"/>
  <c r="J5" i="12"/>
  <c r="L5" i="12"/>
  <c r="G7" i="12"/>
  <c r="H6" i="12"/>
  <c r="G5" i="10"/>
  <c r="J4" i="8"/>
  <c r="G5" i="8"/>
  <c r="J3" i="8"/>
  <c r="G4" i="5"/>
  <c r="H4" i="5" s="1"/>
  <c r="H3" i="5"/>
  <c r="G4" i="3"/>
  <c r="H4" i="3" s="1"/>
  <c r="J4" i="3" s="1"/>
  <c r="H3" i="3"/>
  <c r="J3" i="3" s="1"/>
  <c r="G4" i="2"/>
  <c r="H3" i="2"/>
  <c r="J3" i="2" s="1"/>
  <c r="J3" i="7"/>
  <c r="G4" i="7"/>
  <c r="H4" i="7" s="1"/>
  <c r="G5" i="5"/>
  <c r="H5" i="5" s="1"/>
  <c r="J4" i="5"/>
  <c r="J3" i="5"/>
  <c r="G5" i="3"/>
  <c r="H5" i="3" s="1"/>
  <c r="J5" i="3" s="1"/>
  <c r="G16" i="26" l="1"/>
  <c r="J14" i="26"/>
  <c r="L14" i="26"/>
  <c r="N14" i="26" s="1"/>
  <c r="H14" i="25"/>
  <c r="J14" i="25" s="1"/>
  <c r="G15" i="25"/>
  <c r="H14" i="24"/>
  <c r="J14" i="24" s="1"/>
  <c r="G15" i="24"/>
  <c r="J13" i="23"/>
  <c r="G14" i="23"/>
  <c r="G14" i="22"/>
  <c r="H14" i="22" s="1"/>
  <c r="J13" i="22"/>
  <c r="G14" i="21"/>
  <c r="H13" i="21"/>
  <c r="J13" i="21" s="1"/>
  <c r="N12" i="21"/>
  <c r="G14" i="20"/>
  <c r="H13" i="20"/>
  <c r="J13" i="20" s="1"/>
  <c r="H13" i="19"/>
  <c r="J13" i="19" s="1"/>
  <c r="G14" i="19"/>
  <c r="G13" i="17"/>
  <c r="H12" i="17"/>
  <c r="J12" i="17" s="1"/>
  <c r="J12" i="16"/>
  <c r="G13" i="16"/>
  <c r="G11" i="15"/>
  <c r="H10" i="15"/>
  <c r="J10" i="15" s="1"/>
  <c r="J9" i="14"/>
  <c r="G11" i="14"/>
  <c r="J6" i="12"/>
  <c r="L6" i="12"/>
  <c r="G8" i="12"/>
  <c r="H7" i="12"/>
  <c r="G6" i="10"/>
  <c r="J5" i="8"/>
  <c r="G6" i="8"/>
  <c r="J4" i="7"/>
  <c r="G5" i="7"/>
  <c r="H5" i="7" s="1"/>
  <c r="J5" i="5"/>
  <c r="G6" i="5"/>
  <c r="H6" i="5" s="1"/>
  <c r="G6" i="3"/>
  <c r="H6" i="3" s="1"/>
  <c r="J6" i="3" s="1"/>
  <c r="G5" i="2"/>
  <c r="H4" i="2"/>
  <c r="J4" i="2" s="1"/>
  <c r="G4" i="1"/>
  <c r="L15" i="26" l="1"/>
  <c r="N15" i="26" s="1"/>
  <c r="J15" i="26"/>
  <c r="G17" i="26"/>
  <c r="H15" i="25"/>
  <c r="J15" i="25" s="1"/>
  <c r="G16" i="25"/>
  <c r="H15" i="24"/>
  <c r="J15" i="24" s="1"/>
  <c r="G16" i="24"/>
  <c r="J14" i="23"/>
  <c r="G15" i="23"/>
  <c r="J14" i="22"/>
  <c r="G15" i="22"/>
  <c r="H15" i="22" s="1"/>
  <c r="H14" i="21"/>
  <c r="J14" i="21" s="1"/>
  <c r="G15" i="21"/>
  <c r="N13" i="21"/>
  <c r="H14" i="20"/>
  <c r="J14" i="20" s="1"/>
  <c r="G15" i="20"/>
  <c r="H14" i="19"/>
  <c r="J14" i="19" s="1"/>
  <c r="G15" i="19"/>
  <c r="H13" i="17"/>
  <c r="J13" i="17" s="1"/>
  <c r="G14" i="17"/>
  <c r="J13" i="16"/>
  <c r="G14" i="16"/>
  <c r="G12" i="15"/>
  <c r="H11" i="15"/>
  <c r="J11" i="15" s="1"/>
  <c r="G12" i="14"/>
  <c r="J10" i="14"/>
  <c r="J7" i="12"/>
  <c r="L7" i="12"/>
  <c r="H8" i="12"/>
  <c r="G9" i="12"/>
  <c r="G7" i="10"/>
  <c r="G7" i="8"/>
  <c r="J6" i="8"/>
  <c r="J5" i="7"/>
  <c r="G6" i="7"/>
  <c r="H6" i="7" s="1"/>
  <c r="G7" i="5"/>
  <c r="H7" i="5" s="1"/>
  <c r="J6" i="5"/>
  <c r="G7" i="3"/>
  <c r="H7" i="3" s="1"/>
  <c r="J7" i="3" s="1"/>
  <c r="G5" i="1"/>
  <c r="H4" i="1"/>
  <c r="H5" i="2"/>
  <c r="J5" i="2" s="1"/>
  <c r="G6" i="2"/>
  <c r="G18" i="26" l="1"/>
  <c r="L16" i="26"/>
  <c r="N16" i="26" s="1"/>
  <c r="J16" i="26"/>
  <c r="G17" i="25"/>
  <c r="H16" i="25"/>
  <c r="J16" i="25" s="1"/>
  <c r="G17" i="24"/>
  <c r="H16" i="24"/>
  <c r="J16" i="24" s="1"/>
  <c r="G16" i="23"/>
  <c r="J15" i="23"/>
  <c r="G16" i="22"/>
  <c r="H16" i="22" s="1"/>
  <c r="J15" i="22"/>
  <c r="H15" i="21"/>
  <c r="J15" i="21" s="1"/>
  <c r="G16" i="21"/>
  <c r="N14" i="21"/>
  <c r="G16" i="20"/>
  <c r="H15" i="20"/>
  <c r="J15" i="20" s="1"/>
  <c r="H15" i="19"/>
  <c r="J15" i="19" s="1"/>
  <c r="G16" i="19"/>
  <c r="H14" i="17"/>
  <c r="J14" i="17" s="1"/>
  <c r="G15" i="17"/>
  <c r="G15" i="16"/>
  <c r="J14" i="16"/>
  <c r="G13" i="15"/>
  <c r="H12" i="15"/>
  <c r="J12" i="15" s="1"/>
  <c r="G13" i="14"/>
  <c r="J11" i="14"/>
  <c r="L8" i="12"/>
  <c r="J8" i="12"/>
  <c r="H9" i="12"/>
  <c r="G10" i="12"/>
  <c r="G8" i="10"/>
  <c r="G9" i="10"/>
  <c r="G8" i="8"/>
  <c r="J7" i="8"/>
  <c r="G7" i="7"/>
  <c r="H7" i="7" s="1"/>
  <c r="J6" i="7"/>
  <c r="G8" i="5"/>
  <c r="H8" i="5" s="1"/>
  <c r="J7" i="5"/>
  <c r="G8" i="3"/>
  <c r="H8" i="3" s="1"/>
  <c r="J8" i="3" s="1"/>
  <c r="G6" i="1"/>
  <c r="H5" i="1"/>
  <c r="G7" i="2"/>
  <c r="H6" i="2"/>
  <c r="J6" i="2" s="1"/>
  <c r="J17" i="26" l="1"/>
  <c r="L17" i="26"/>
  <c r="N17" i="26" s="1"/>
  <c r="G19" i="26"/>
  <c r="H17" i="25"/>
  <c r="J17" i="25" s="1"/>
  <c r="G18" i="25"/>
  <c r="G18" i="24"/>
  <c r="H17" i="24"/>
  <c r="J17" i="24" s="1"/>
  <c r="G17" i="23"/>
  <c r="J16" i="23"/>
  <c r="G17" i="22"/>
  <c r="H17" i="22" s="1"/>
  <c r="J16" i="22"/>
  <c r="G17" i="21"/>
  <c r="H16" i="21"/>
  <c r="J16" i="21" s="1"/>
  <c r="N15" i="21"/>
  <c r="G17" i="20"/>
  <c r="H16" i="20"/>
  <c r="J16" i="20" s="1"/>
  <c r="G17" i="19"/>
  <c r="H16" i="19"/>
  <c r="J16" i="19" s="1"/>
  <c r="G16" i="17"/>
  <c r="H15" i="17"/>
  <c r="J15" i="17" s="1"/>
  <c r="J15" i="16"/>
  <c r="G16" i="16"/>
  <c r="H13" i="15"/>
  <c r="J13" i="15" s="1"/>
  <c r="G14" i="15"/>
  <c r="J12" i="14"/>
  <c r="G14" i="14"/>
  <c r="J9" i="12"/>
  <c r="L9" i="12"/>
  <c r="H10" i="12"/>
  <c r="G11" i="12"/>
  <c r="G10" i="10"/>
  <c r="G9" i="8"/>
  <c r="J8" i="8"/>
  <c r="J7" i="7"/>
  <c r="G8" i="7"/>
  <c r="H8" i="7" s="1"/>
  <c r="G9" i="5"/>
  <c r="H9" i="5" s="1"/>
  <c r="J8" i="5"/>
  <c r="H7" i="2"/>
  <c r="J7" i="2" s="1"/>
  <c r="G8" i="2"/>
  <c r="G9" i="3"/>
  <c r="H9" i="3" s="1"/>
  <c r="J9" i="3" s="1"/>
  <c r="G7" i="1"/>
  <c r="H7" i="1" s="1"/>
  <c r="H6" i="1"/>
  <c r="G20" i="26" l="1"/>
  <c r="J18" i="26"/>
  <c r="L18" i="26"/>
  <c r="N18" i="26" s="1"/>
  <c r="H18" i="25"/>
  <c r="J18" i="25" s="1"/>
  <c r="G19" i="25"/>
  <c r="H18" i="24"/>
  <c r="J18" i="24" s="1"/>
  <c r="G19" i="24"/>
  <c r="G18" i="23"/>
  <c r="J17" i="23"/>
  <c r="G18" i="22"/>
  <c r="H18" i="22" s="1"/>
  <c r="J17" i="22"/>
  <c r="G18" i="21"/>
  <c r="H17" i="21"/>
  <c r="J17" i="21" s="1"/>
  <c r="N16" i="21"/>
  <c r="G18" i="20"/>
  <c r="H17" i="20"/>
  <c r="J17" i="20" s="1"/>
  <c r="G18" i="19"/>
  <c r="H17" i="19"/>
  <c r="J17" i="19" s="1"/>
  <c r="G17" i="17"/>
  <c r="H16" i="17"/>
  <c r="J16" i="17" s="1"/>
  <c r="J16" i="16"/>
  <c r="G17" i="16"/>
  <c r="H14" i="15"/>
  <c r="J14" i="15" s="1"/>
  <c r="G15" i="15"/>
  <c r="G15" i="14"/>
  <c r="J13" i="14"/>
  <c r="J10" i="12"/>
  <c r="L10" i="12"/>
  <c r="H11" i="12"/>
  <c r="G12" i="12"/>
  <c r="G11" i="10"/>
  <c r="G10" i="8"/>
  <c r="J9" i="8"/>
  <c r="J8" i="7"/>
  <c r="G9" i="7"/>
  <c r="H9" i="7" s="1"/>
  <c r="J9" i="5"/>
  <c r="G10" i="5"/>
  <c r="H10" i="5" s="1"/>
  <c r="G9" i="2"/>
  <c r="H8" i="2"/>
  <c r="J8" i="2" s="1"/>
  <c r="G10" i="3"/>
  <c r="H10" i="3" s="1"/>
  <c r="J10" i="3" s="1"/>
  <c r="L19" i="26" l="1"/>
  <c r="N19" i="26" s="1"/>
  <c r="J19" i="26"/>
  <c r="G21" i="26"/>
  <c r="H19" i="25"/>
  <c r="J19" i="25" s="1"/>
  <c r="G20" i="25"/>
  <c r="H19" i="24"/>
  <c r="J19" i="24" s="1"/>
  <c r="G20" i="24"/>
  <c r="J18" i="23"/>
  <c r="G19" i="23"/>
  <c r="J18" i="22"/>
  <c r="G19" i="22"/>
  <c r="H19" i="22" s="1"/>
  <c r="H18" i="21"/>
  <c r="J18" i="21" s="1"/>
  <c r="G19" i="21"/>
  <c r="N17" i="21"/>
  <c r="H18" i="20"/>
  <c r="J18" i="20" s="1"/>
  <c r="G19" i="20"/>
  <c r="H18" i="19"/>
  <c r="J18" i="19" s="1"/>
  <c r="G19" i="19"/>
  <c r="G18" i="17"/>
  <c r="H17" i="17"/>
  <c r="J17" i="17" s="1"/>
  <c r="J17" i="16"/>
  <c r="G18" i="16"/>
  <c r="G16" i="15"/>
  <c r="H15" i="15"/>
  <c r="J15" i="15" s="1"/>
  <c r="J14" i="14"/>
  <c r="G16" i="14"/>
  <c r="J11" i="12"/>
  <c r="L11" i="12"/>
  <c r="G13" i="12"/>
  <c r="H12" i="12"/>
  <c r="G12" i="10"/>
  <c r="G11" i="8"/>
  <c r="J10" i="8"/>
  <c r="J9" i="7"/>
  <c r="G10" i="7"/>
  <c r="H10" i="7" s="1"/>
  <c r="J10" i="5"/>
  <c r="G11" i="5"/>
  <c r="H11" i="5" s="1"/>
  <c r="G10" i="2"/>
  <c r="H9" i="2"/>
  <c r="J9" i="2" s="1"/>
  <c r="G11" i="3"/>
  <c r="H11" i="3" s="1"/>
  <c r="J11" i="3" s="1"/>
  <c r="L20" i="26" l="1"/>
  <c r="N20" i="26" s="1"/>
  <c r="J20" i="26"/>
  <c r="G22" i="26"/>
  <c r="G21" i="25"/>
  <c r="H20" i="25"/>
  <c r="J20" i="25" s="1"/>
  <c r="G21" i="24"/>
  <c r="H20" i="24"/>
  <c r="J20" i="24" s="1"/>
  <c r="J19" i="23"/>
  <c r="G20" i="23"/>
  <c r="J19" i="22"/>
  <c r="G20" i="22"/>
  <c r="H20" i="22" s="1"/>
  <c r="H19" i="21"/>
  <c r="J19" i="21" s="1"/>
  <c r="G20" i="21"/>
  <c r="N18" i="21"/>
  <c r="H19" i="20"/>
  <c r="J19" i="20" s="1"/>
  <c r="G20" i="20"/>
  <c r="H19" i="19"/>
  <c r="J19" i="19" s="1"/>
  <c r="G20" i="19"/>
  <c r="H18" i="17"/>
  <c r="J18" i="17" s="1"/>
  <c r="G19" i="17"/>
  <c r="G19" i="16"/>
  <c r="J18" i="16"/>
  <c r="G17" i="15"/>
  <c r="H16" i="15"/>
  <c r="J16" i="15" s="1"/>
  <c r="J15" i="14"/>
  <c r="G17" i="14"/>
  <c r="L12" i="12"/>
  <c r="J12" i="12"/>
  <c r="G14" i="12"/>
  <c r="H13" i="12"/>
  <c r="G13" i="10"/>
  <c r="J11" i="8"/>
  <c r="G12" i="8"/>
  <c r="G11" i="7"/>
  <c r="H11" i="7" s="1"/>
  <c r="J10" i="7"/>
  <c r="J11" i="5"/>
  <c r="G12" i="5"/>
  <c r="H12" i="5" s="1"/>
  <c r="G11" i="2"/>
  <c r="H10" i="2"/>
  <c r="J10" i="2" s="1"/>
  <c r="G12" i="3"/>
  <c r="H12" i="3" s="1"/>
  <c r="J12" i="3" s="1"/>
  <c r="J21" i="26" l="1"/>
  <c r="L21" i="26"/>
  <c r="N21" i="26" s="1"/>
  <c r="G23" i="26"/>
  <c r="H21" i="25"/>
  <c r="J21" i="25" s="1"/>
  <c r="G22" i="25"/>
  <c r="G22" i="24"/>
  <c r="H21" i="24"/>
  <c r="J21" i="24" s="1"/>
  <c r="G21" i="23"/>
  <c r="J20" i="23"/>
  <c r="G21" i="22"/>
  <c r="H21" i="22" s="1"/>
  <c r="J20" i="22"/>
  <c r="G21" i="21"/>
  <c r="H20" i="21"/>
  <c r="J20" i="21" s="1"/>
  <c r="N19" i="21"/>
  <c r="G21" i="20"/>
  <c r="H20" i="20"/>
  <c r="J20" i="20" s="1"/>
  <c r="G21" i="19"/>
  <c r="H20" i="19"/>
  <c r="J20" i="19" s="1"/>
  <c r="H19" i="17"/>
  <c r="J19" i="17" s="1"/>
  <c r="G20" i="17"/>
  <c r="G20" i="16"/>
  <c r="J19" i="16"/>
  <c r="H17" i="15"/>
  <c r="J17" i="15" s="1"/>
  <c r="G18" i="15"/>
  <c r="J16" i="14"/>
  <c r="G18" i="14"/>
  <c r="J13" i="12"/>
  <c r="L13" i="12"/>
  <c r="H14" i="12"/>
  <c r="G15" i="12"/>
  <c r="G14" i="10"/>
  <c r="J12" i="8"/>
  <c r="G13" i="8"/>
  <c r="G12" i="7"/>
  <c r="H12" i="7" s="1"/>
  <c r="J11" i="7"/>
  <c r="G13" i="5"/>
  <c r="H13" i="5" s="1"/>
  <c r="J12" i="5"/>
  <c r="G12" i="2"/>
  <c r="H11" i="2"/>
  <c r="J11" i="2" s="1"/>
  <c r="G13" i="3"/>
  <c r="H13" i="3" s="1"/>
  <c r="J13" i="3" s="1"/>
  <c r="J22" i="26" l="1"/>
  <c r="L22" i="26"/>
  <c r="N22" i="26" s="1"/>
  <c r="L23" i="26"/>
  <c r="N23" i="26" s="1"/>
  <c r="D11" i="26" s="1" a="1"/>
  <c r="D11" i="26" s="1"/>
  <c r="J23" i="26"/>
  <c r="H22" i="25"/>
  <c r="J22" i="25" s="1"/>
  <c r="G23" i="25"/>
  <c r="H23" i="25" s="1"/>
  <c r="J23" i="25" s="1"/>
  <c r="D11" i="25" s="1"/>
  <c r="H22" i="24"/>
  <c r="J22" i="24" s="1"/>
  <c r="G23" i="24"/>
  <c r="H23" i="24" s="1"/>
  <c r="J23" i="24" s="1"/>
  <c r="D11" i="24" s="1"/>
  <c r="J21" i="23"/>
  <c r="G22" i="23"/>
  <c r="J21" i="22"/>
  <c r="G22" i="22"/>
  <c r="H22" i="22" s="1"/>
  <c r="G22" i="21"/>
  <c r="H21" i="21"/>
  <c r="J21" i="21" s="1"/>
  <c r="N20" i="21"/>
  <c r="H21" i="20"/>
  <c r="J21" i="20" s="1"/>
  <c r="G22" i="20"/>
  <c r="G22" i="19"/>
  <c r="H21" i="19"/>
  <c r="J21" i="19" s="1"/>
  <c r="G21" i="17"/>
  <c r="H20" i="17"/>
  <c r="J20" i="17" s="1"/>
  <c r="J20" i="16"/>
  <c r="G21" i="16"/>
  <c r="H18" i="15"/>
  <c r="J18" i="15" s="1"/>
  <c r="G19" i="15"/>
  <c r="G19" i="14"/>
  <c r="J17" i="14"/>
  <c r="J14" i="12"/>
  <c r="L14" i="12"/>
  <c r="H15" i="12"/>
  <c r="G16" i="12"/>
  <c r="G15" i="10"/>
  <c r="G14" i="8"/>
  <c r="J13" i="8"/>
  <c r="G13" i="7"/>
  <c r="H13" i="7" s="1"/>
  <c r="J12" i="7"/>
  <c r="G14" i="5"/>
  <c r="H14" i="5" s="1"/>
  <c r="J13" i="5"/>
  <c r="G13" i="2"/>
  <c r="H12" i="2"/>
  <c r="J12" i="2" s="1"/>
  <c r="G14" i="3"/>
  <c r="H14" i="3" s="1"/>
  <c r="J14" i="3" s="1"/>
  <c r="J22" i="23" l="1"/>
  <c r="G23" i="23"/>
  <c r="J23" i="23" s="1"/>
  <c r="D11" i="23" s="1"/>
  <c r="J22" i="22"/>
  <c r="G23" i="22"/>
  <c r="H22" i="21"/>
  <c r="J22" i="21" s="1"/>
  <c r="G23" i="21"/>
  <c r="H23" i="21" s="1"/>
  <c r="J23" i="21" s="1"/>
  <c r="N21" i="21"/>
  <c r="H22" i="20"/>
  <c r="J22" i="20" s="1"/>
  <c r="G23" i="20"/>
  <c r="H23" i="20" s="1"/>
  <c r="J23" i="20" s="1"/>
  <c r="D11" i="20" s="1"/>
  <c r="H22" i="19"/>
  <c r="J22" i="19" s="1"/>
  <c r="G23" i="19"/>
  <c r="H23" i="19" s="1"/>
  <c r="J23" i="19" s="1"/>
  <c r="D11" i="19" s="1"/>
  <c r="H21" i="17"/>
  <c r="J21" i="17" s="1"/>
  <c r="G22" i="17"/>
  <c r="J21" i="16"/>
  <c r="G22" i="16"/>
  <c r="G20" i="15"/>
  <c r="H19" i="15"/>
  <c r="J19" i="15" s="1"/>
  <c r="J18" i="14"/>
  <c r="G20" i="14"/>
  <c r="J15" i="12"/>
  <c r="L15" i="12"/>
  <c r="G17" i="12"/>
  <c r="H16" i="12"/>
  <c r="G16" i="10"/>
  <c r="G15" i="8"/>
  <c r="J14" i="8"/>
  <c r="G14" i="7"/>
  <c r="H14" i="7" s="1"/>
  <c r="J13" i="7"/>
  <c r="J14" i="5"/>
  <c r="G15" i="5"/>
  <c r="H15" i="5" s="1"/>
  <c r="G14" i="2"/>
  <c r="H13" i="2"/>
  <c r="J13" i="2" s="1"/>
  <c r="G15" i="3"/>
  <c r="H15" i="3" s="1"/>
  <c r="J15" i="3" s="1"/>
  <c r="H23" i="22" l="1"/>
  <c r="J23" i="22" s="1"/>
  <c r="D10" i="22" s="1"/>
  <c r="N22" i="21"/>
  <c r="N23" i="21"/>
  <c r="H22" i="17"/>
  <c r="J22" i="17" s="1"/>
  <c r="G23" i="17"/>
  <c r="H23" i="17" s="1"/>
  <c r="J23" i="17" s="1"/>
  <c r="D11" i="17" s="1"/>
  <c r="G23" i="16"/>
  <c r="J22" i="16"/>
  <c r="G21" i="15"/>
  <c r="H20" i="15"/>
  <c r="J20" i="15" s="1"/>
  <c r="J19" i="14"/>
  <c r="G21" i="14"/>
  <c r="L16" i="12"/>
  <c r="J16" i="12"/>
  <c r="G18" i="12"/>
  <c r="H17" i="12"/>
  <c r="G17" i="10"/>
  <c r="J15" i="8"/>
  <c r="G16" i="8"/>
  <c r="J14" i="7"/>
  <c r="G15" i="7"/>
  <c r="H15" i="7" s="1"/>
  <c r="J15" i="5"/>
  <c r="G16" i="5"/>
  <c r="H16" i="5" s="1"/>
  <c r="G15" i="2"/>
  <c r="H14" i="2"/>
  <c r="J14" i="2" s="1"/>
  <c r="G16" i="3"/>
  <c r="H16" i="3" s="1"/>
  <c r="J16" i="3" s="1"/>
  <c r="J23" i="16" l="1"/>
  <c r="D10" i="16" s="1"/>
  <c r="H21" i="15"/>
  <c r="J21" i="15" s="1"/>
  <c r="G22" i="15"/>
  <c r="G22" i="14"/>
  <c r="J20" i="14"/>
  <c r="J17" i="12"/>
  <c r="L17" i="12"/>
  <c r="H18" i="12"/>
  <c r="G19" i="12"/>
  <c r="G18" i="10"/>
  <c r="J16" i="8"/>
  <c r="G17" i="8"/>
  <c r="J15" i="7"/>
  <c r="G16" i="7"/>
  <c r="H16" i="7" s="1"/>
  <c r="G17" i="5"/>
  <c r="H17" i="5" s="1"/>
  <c r="J16" i="5"/>
  <c r="G16" i="2"/>
  <c r="H15" i="2"/>
  <c r="J15" i="2" s="1"/>
  <c r="G17" i="3"/>
  <c r="H17" i="3" s="1"/>
  <c r="J17" i="3" s="1"/>
  <c r="H22" i="15" l="1"/>
  <c r="J22" i="15" s="1"/>
  <c r="G23" i="15"/>
  <c r="J21" i="14"/>
  <c r="G23" i="14"/>
  <c r="J18" i="12"/>
  <c r="L18" i="12"/>
  <c r="H19" i="12"/>
  <c r="G20" i="12"/>
  <c r="G19" i="10"/>
  <c r="G18" i="8"/>
  <c r="J17" i="8"/>
  <c r="G17" i="7"/>
  <c r="H17" i="7" s="1"/>
  <c r="J16" i="7"/>
  <c r="G18" i="5"/>
  <c r="H18" i="5" s="1"/>
  <c r="J17" i="5"/>
  <c r="G17" i="2"/>
  <c r="H16" i="2"/>
  <c r="J16" i="2" s="1"/>
  <c r="G18" i="3"/>
  <c r="H18" i="3" s="1"/>
  <c r="J18" i="3" s="1"/>
  <c r="G24" i="15" l="1"/>
  <c r="H23" i="15"/>
  <c r="J23" i="15" s="1"/>
  <c r="G24" i="14"/>
  <c r="G25" i="14" s="1"/>
  <c r="G26" i="14" s="1"/>
  <c r="G27" i="14" s="1"/>
  <c r="G28" i="14" s="1"/>
  <c r="J22" i="14"/>
  <c r="D11" i="14"/>
  <c r="J23" i="14"/>
  <c r="J19" i="12"/>
  <c r="L19" i="12"/>
  <c r="G21" i="12"/>
  <c r="H20" i="12"/>
  <c r="G20" i="10"/>
  <c r="G19" i="8"/>
  <c r="J18" i="8"/>
  <c r="G18" i="7"/>
  <c r="H18" i="7" s="1"/>
  <c r="J17" i="7"/>
  <c r="J18" i="5"/>
  <c r="G19" i="5"/>
  <c r="H19" i="5" s="1"/>
  <c r="G18" i="2"/>
  <c r="H17" i="2"/>
  <c r="J17" i="2" s="1"/>
  <c r="G19" i="3"/>
  <c r="H19" i="3" s="1"/>
  <c r="J19" i="3" s="1"/>
  <c r="H24" i="15" l="1"/>
  <c r="G25" i="15"/>
  <c r="L20" i="12"/>
  <c r="J20" i="12"/>
  <c r="G22" i="12"/>
  <c r="H21" i="12"/>
  <c r="G21" i="10"/>
  <c r="J19" i="8"/>
  <c r="G20" i="8"/>
  <c r="J18" i="7"/>
  <c r="G19" i="7"/>
  <c r="H19" i="7" s="1"/>
  <c r="J19" i="5"/>
  <c r="G20" i="5"/>
  <c r="H20" i="5" s="1"/>
  <c r="G19" i="2"/>
  <c r="H18" i="2"/>
  <c r="J18" i="2" s="1"/>
  <c r="G20" i="3"/>
  <c r="H20" i="3" s="1"/>
  <c r="J20" i="3" s="1"/>
  <c r="G26" i="15" l="1"/>
  <c r="H25" i="15"/>
  <c r="J21" i="12"/>
  <c r="L21" i="12"/>
  <c r="H22" i="12"/>
  <c r="G23" i="12"/>
  <c r="H23" i="12" s="1"/>
  <c r="G22" i="10"/>
  <c r="J20" i="8"/>
  <c r="G21" i="8"/>
  <c r="J19" i="7"/>
  <c r="G20" i="7"/>
  <c r="H20" i="7" s="1"/>
  <c r="G21" i="5"/>
  <c r="H21" i="5" s="1"/>
  <c r="J20" i="5"/>
  <c r="G20" i="2"/>
  <c r="H19" i="2"/>
  <c r="J19" i="2" s="1"/>
  <c r="G21" i="3"/>
  <c r="H21" i="3" s="1"/>
  <c r="J21" i="3" s="1"/>
  <c r="H26" i="15" l="1"/>
  <c r="G27" i="15"/>
  <c r="J23" i="12"/>
  <c r="L23" i="12"/>
  <c r="J22" i="12"/>
  <c r="L22" i="12"/>
  <c r="G22" i="8"/>
  <c r="J21" i="8"/>
  <c r="G21" i="7"/>
  <c r="H21" i="7" s="1"/>
  <c r="J20" i="7"/>
  <c r="G22" i="5"/>
  <c r="H22" i="5" s="1"/>
  <c r="J21" i="5"/>
  <c r="G21" i="2"/>
  <c r="H20" i="2"/>
  <c r="J20" i="2" s="1"/>
  <c r="G22" i="3"/>
  <c r="H22" i="3" s="1"/>
  <c r="J22" i="3" s="1"/>
  <c r="G28" i="15" l="1"/>
  <c r="H28" i="15" s="1"/>
  <c r="H27" i="15"/>
  <c r="G23" i="8"/>
  <c r="J22" i="8"/>
  <c r="G22" i="7"/>
  <c r="H22" i="7" s="1"/>
  <c r="J21" i="7"/>
  <c r="J22" i="5"/>
  <c r="G23" i="5"/>
  <c r="H23" i="5" s="1"/>
  <c r="G22" i="2"/>
  <c r="H21" i="2"/>
  <c r="J21" i="2" s="1"/>
  <c r="G23" i="3"/>
  <c r="H23" i="3" s="1"/>
  <c r="J23" i="3" s="1"/>
  <c r="J23" i="8" l="1"/>
  <c r="G24" i="8"/>
  <c r="J22" i="7"/>
  <c r="G23" i="7"/>
  <c r="H23" i="7" s="1"/>
  <c r="J23" i="5"/>
  <c r="G24" i="5"/>
  <c r="H24" i="5" s="1"/>
  <c r="G23" i="2"/>
  <c r="H22" i="2"/>
  <c r="J22" i="2" s="1"/>
  <c r="G24" i="3"/>
  <c r="H24" i="3" s="1"/>
  <c r="J24" i="3" s="1"/>
  <c r="J24" i="8" l="1"/>
  <c r="G25" i="8"/>
  <c r="J23" i="7"/>
  <c r="G24" i="7"/>
  <c r="H24" i="7" s="1"/>
  <c r="G25" i="5"/>
  <c r="H25" i="5" s="1"/>
  <c r="J24" i="5"/>
  <c r="H23" i="2"/>
  <c r="J23" i="2" s="1"/>
  <c r="G24" i="2"/>
  <c r="G25" i="3"/>
  <c r="H25" i="3" s="1"/>
  <c r="J25" i="3" s="1"/>
  <c r="G26" i="8" l="1"/>
  <c r="J25" i="8"/>
  <c r="G25" i="7"/>
  <c r="H25" i="7" s="1"/>
  <c r="J24" i="7"/>
  <c r="G26" i="5"/>
  <c r="H26" i="5" s="1"/>
  <c r="J25" i="5"/>
  <c r="G25" i="2"/>
  <c r="H24" i="2"/>
  <c r="J24" i="2" s="1"/>
  <c r="G26" i="3"/>
  <c r="H26" i="3" s="1"/>
  <c r="J26" i="3" s="1"/>
  <c r="G27" i="8" l="1"/>
  <c r="J27" i="8" s="1"/>
  <c r="J26" i="8"/>
  <c r="G26" i="7"/>
  <c r="H26" i="7" s="1"/>
  <c r="J25" i="7"/>
  <c r="J26" i="5"/>
  <c r="G27" i="5"/>
  <c r="G26" i="2"/>
  <c r="H25" i="2"/>
  <c r="J25" i="2" s="1"/>
  <c r="G27" i="3"/>
  <c r="H27" i="3" s="1"/>
  <c r="J27" i="3" s="1"/>
  <c r="D11" i="3" s="1"/>
  <c r="D10" i="8" l="1"/>
  <c r="H27" i="5"/>
  <c r="J27" i="5" s="1"/>
  <c r="D12" i="5" s="1"/>
  <c r="J26" i="7"/>
  <c r="G27" i="7"/>
  <c r="H26" i="2"/>
  <c r="J26" i="2" s="1"/>
  <c r="G27" i="2"/>
  <c r="H27" i="2" s="1"/>
  <c r="J27" i="2" s="1"/>
  <c r="D11" i="2" s="1"/>
  <c r="H27" i="7" l="1"/>
  <c r="J27" i="7" s="1"/>
  <c r="D1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<sst xmlns="http://schemas.openxmlformats.org/spreadsheetml/2006/main" count="260" uniqueCount="29">
  <si>
    <t>cells</t>
  </si>
  <si>
    <t>T1 [C]</t>
  </si>
  <si>
    <t>Tinf [C]</t>
  </si>
  <si>
    <t>h [W/(m2K)]</t>
  </si>
  <si>
    <t>k [W/(m⋅K)]</t>
  </si>
  <si>
    <t>L [m]</t>
  </si>
  <si>
    <t>deltaX [m]</t>
  </si>
  <si>
    <t>rel error %</t>
  </si>
  <si>
    <t>x [m]</t>
  </si>
  <si>
    <t xml:space="preserve">exact [C] </t>
  </si>
  <si>
    <t>T2[C]</t>
  </si>
  <si>
    <t>almost [C]</t>
  </si>
  <si>
    <t>Max error %</t>
  </si>
  <si>
    <t>Tinf1 [C]</t>
  </si>
  <si>
    <t>Tinf2 [C]</t>
  </si>
  <si>
    <t>h1 [W/(m2K)]</t>
  </si>
  <si>
    <t>h2 [W/(m2K)]</t>
  </si>
  <si>
    <t>q2 [W/m2]</t>
  </si>
  <si>
    <t>q1 [W/m2]</t>
  </si>
  <si>
    <t>T2 [C]</t>
  </si>
  <si>
    <t>k0 [W/(m⋅K)]</t>
  </si>
  <si>
    <t>q[W/m^3]</t>
  </si>
  <si>
    <t>beta[1/K]</t>
  </si>
  <si>
    <t>exact [C]</t>
  </si>
  <si>
    <t>CONST PARAM</t>
  </si>
  <si>
    <t>TEMPERATURE DEPENDENT CONDUCTIVITY</t>
  </si>
  <si>
    <t>R [m]</t>
  </si>
  <si>
    <t>Tf [C]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</si>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</sst>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0"/>
    <numFmt numFmtId="166" formatCode="0.000000E+0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heat9!$I$4:$I$28</c:f>
              <c:numCache>
                <c:formatCode>0.000000E+00</c:formatCode>
                <c:ptCount val="25"/>
                <c:pt idx="0">
                  <c:v>20.506329999999998</c:v>
                </c:pt>
                <c:pt idx="1">
                  <c:v>21.518989999999999</c:v>
                </c:pt>
                <c:pt idx="2">
                  <c:v>22.531649999999999</c:v>
                </c:pt>
                <c:pt idx="3">
                  <c:v>23.5443</c:v>
                </c:pt>
                <c:pt idx="4">
                  <c:v>24.55696</c:v>
                </c:pt>
                <c:pt idx="5">
                  <c:v>25.56962</c:v>
                </c:pt>
                <c:pt idx="6">
                  <c:v>26.582280000000001</c:v>
                </c:pt>
                <c:pt idx="7">
                  <c:v>27.594940000000001</c:v>
                </c:pt>
                <c:pt idx="8">
                  <c:v>28.607589999999998</c:v>
                </c:pt>
                <c:pt idx="9">
                  <c:v>29.620249999999999</c:v>
                </c:pt>
                <c:pt idx="10">
                  <c:v>30.632909999999999</c:v>
                </c:pt>
                <c:pt idx="11">
                  <c:v>31.645569999999999</c:v>
                </c:pt>
                <c:pt idx="12">
                  <c:v>32.658230000000003</c:v>
                </c:pt>
                <c:pt idx="13">
                  <c:v>33.67089</c:v>
                </c:pt>
                <c:pt idx="14">
                  <c:v>34.683540000000001</c:v>
                </c:pt>
                <c:pt idx="15">
                  <c:v>35.696199999999997</c:v>
                </c:pt>
                <c:pt idx="16">
                  <c:v>36.708860000000001</c:v>
                </c:pt>
                <c:pt idx="17">
                  <c:v>37.721519999999998</c:v>
                </c:pt>
                <c:pt idx="18">
                  <c:v>38.734180000000002</c:v>
                </c:pt>
                <c:pt idx="19">
                  <c:v>39.746839999999999</c:v>
                </c:pt>
                <c:pt idx="20">
                  <c:v>41.772150000000003</c:v>
                </c:pt>
                <c:pt idx="21">
                  <c:v>45.822780000000002</c:v>
                </c:pt>
                <c:pt idx="22">
                  <c:v>49.873420000000003</c:v>
                </c:pt>
                <c:pt idx="23">
                  <c:v>53.924050000000001</c:v>
                </c:pt>
                <c:pt idx="24">
                  <c:v>57.974679999999999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C-4E8B-8F5A-814C5A653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32848"/>
        <c:axId val="424629896"/>
      </c:lineChart>
      <c:catAx>
        <c:axId val="424632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29896"/>
        <c:crosses val="autoZero"/>
        <c:auto val="1"/>
        <c:lblAlgn val="ctr"/>
        <c:lblOffset val="100"/>
        <c:noMultiLvlLbl val="0"/>
      </c:catAx>
      <c:valAx>
        <c:axId val="42462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heat10!$I$4:$I$28</c:f>
              <c:numCache>
                <c:formatCode>0.000000E+00</c:formatCode>
                <c:ptCount val="25"/>
                <c:pt idx="0">
                  <c:v>22.416609999999999</c:v>
                </c:pt>
                <c:pt idx="1">
                  <c:v>26.999829999999999</c:v>
                </c:pt>
                <c:pt idx="2">
                  <c:v>31.33306</c:v>
                </c:pt>
                <c:pt idx="3">
                  <c:v>35.41628</c:v>
                </c:pt>
                <c:pt idx="4">
                  <c:v>39.249499999999998</c:v>
                </c:pt>
                <c:pt idx="5">
                  <c:v>42.832720000000002</c:v>
                </c:pt>
                <c:pt idx="6">
                  <c:v>46.165939999999999</c:v>
                </c:pt>
                <c:pt idx="7">
                  <c:v>49.249169999999999</c:v>
                </c:pt>
                <c:pt idx="8">
                  <c:v>52.082389999999997</c:v>
                </c:pt>
                <c:pt idx="9">
                  <c:v>54.665610000000001</c:v>
                </c:pt>
                <c:pt idx="10">
                  <c:v>56.998829999999998</c:v>
                </c:pt>
                <c:pt idx="11">
                  <c:v>59.082050000000002</c:v>
                </c:pt>
                <c:pt idx="12">
                  <c:v>60.915280000000003</c:v>
                </c:pt>
                <c:pt idx="13">
                  <c:v>62.4985</c:v>
                </c:pt>
                <c:pt idx="14">
                  <c:v>63.831719999999997</c:v>
                </c:pt>
                <c:pt idx="15">
                  <c:v>64.914940000000001</c:v>
                </c:pt>
                <c:pt idx="16">
                  <c:v>65.748170000000002</c:v>
                </c:pt>
                <c:pt idx="17">
                  <c:v>66.331389999999999</c:v>
                </c:pt>
                <c:pt idx="18">
                  <c:v>66.664609999999996</c:v>
                </c:pt>
                <c:pt idx="19">
                  <c:v>66.747829999999993</c:v>
                </c:pt>
                <c:pt idx="20">
                  <c:v>66.200800000000001</c:v>
                </c:pt>
                <c:pt idx="21">
                  <c:v>65.533959999999993</c:v>
                </c:pt>
                <c:pt idx="22">
                  <c:v>64.467110000000005</c:v>
                </c:pt>
                <c:pt idx="23">
                  <c:v>63.00027</c:v>
                </c:pt>
                <c:pt idx="24">
                  <c:v>61.133420000000001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8-4063-9AEE-98D95BE3B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599680"/>
        <c:axId val="431597712"/>
      </c:lineChart>
      <c:catAx>
        <c:axId val="431599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97712"/>
        <c:crosses val="autoZero"/>
        <c:auto val="1"/>
        <c:lblAlgn val="ctr"/>
        <c:lblOffset val="100"/>
        <c:noMultiLvlLbl val="0"/>
      </c:catAx>
      <c:valAx>
        <c:axId val="43159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59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heat13!$I$4:$I$33</c:f>
              <c:numCache>
                <c:formatCode>0.000000E+00</c:formatCode>
                <c:ptCount val="30"/>
                <c:pt idx="0">
                  <c:v>98.363740000000007</c:v>
                </c:pt>
                <c:pt idx="1">
                  <c:v>98.079650000000001</c:v>
                </c:pt>
                <c:pt idx="2">
                  <c:v>97.511470000000003</c:v>
                </c:pt>
                <c:pt idx="3">
                  <c:v>96.659199999999998</c:v>
                </c:pt>
                <c:pt idx="4">
                  <c:v>95.522840000000002</c:v>
                </c:pt>
                <c:pt idx="5">
                  <c:v>94.102379999999997</c:v>
                </c:pt>
                <c:pt idx="6">
                  <c:v>92.397840000000002</c:v>
                </c:pt>
                <c:pt idx="7">
                  <c:v>90.409199999999998</c:v>
                </c:pt>
                <c:pt idx="8">
                  <c:v>88.136470000000003</c:v>
                </c:pt>
                <c:pt idx="9">
                  <c:v>85.579650000000001</c:v>
                </c:pt>
                <c:pt idx="10">
                  <c:v>82.738740000000007</c:v>
                </c:pt>
                <c:pt idx="11">
                  <c:v>79.613740000000007</c:v>
                </c:pt>
                <c:pt idx="12">
                  <c:v>76.204650000000001</c:v>
                </c:pt>
                <c:pt idx="13">
                  <c:v>72.511470000000003</c:v>
                </c:pt>
                <c:pt idx="14">
                  <c:v>68.534199999999998</c:v>
                </c:pt>
                <c:pt idx="15">
                  <c:v>64.272840000000002</c:v>
                </c:pt>
                <c:pt idx="16">
                  <c:v>59.727379999999997</c:v>
                </c:pt>
                <c:pt idx="17">
                  <c:v>54.897840000000002</c:v>
                </c:pt>
                <c:pt idx="18">
                  <c:v>49.784199999999998</c:v>
                </c:pt>
                <c:pt idx="19">
                  <c:v>44.386470000000003</c:v>
                </c:pt>
                <c:pt idx="20">
                  <c:v>42.11374</c:v>
                </c:pt>
                <c:pt idx="21">
                  <c:v>41.132460000000002</c:v>
                </c:pt>
                <c:pt idx="22">
                  <c:v>40.080010000000001</c:v>
                </c:pt>
                <c:pt idx="23">
                  <c:v>38.957369999999997</c:v>
                </c:pt>
                <c:pt idx="24">
                  <c:v>37.765450000000001</c:v>
                </c:pt>
                <c:pt idx="25" formatCode="0.00000">
                  <c:v>36.505119999999998</c:v>
                </c:pt>
                <c:pt idx="26" formatCode="0.00000">
                  <c:v>35.177199999999999</c:v>
                </c:pt>
                <c:pt idx="27" formatCode="0.00000">
                  <c:v>33.78246</c:v>
                </c:pt>
                <c:pt idx="28" formatCode="0.00000">
                  <c:v>32.321649999999998</c:v>
                </c:pt>
                <c:pt idx="29" formatCode="0.00000">
                  <c:v>30.795449999999999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45-48BE-B488-058FB2995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406552"/>
        <c:axId val="473411144"/>
      </c:lineChart>
      <c:catAx>
        <c:axId val="473406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11144"/>
        <c:crosses val="autoZero"/>
        <c:auto val="1"/>
        <c:lblAlgn val="ctr"/>
        <c:lblOffset val="100"/>
        <c:noMultiLvlLbl val="0"/>
      </c:catAx>
      <c:valAx>
        <c:axId val="47341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06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heat14!$I$4:$I$23</c:f>
              <c:numCache>
                <c:formatCode>0.000000E+00</c:formatCode>
                <c:ptCount val="20"/>
                <c:pt idx="0">
                  <c:v>223.75</c:v>
                </c:pt>
                <c:pt idx="1">
                  <c:v>223.625</c:v>
                </c:pt>
                <c:pt idx="2">
                  <c:v>223.375</c:v>
                </c:pt>
                <c:pt idx="3">
                  <c:v>223</c:v>
                </c:pt>
                <c:pt idx="4">
                  <c:v>222.5</c:v>
                </c:pt>
                <c:pt idx="5">
                  <c:v>221.875</c:v>
                </c:pt>
                <c:pt idx="6">
                  <c:v>221.125</c:v>
                </c:pt>
                <c:pt idx="7">
                  <c:v>220.25</c:v>
                </c:pt>
                <c:pt idx="8">
                  <c:v>219.25</c:v>
                </c:pt>
                <c:pt idx="9">
                  <c:v>218.125</c:v>
                </c:pt>
                <c:pt idx="10">
                  <c:v>211.25</c:v>
                </c:pt>
                <c:pt idx="11">
                  <c:v>197.5</c:v>
                </c:pt>
                <c:pt idx="12">
                  <c:v>182.5</c:v>
                </c:pt>
                <c:pt idx="13">
                  <c:v>166.25</c:v>
                </c:pt>
                <c:pt idx="14">
                  <c:v>148.75</c:v>
                </c:pt>
                <c:pt idx="15">
                  <c:v>130</c:v>
                </c:pt>
                <c:pt idx="16">
                  <c:v>110</c:v>
                </c:pt>
                <c:pt idx="17">
                  <c:v>88.75</c:v>
                </c:pt>
                <c:pt idx="18">
                  <c:v>66.25</c:v>
                </c:pt>
                <c:pt idx="19">
                  <c:v>42.5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A-44B8-8231-9247FF1A6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545016"/>
        <c:axId val="465545344"/>
      </c:lineChart>
      <c:catAx>
        <c:axId val="465545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5344"/>
        <c:crosses val="autoZero"/>
        <c:auto val="1"/>
        <c:lblAlgn val="ctr"/>
        <c:lblOffset val="100"/>
        <c:noMultiLvlLbl val="0"/>
      </c:catAx>
      <c:valAx>
        <c:axId val="4655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heat18!$I$4:$I$23</c:f>
              <c:numCache>
                <c:formatCode>0.000000E+00</c:formatCode>
                <c:ptCount val="20"/>
                <c:pt idx="0">
                  <c:v>644.76570000000004</c:v>
                </c:pt>
                <c:pt idx="1">
                  <c:v>644.53840000000002</c:v>
                </c:pt>
                <c:pt idx="2">
                  <c:v>643.97019999999998</c:v>
                </c:pt>
                <c:pt idx="3">
                  <c:v>643.08640000000003</c:v>
                </c:pt>
                <c:pt idx="4">
                  <c:v>641.89319999999998</c:v>
                </c:pt>
                <c:pt idx="5">
                  <c:v>640.39319999999998</c:v>
                </c:pt>
                <c:pt idx="6">
                  <c:v>638.58759999999995</c:v>
                </c:pt>
                <c:pt idx="7">
                  <c:v>636.47720000000004</c:v>
                </c:pt>
                <c:pt idx="8">
                  <c:v>634.0625</c:v>
                </c:pt>
                <c:pt idx="9">
                  <c:v>631.34360000000004</c:v>
                </c:pt>
                <c:pt idx="10">
                  <c:v>616.23</c:v>
                </c:pt>
                <c:pt idx="11">
                  <c:v>566.86130000000003</c:v>
                </c:pt>
                <c:pt idx="12">
                  <c:v>521.69079999999997</c:v>
                </c:pt>
                <c:pt idx="13">
                  <c:v>474.37270000000001</c:v>
                </c:pt>
                <c:pt idx="14">
                  <c:v>422.41559999999998</c:v>
                </c:pt>
                <c:pt idx="15">
                  <c:v>364.64659999999998</c:v>
                </c:pt>
                <c:pt idx="16">
                  <c:v>300.44200000000001</c:v>
                </c:pt>
                <c:pt idx="17">
                  <c:v>229.44030000000001</c:v>
                </c:pt>
                <c:pt idx="18">
                  <c:v>151.41759999999999</c:v>
                </c:pt>
                <c:pt idx="19">
                  <c:v>66.227900000000005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7E-4592-AA18-618ED93C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545016"/>
        <c:axId val="465545344"/>
      </c:lineChart>
      <c:catAx>
        <c:axId val="465545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5344"/>
        <c:crosses val="autoZero"/>
        <c:auto val="1"/>
        <c:lblAlgn val="ctr"/>
        <c:lblOffset val="100"/>
        <c:noMultiLvlLbl val="0"/>
      </c:catAx>
      <c:valAx>
        <c:axId val="4655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heat19!$I$4:$I$23</c:f>
              <c:numCache>
                <c:formatCode>0.000000E+00</c:formatCode>
                <c:ptCount val="20"/>
                <c:pt idx="0">
                  <c:v>964.80799999999999</c:v>
                </c:pt>
                <c:pt idx="1">
                  <c:v>962.30799999999999</c:v>
                </c:pt>
                <c:pt idx="2">
                  <c:v>956.05799999999999</c:v>
                </c:pt>
                <c:pt idx="3">
                  <c:v>946.33579999999995</c:v>
                </c:pt>
                <c:pt idx="4">
                  <c:v>933.21079999999995</c:v>
                </c:pt>
                <c:pt idx="5">
                  <c:v>916.71079999999995</c:v>
                </c:pt>
                <c:pt idx="6">
                  <c:v>896.84969999999998</c:v>
                </c:pt>
                <c:pt idx="7">
                  <c:v>873.6354</c:v>
                </c:pt>
                <c:pt idx="8">
                  <c:v>847.0729</c:v>
                </c:pt>
                <c:pt idx="9">
                  <c:v>817.16549999999995</c:v>
                </c:pt>
                <c:pt idx="10">
                  <c:v>675.85299999999995</c:v>
                </c:pt>
                <c:pt idx="11">
                  <c:v>621.54740000000004</c:v>
                </c:pt>
                <c:pt idx="12">
                  <c:v>571.85990000000004</c:v>
                </c:pt>
                <c:pt idx="13">
                  <c:v>519.80989999999997</c:v>
                </c:pt>
                <c:pt idx="14">
                  <c:v>462.65710000000001</c:v>
                </c:pt>
                <c:pt idx="15">
                  <c:v>399.1112</c:v>
                </c:pt>
                <c:pt idx="16">
                  <c:v>328.4862</c:v>
                </c:pt>
                <c:pt idx="17">
                  <c:v>250.3844</c:v>
                </c:pt>
                <c:pt idx="18">
                  <c:v>164.55940000000001</c:v>
                </c:pt>
                <c:pt idx="19">
                  <c:v>70.85069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E-4ABF-B52D-4E93CB824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545016"/>
        <c:axId val="465545344"/>
      </c:lineChart>
      <c:catAx>
        <c:axId val="465545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5344"/>
        <c:crosses val="autoZero"/>
        <c:auto val="1"/>
        <c:lblAlgn val="ctr"/>
        <c:lblOffset val="100"/>
        <c:noMultiLvlLbl val="0"/>
      </c:catAx>
      <c:valAx>
        <c:axId val="4655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5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5</xdr:row>
      <xdr:rowOff>167640</xdr:rowOff>
    </xdr:from>
    <xdr:to>
      <xdr:col>16</xdr:col>
      <xdr:colOff>38100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DF91F3-6077-43E6-B2FD-49D35C3DC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388620</xdr:colOff>
      <xdr:row>6</xdr:row>
      <xdr:rowOff>68580</xdr:rowOff>
    </xdr:from>
    <xdr:to>
      <xdr:col>16</xdr:col>
      <xdr:colOff>228600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7CC638-D40F-4549-B122-1F9796903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12</xdr:row>
      <xdr:rowOff>175260</xdr:rowOff>
    </xdr:from>
    <xdr:to>
      <xdr:col>13</xdr:col>
      <xdr:colOff>548640</xdr:colOff>
      <xdr:row>29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DE525-126C-423C-BF74-07D27939D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769620</xdr:colOff>
      <xdr:row>3</xdr:row>
      <xdr:rowOff>121920</xdr:rowOff>
    </xdr:from>
    <xdr:to>
      <xdr:col>17</xdr:col>
      <xdr:colOff>0</xdr:colOff>
      <xdr:row>18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5722E0-BE2B-4135-A010-020B5634B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769620</xdr:colOff>
      <xdr:row>3</xdr:row>
      <xdr:rowOff>121920</xdr:rowOff>
    </xdr:from>
    <xdr:to>
      <xdr:col>17</xdr:col>
      <xdr:colOff>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90F61-5704-49A5-97A0-6DA30810C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769620</xdr:colOff>
      <xdr:row>3</xdr:row>
      <xdr:rowOff>121920</xdr:rowOff>
    </xdr:from>
    <xdr:to>
      <xdr:col>17</xdr:col>
      <xdr:colOff>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E377E-AD55-4197-931C-75FCFBAC6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834E-F26A-440E-A55C-B982346BC229}">
  <dimension ref="C2:L36"/>
  <sheetViews>
    <sheetView workbookViewId="0">
      <selection activeCell="H4" sqref="H4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10" width="12.5546875" bestFit="1" customWidth="1"/>
  </cols>
  <sheetData>
    <row r="2" spans="3:12" x14ac:dyDescent="0.3">
      <c r="G2" t="s">
        <v>8</v>
      </c>
      <c r="H2" t="s">
        <v>9</v>
      </c>
      <c r="I2" t="s">
        <v>11</v>
      </c>
      <c r="J2" t="s">
        <v>7</v>
      </c>
    </row>
    <row r="3" spans="3:12" x14ac:dyDescent="0.3">
      <c r="C3" t="s">
        <v>1</v>
      </c>
      <c r="D3">
        <v>10</v>
      </c>
      <c r="G3" s="4">
        <f>D6/2</f>
        <v>5.0000000000000001E-3</v>
      </c>
      <c r="H3" s="4">
        <f>$D$3+($D$4-$D$3)*G3/$D$5</f>
        <v>12</v>
      </c>
      <c r="I3" s="4">
        <v>12</v>
      </c>
      <c r="J3" s="4">
        <f>100*(H3-I3)/H3</f>
        <v>0</v>
      </c>
      <c r="K3" s="4"/>
      <c r="L3" s="4"/>
    </row>
    <row r="4" spans="3:12" x14ac:dyDescent="0.3">
      <c r="C4" t="s">
        <v>2</v>
      </c>
      <c r="D4">
        <v>30</v>
      </c>
      <c r="G4" s="4">
        <f>$G3+$D$6</f>
        <v>1.4999999999999999E-2</v>
      </c>
      <c r="H4" s="4">
        <f>$D$3+($D$4-$D$3)*G4/$D$5</f>
        <v>16</v>
      </c>
      <c r="I4" s="4">
        <v>16</v>
      </c>
      <c r="J4" s="4">
        <f t="shared" ref="J4:J7" si="0">100*(H4-I4)/H4</f>
        <v>0</v>
      </c>
      <c r="K4" s="4"/>
      <c r="L4" s="4"/>
    </row>
    <row r="5" spans="3:12" x14ac:dyDescent="0.3">
      <c r="C5" t="s">
        <v>5</v>
      </c>
      <c r="D5">
        <v>0.05</v>
      </c>
      <c r="G5" s="4">
        <f>$G4+$D$6</f>
        <v>2.5000000000000001E-2</v>
      </c>
      <c r="H5" s="4">
        <f>$D$3+($D$4-$D$3)*G5/$D$5</f>
        <v>20</v>
      </c>
      <c r="I5" s="4">
        <v>20</v>
      </c>
      <c r="J5" s="4">
        <f t="shared" si="0"/>
        <v>0</v>
      </c>
      <c r="K5" s="4"/>
      <c r="L5" s="4"/>
    </row>
    <row r="6" spans="3:12" x14ac:dyDescent="0.3">
      <c r="C6" t="s">
        <v>6</v>
      </c>
      <c r="D6">
        <f>D5/D7</f>
        <v>0.01</v>
      </c>
      <c r="G6" s="4">
        <f>$G5+$D$6</f>
        <v>3.5000000000000003E-2</v>
      </c>
      <c r="H6" s="4">
        <f>$D$3+($D$4-$D$3)*G6/$D$5</f>
        <v>24</v>
      </c>
      <c r="I6" s="4">
        <v>24</v>
      </c>
      <c r="J6" s="4">
        <f t="shared" si="0"/>
        <v>0</v>
      </c>
      <c r="K6" s="4"/>
      <c r="L6" s="4"/>
    </row>
    <row r="7" spans="3:12" x14ac:dyDescent="0.3">
      <c r="C7" t="s">
        <v>0</v>
      </c>
      <c r="D7">
        <v>5</v>
      </c>
      <c r="G7" s="4">
        <f>$G6+$D$6</f>
        <v>4.5000000000000005E-2</v>
      </c>
      <c r="H7" s="4">
        <f>$D$3+($D$4-$D$3)*G7/$D$5</f>
        <v>28</v>
      </c>
      <c r="I7" s="4">
        <v>28</v>
      </c>
      <c r="J7" s="4">
        <f t="shared" si="0"/>
        <v>0</v>
      </c>
      <c r="K7" s="4"/>
      <c r="L7" s="4"/>
    </row>
    <row r="8" spans="3:12" x14ac:dyDescent="0.3">
      <c r="G8" s="4"/>
      <c r="H8" s="4"/>
      <c r="I8" s="4"/>
      <c r="J8" s="4"/>
      <c r="K8" s="4"/>
      <c r="L8" s="4"/>
    </row>
    <row r="9" spans="3:12" x14ac:dyDescent="0.3">
      <c r="C9" s="4">
        <f>MAX(J3:J7)</f>
        <v>0</v>
      </c>
      <c r="G9" s="4"/>
      <c r="H9" s="4"/>
      <c r="I9" s="4"/>
      <c r="J9" s="4"/>
      <c r="K9" s="4"/>
      <c r="L9" s="4"/>
    </row>
    <row r="11" spans="3:12" x14ac:dyDescent="0.3">
      <c r="G11" s="2"/>
      <c r="H11" s="2"/>
      <c r="I11" s="3"/>
      <c r="J11" s="3"/>
      <c r="K11" s="3"/>
    </row>
    <row r="12" spans="3:12" x14ac:dyDescent="0.3">
      <c r="G12" s="2"/>
      <c r="H12" s="2"/>
      <c r="I12" s="3"/>
      <c r="J12" s="3"/>
      <c r="K12" s="3"/>
    </row>
    <row r="13" spans="3:12" x14ac:dyDescent="0.3">
      <c r="D13" s="1"/>
      <c r="G13" s="2"/>
      <c r="H13" s="2"/>
      <c r="I13" s="3"/>
      <c r="J13" s="3"/>
      <c r="K13" s="3"/>
    </row>
    <row r="14" spans="3:12" x14ac:dyDescent="0.3">
      <c r="D14" s="1"/>
      <c r="G14" s="2"/>
      <c r="H14" s="2"/>
      <c r="I14" s="3"/>
      <c r="J14" s="3"/>
      <c r="K14" s="3"/>
    </row>
    <row r="15" spans="3:12" x14ac:dyDescent="0.3">
      <c r="D15" s="1"/>
      <c r="G15" s="2"/>
      <c r="H15" s="2"/>
      <c r="I15" s="3"/>
      <c r="J15" s="3"/>
      <c r="K15" s="3"/>
    </row>
    <row r="16" spans="3:12" x14ac:dyDescent="0.3">
      <c r="D16" s="1"/>
      <c r="G16" s="2"/>
      <c r="H16" s="2"/>
      <c r="I16" s="3"/>
      <c r="J16" s="3"/>
      <c r="K16" s="3"/>
    </row>
    <row r="17" spans="7:11" x14ac:dyDescent="0.3">
      <c r="G17" s="2"/>
      <c r="H17" s="2"/>
      <c r="I17" s="3"/>
      <c r="J17" s="3"/>
      <c r="K17" s="3"/>
    </row>
    <row r="18" spans="7:11" x14ac:dyDescent="0.3">
      <c r="G18" s="2"/>
      <c r="H18" s="2"/>
      <c r="I18" s="3"/>
      <c r="J18" s="3"/>
      <c r="K18" s="3"/>
    </row>
    <row r="19" spans="7:11" x14ac:dyDescent="0.3">
      <c r="G19" s="2"/>
      <c r="H19" s="2"/>
      <c r="I19" s="3"/>
      <c r="J19" s="3"/>
      <c r="K19" s="3"/>
    </row>
    <row r="20" spans="7:11" x14ac:dyDescent="0.3">
      <c r="G20" s="2"/>
      <c r="H20" s="2"/>
      <c r="I20" s="3"/>
      <c r="J20" s="3"/>
      <c r="K20" s="3"/>
    </row>
    <row r="21" spans="7:11" x14ac:dyDescent="0.3">
      <c r="G21" s="2"/>
      <c r="H21" s="2"/>
      <c r="I21" s="3"/>
      <c r="J21" s="3"/>
      <c r="K21" s="3"/>
    </row>
    <row r="22" spans="7:11" x14ac:dyDescent="0.3">
      <c r="G22" s="2"/>
      <c r="H22" s="2"/>
      <c r="I22" s="3"/>
      <c r="J22" s="3"/>
      <c r="K22" s="3"/>
    </row>
    <row r="23" spans="7:11" x14ac:dyDescent="0.3">
      <c r="G23" s="2"/>
      <c r="H23" s="2"/>
      <c r="I23" s="3"/>
      <c r="J23" s="3"/>
      <c r="K23" s="3"/>
    </row>
    <row r="24" spans="7:11" x14ac:dyDescent="0.3">
      <c r="G24" s="2"/>
      <c r="H24" s="2"/>
      <c r="I24" s="3"/>
      <c r="J24" s="3"/>
      <c r="K24" s="3"/>
    </row>
    <row r="25" spans="7:11" x14ac:dyDescent="0.3">
      <c r="G25" s="2"/>
      <c r="H25" s="2"/>
      <c r="I25" s="3"/>
      <c r="J25" s="3"/>
      <c r="K25" s="3"/>
    </row>
    <row r="26" spans="7:11" x14ac:dyDescent="0.3">
      <c r="G26" s="2"/>
      <c r="H26" s="2"/>
      <c r="I26" s="3"/>
      <c r="J26" s="3"/>
      <c r="K26" s="3"/>
    </row>
    <row r="27" spans="7:11" x14ac:dyDescent="0.3">
      <c r="G27" s="2"/>
      <c r="H27" s="2"/>
      <c r="I27" s="3"/>
      <c r="J27" s="3"/>
      <c r="K27" s="3"/>
    </row>
    <row r="28" spans="7:11" x14ac:dyDescent="0.3">
      <c r="G28" s="2"/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B274-6099-4192-87E2-B6D4952664E3}">
  <dimension ref="C2:M36"/>
  <sheetViews>
    <sheetView workbookViewId="0">
      <selection activeCell="D6" sqref="D6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3.21875" customWidth="1"/>
  </cols>
  <sheetData>
    <row r="2" spans="3:13" x14ac:dyDescent="0.3">
      <c r="G2" t="s">
        <v>8</v>
      </c>
      <c r="H2" t="s">
        <v>9</v>
      </c>
      <c r="I2" t="s">
        <v>11</v>
      </c>
      <c r="J2" t="s">
        <v>7</v>
      </c>
    </row>
    <row r="3" spans="3:13" x14ac:dyDescent="0.3">
      <c r="C3" t="s">
        <v>1</v>
      </c>
      <c r="D3">
        <v>10</v>
      </c>
      <c r="G3" s="4">
        <f>D8/2</f>
        <v>1E-3</v>
      </c>
      <c r="H3" s="4">
        <f>$D$3+($D$4-$D$3)*$D$5*G3/($D$6+$D$5*$D$7)</f>
        <v>10.275127951693035</v>
      </c>
      <c r="I3" s="4">
        <v>10.275130000000001</v>
      </c>
      <c r="J3" s="4">
        <f>100*(H3-I3)/H3</f>
        <v>-1.9934612741059537E-5</v>
      </c>
      <c r="K3" s="4"/>
      <c r="L3" s="4"/>
      <c r="M3" s="4"/>
    </row>
    <row r="4" spans="3:13" x14ac:dyDescent="0.3">
      <c r="C4" t="s">
        <v>2</v>
      </c>
      <c r="D4">
        <v>30</v>
      </c>
      <c r="G4" s="4">
        <f t="shared" ref="G4:G27" si="0">$G3+$D$8</f>
        <v>3.0000000000000001E-3</v>
      </c>
      <c r="H4" s="4">
        <f>$D$3+($D$4-$D$3)*$D$5*G4/($D$6+$D$5*$D$7)</f>
        <v>10.825383855079103</v>
      </c>
      <c r="I4" s="4">
        <v>10.825379999999999</v>
      </c>
      <c r="J4" s="4">
        <f t="shared" ref="J4:J27" si="1">100*(H4-I4)/H4</f>
        <v>3.561147720534573E-5</v>
      </c>
      <c r="K4" s="4"/>
      <c r="L4" s="4"/>
      <c r="M4" s="4"/>
    </row>
    <row r="5" spans="3:13" x14ac:dyDescent="0.3">
      <c r="C5" t="s">
        <v>3</v>
      </c>
      <c r="D5">
        <v>1000</v>
      </c>
      <c r="G5" s="4">
        <f t="shared" si="0"/>
        <v>5.0000000000000001E-3</v>
      </c>
      <c r="H5" s="4">
        <f>$D$3+($D$4-$D$3)*$D$5*G5/($D$6+$D$5*$D$7)</f>
        <v>11.375639758465171</v>
      </c>
      <c r="I5" s="4">
        <v>11.375640000000001</v>
      </c>
      <c r="J5" s="4">
        <f t="shared" si="1"/>
        <v>-2.1232636985597807E-6</v>
      </c>
      <c r="K5" s="4"/>
      <c r="L5" s="4"/>
      <c r="M5" s="4"/>
    </row>
    <row r="6" spans="3:13" x14ac:dyDescent="0.3">
      <c r="C6" t="s">
        <v>4</v>
      </c>
      <c r="D6">
        <v>22.693449999999999</v>
      </c>
      <c r="G6" s="4">
        <f t="shared" si="0"/>
        <v>7.0000000000000001E-3</v>
      </c>
      <c r="H6" s="4">
        <f>$D$3+($D$4-$D$3)*$D$5*G6/($D$6+$D$5*$D$7)</f>
        <v>11.925895661851239</v>
      </c>
      <c r="I6" s="4">
        <v>11.9259</v>
      </c>
      <c r="J6" s="4">
        <f t="shared" si="1"/>
        <v>-3.6375873847229003E-5</v>
      </c>
      <c r="K6" s="4"/>
      <c r="L6" s="4"/>
      <c r="M6" s="4"/>
    </row>
    <row r="7" spans="3:13" x14ac:dyDescent="0.3">
      <c r="C7" t="s">
        <v>5</v>
      </c>
      <c r="D7">
        <v>0.05</v>
      </c>
      <c r="G7" s="4">
        <f t="shared" si="0"/>
        <v>9.0000000000000011E-3</v>
      </c>
      <c r="H7" s="4">
        <f>$D$3+($D$4-$D$3)*$D$5*G7/($D$6+$D$5*$D$7)</f>
        <v>12.476151565237309</v>
      </c>
      <c r="I7" s="4">
        <v>12.476150000000001</v>
      </c>
      <c r="J7" s="4">
        <f t="shared" si="1"/>
        <v>1.254583435019455E-5</v>
      </c>
      <c r="K7" s="4"/>
      <c r="L7" s="4"/>
      <c r="M7" s="4"/>
    </row>
    <row r="8" spans="3:13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ref="H8:H27" si="2">$D$3+($D$4-$D$3)*$D$5*G8/($D$6+$D$5*$D$7)</f>
        <v>13.026407468623377</v>
      </c>
      <c r="I8" s="4">
        <v>13.02641</v>
      </c>
      <c r="J8" s="4">
        <f t="shared" si="1"/>
        <v>-1.9432653470115777E-5</v>
      </c>
      <c r="K8" s="4"/>
      <c r="L8" s="4"/>
      <c r="M8" s="4"/>
    </row>
    <row r="9" spans="3:13" x14ac:dyDescent="0.3">
      <c r="C9" t="s">
        <v>0</v>
      </c>
      <c r="D9">
        <v>25</v>
      </c>
      <c r="G9" s="4">
        <f t="shared" si="0"/>
        <v>1.3000000000000001E-2</v>
      </c>
      <c r="H9" s="4">
        <f t="shared" si="2"/>
        <v>13.576663372009445</v>
      </c>
      <c r="I9" s="4">
        <v>13.57666</v>
      </c>
      <c r="J9" s="4">
        <f t="shared" si="1"/>
        <v>2.4836805278340935E-5</v>
      </c>
      <c r="K9" s="4"/>
      <c r="L9" s="4"/>
      <c r="M9" s="4"/>
    </row>
    <row r="10" spans="3:13" x14ac:dyDescent="0.3">
      <c r="G10" s="4">
        <f t="shared" si="0"/>
        <v>1.5000000000000001E-2</v>
      </c>
      <c r="H10" s="4">
        <f t="shared" si="2"/>
        <v>14.126919275395514</v>
      </c>
      <c r="I10" s="4">
        <v>14.12692</v>
      </c>
      <c r="J10" s="4">
        <f t="shared" si="1"/>
        <v>-5.1292463169725995E-6</v>
      </c>
      <c r="K10" s="4"/>
      <c r="L10" s="4"/>
      <c r="M10" s="4"/>
    </row>
    <row r="11" spans="3:13" x14ac:dyDescent="0.3">
      <c r="C11" t="s">
        <v>12</v>
      </c>
      <c r="D11" s="4">
        <f>MAX(J3:J27)</f>
        <v>3.561147720534573E-5</v>
      </c>
      <c r="G11" s="4">
        <f t="shared" si="0"/>
        <v>1.7000000000000001E-2</v>
      </c>
      <c r="H11" s="4">
        <f t="shared" si="2"/>
        <v>14.677175178781582</v>
      </c>
      <c r="I11" s="4">
        <v>14.67718</v>
      </c>
      <c r="J11" s="4">
        <f t="shared" si="1"/>
        <v>-3.2848408222595641E-5</v>
      </c>
      <c r="K11" s="4"/>
      <c r="L11" s="4"/>
      <c r="M11" s="4"/>
    </row>
    <row r="12" spans="3:13" x14ac:dyDescent="0.3">
      <c r="D12" s="1"/>
      <c r="G12" s="4">
        <f t="shared" si="0"/>
        <v>1.9000000000000003E-2</v>
      </c>
      <c r="H12" s="4">
        <f t="shared" si="2"/>
        <v>15.227431082167652</v>
      </c>
      <c r="I12" s="4">
        <v>15.22743</v>
      </c>
      <c r="J12" s="4">
        <f t="shared" si="1"/>
        <v>7.1066987310596106E-6</v>
      </c>
      <c r="K12" s="4"/>
      <c r="L12" s="4"/>
      <c r="M12" s="4"/>
    </row>
    <row r="13" spans="3:13" x14ac:dyDescent="0.3">
      <c r="D13" s="1"/>
      <c r="G13" s="4">
        <f t="shared" si="0"/>
        <v>2.1000000000000005E-2</v>
      </c>
      <c r="H13" s="4">
        <f t="shared" si="2"/>
        <v>15.777686985553721</v>
      </c>
      <c r="I13" s="4">
        <v>15.77769</v>
      </c>
      <c r="J13" s="4">
        <f t="shared" si="1"/>
        <v>-1.9105755369155616E-5</v>
      </c>
      <c r="K13" s="4"/>
      <c r="L13" s="4"/>
      <c r="M13" s="4"/>
    </row>
    <row r="14" spans="3:13" x14ac:dyDescent="0.3">
      <c r="D14" s="1"/>
      <c r="G14" s="4">
        <f t="shared" si="0"/>
        <v>2.3000000000000007E-2</v>
      </c>
      <c r="H14" s="4">
        <f t="shared" si="2"/>
        <v>16.327942888939788</v>
      </c>
      <c r="I14" s="4">
        <v>16.327940000000002</v>
      </c>
      <c r="J14" s="4">
        <f t="shared" si="1"/>
        <v>1.7693225691142524E-5</v>
      </c>
      <c r="K14" s="4"/>
      <c r="L14" s="4"/>
      <c r="M14" s="4"/>
    </row>
    <row r="15" spans="3:13" x14ac:dyDescent="0.3">
      <c r="D15" s="1"/>
      <c r="G15" s="4">
        <f t="shared" si="0"/>
        <v>2.5000000000000008E-2</v>
      </c>
      <c r="H15" s="4">
        <f t="shared" si="2"/>
        <v>16.878198792325858</v>
      </c>
      <c r="I15" s="4">
        <v>16.8782</v>
      </c>
      <c r="J15" s="4">
        <f t="shared" si="1"/>
        <v>-7.1552311765172154E-6</v>
      </c>
      <c r="K15" s="4"/>
      <c r="L15" s="4"/>
      <c r="M15" s="4"/>
    </row>
    <row r="16" spans="3:13" x14ac:dyDescent="0.3">
      <c r="G16" s="4">
        <f t="shared" si="0"/>
        <v>2.700000000000001E-2</v>
      </c>
      <c r="H16" s="4">
        <f t="shared" si="2"/>
        <v>17.428454695711928</v>
      </c>
      <c r="I16" s="4">
        <v>17.428450000000002</v>
      </c>
      <c r="J16" s="4">
        <f t="shared" si="1"/>
        <v>2.6942789868323543E-5</v>
      </c>
      <c r="K16" s="4"/>
      <c r="L16" s="4"/>
      <c r="M16" s="4"/>
    </row>
    <row r="17" spans="7:13" x14ac:dyDescent="0.3">
      <c r="G17" s="4">
        <f t="shared" si="0"/>
        <v>2.9000000000000012E-2</v>
      </c>
      <c r="H17" s="4">
        <f t="shared" si="2"/>
        <v>17.978710599097997</v>
      </c>
      <c r="I17" s="4">
        <v>17.97871</v>
      </c>
      <c r="J17" s="4">
        <f t="shared" si="1"/>
        <v>3.3322634266534325E-6</v>
      </c>
      <c r="K17" s="4"/>
      <c r="L17" s="4"/>
      <c r="M17" s="4"/>
    </row>
    <row r="18" spans="7:13" x14ac:dyDescent="0.3">
      <c r="G18" s="4">
        <f t="shared" si="0"/>
        <v>3.1000000000000014E-2</v>
      </c>
      <c r="H18" s="4">
        <f t="shared" si="2"/>
        <v>18.528966502484067</v>
      </c>
      <c r="I18" s="4">
        <v>18.528970000000001</v>
      </c>
      <c r="J18" s="4">
        <f t="shared" si="1"/>
        <v>-1.8875936406330279E-5</v>
      </c>
      <c r="K18" s="4"/>
      <c r="L18" s="4"/>
      <c r="M18" s="4"/>
    </row>
    <row r="19" spans="7:13" x14ac:dyDescent="0.3">
      <c r="G19" s="4">
        <f t="shared" si="0"/>
        <v>3.3000000000000015E-2</v>
      </c>
      <c r="H19" s="4">
        <f t="shared" si="2"/>
        <v>19.079222405870134</v>
      </c>
      <c r="I19" s="4">
        <v>19.079219999999999</v>
      </c>
      <c r="J19" s="4">
        <f t="shared" si="1"/>
        <v>1.2609896163720666E-5</v>
      </c>
      <c r="K19" s="4"/>
      <c r="L19" s="4"/>
      <c r="M19" s="4"/>
    </row>
    <row r="20" spans="7:13" x14ac:dyDescent="0.3">
      <c r="G20" s="4">
        <f t="shared" si="0"/>
        <v>3.5000000000000017E-2</v>
      </c>
      <c r="H20" s="4">
        <f t="shared" si="2"/>
        <v>19.629478309256204</v>
      </c>
      <c r="I20" s="4">
        <v>19.629480000000001</v>
      </c>
      <c r="J20" s="4">
        <f t="shared" si="1"/>
        <v>-8.6132895167872263E-6</v>
      </c>
      <c r="K20" s="4"/>
      <c r="L20" s="4"/>
      <c r="M20" s="4"/>
    </row>
    <row r="21" spans="7:13" x14ac:dyDescent="0.3">
      <c r="G21" s="4">
        <f t="shared" si="0"/>
        <v>3.7000000000000019E-2</v>
      </c>
      <c r="H21" s="4">
        <f t="shared" si="2"/>
        <v>20.179734212642273</v>
      </c>
      <c r="I21" s="4">
        <v>20.179729999999999</v>
      </c>
      <c r="J21" s="4">
        <f t="shared" si="1"/>
        <v>2.08756083193953E-5</v>
      </c>
      <c r="K21" s="4"/>
      <c r="L21" s="4"/>
      <c r="M21" s="4"/>
    </row>
    <row r="22" spans="7:13" x14ac:dyDescent="0.3">
      <c r="G22" s="4">
        <f t="shared" si="0"/>
        <v>3.9000000000000021E-2</v>
      </c>
      <c r="H22" s="4">
        <f t="shared" si="2"/>
        <v>20.72999011602834</v>
      </c>
      <c r="I22" s="4">
        <v>20.729990000000001</v>
      </c>
      <c r="J22" s="4">
        <f t="shared" si="1"/>
        <v>5.5971246627389935E-7</v>
      </c>
      <c r="K22" s="4"/>
      <c r="L22" s="4"/>
      <c r="M22" s="4"/>
    </row>
    <row r="23" spans="7:13" x14ac:dyDescent="0.3">
      <c r="G23" s="4">
        <f t="shared" si="0"/>
        <v>4.1000000000000023E-2</v>
      </c>
      <c r="H23" s="4">
        <f t="shared" si="2"/>
        <v>21.28024601941441</v>
      </c>
      <c r="I23" s="4">
        <v>21.280249999999999</v>
      </c>
      <c r="J23" s="4">
        <f t="shared" si="1"/>
        <v>-1.8705543091539904E-5</v>
      </c>
      <c r="K23" s="4"/>
      <c r="L23" s="4"/>
      <c r="M23" s="4"/>
    </row>
    <row r="24" spans="7:13" x14ac:dyDescent="0.3">
      <c r="G24" s="4">
        <f t="shared" si="0"/>
        <v>4.3000000000000024E-2</v>
      </c>
      <c r="H24" s="4">
        <f t="shared" si="2"/>
        <v>21.83050192280048</v>
      </c>
      <c r="I24" s="4">
        <v>21.830500000000001</v>
      </c>
      <c r="J24" s="4">
        <f t="shared" si="1"/>
        <v>8.8078619797063935E-6</v>
      </c>
      <c r="K24" s="4"/>
      <c r="L24" s="4"/>
      <c r="M24" s="4"/>
    </row>
    <row r="25" spans="7:13" x14ac:dyDescent="0.3">
      <c r="G25" s="4">
        <f t="shared" si="0"/>
        <v>4.5000000000000026E-2</v>
      </c>
      <c r="H25" s="4">
        <f t="shared" si="2"/>
        <v>22.380757826186549</v>
      </c>
      <c r="I25" s="4">
        <v>22.380759999999999</v>
      </c>
      <c r="J25" s="4">
        <f t="shared" si="1"/>
        <v>-9.7128679293564567E-6</v>
      </c>
      <c r="K25" s="4"/>
      <c r="L25" s="4"/>
      <c r="M25" s="4"/>
    </row>
    <row r="26" spans="7:13" x14ac:dyDescent="0.3">
      <c r="G26" s="4">
        <f t="shared" si="0"/>
        <v>4.7000000000000028E-2</v>
      </c>
      <c r="H26" s="4">
        <f t="shared" si="2"/>
        <v>22.931013729572619</v>
      </c>
      <c r="I26" s="4">
        <v>22.931010000000001</v>
      </c>
      <c r="J26" s="4">
        <f t="shared" si="1"/>
        <v>1.6264316365256416E-5</v>
      </c>
      <c r="K26" s="4"/>
      <c r="L26" s="4"/>
      <c r="M26" s="4"/>
    </row>
    <row r="27" spans="7:13" x14ac:dyDescent="0.3">
      <c r="G27" s="4">
        <f t="shared" si="0"/>
        <v>4.900000000000003E-2</v>
      </c>
      <c r="H27" s="4">
        <f t="shared" si="2"/>
        <v>23.481269632958686</v>
      </c>
      <c r="I27" s="4">
        <v>23.481269999999999</v>
      </c>
      <c r="J27" s="4">
        <f t="shared" si="1"/>
        <v>-1.5631237945646633E-6</v>
      </c>
      <c r="K27" s="4"/>
      <c r="L27" s="4"/>
      <c r="M27" s="4"/>
    </row>
    <row r="28" spans="7:13" x14ac:dyDescent="0.3">
      <c r="G28" s="4"/>
      <c r="H28" s="4"/>
      <c r="I28" s="4"/>
      <c r="J28" s="4"/>
      <c r="K28" s="4"/>
      <c r="L28" s="4"/>
      <c r="M28" s="4"/>
    </row>
    <row r="29" spans="7:13" x14ac:dyDescent="0.3">
      <c r="G29" s="2"/>
      <c r="H29" s="2"/>
      <c r="I29" s="3"/>
      <c r="J29" s="3"/>
      <c r="K29" s="3"/>
    </row>
    <row r="30" spans="7:13" x14ac:dyDescent="0.3">
      <c r="G30" s="2"/>
      <c r="H30" s="2"/>
      <c r="I30" s="3"/>
      <c r="J30" s="3"/>
      <c r="K30" s="3"/>
    </row>
    <row r="31" spans="7:13" x14ac:dyDescent="0.3">
      <c r="G31" s="2"/>
      <c r="H31" s="2"/>
      <c r="I31" s="3"/>
      <c r="J31" s="3"/>
      <c r="K31" s="3"/>
    </row>
    <row r="32" spans="7:13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0041-5C2E-4D27-9410-CAB6B172CC8C}">
  <dimension ref="C2:K36"/>
  <sheetViews>
    <sheetView workbookViewId="0">
      <selection activeCell="C8" sqref="C8:D8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2</v>
      </c>
      <c r="D3">
        <v>30</v>
      </c>
      <c r="G3" s="4">
        <f>D8/2</f>
        <v>1E-3</v>
      </c>
      <c r="H3" s="4">
        <f>($D$5*($D$4-$D$3)/($D$6+$D$5*$D$7))*($G3-$D$7)+$D$4</f>
        <v>23.481269632958679</v>
      </c>
      <c r="I3" s="4">
        <v>23.481269999999999</v>
      </c>
      <c r="J3" s="4">
        <f>100*(H3-I3)/H3</f>
        <v>-1.5631238248246433E-6</v>
      </c>
    </row>
    <row r="4" spans="3:11" x14ac:dyDescent="0.3">
      <c r="C4" t="s">
        <v>10</v>
      </c>
      <c r="D4">
        <v>10</v>
      </c>
      <c r="G4" s="4">
        <f t="shared" ref="G4:G27" si="0">$G3+$D$8</f>
        <v>3.0000000000000001E-3</v>
      </c>
      <c r="H4" s="4">
        <f t="shared" ref="H4:H27" si="1">($D$5*($D$4-$D$3)/($D$6+$D$5*$D$7))*($G4-$D$7)+$D$4</f>
        <v>22.931013729572609</v>
      </c>
      <c r="I4" s="4">
        <v>22.931010000000001</v>
      </c>
      <c r="J4" s="4">
        <f t="shared" ref="J4:J27" si="2">100*(H4-I4)/H4</f>
        <v>1.6264316318777268E-5</v>
      </c>
    </row>
    <row r="5" spans="3:11" x14ac:dyDescent="0.3">
      <c r="C5" t="s">
        <v>3</v>
      </c>
      <c r="D5">
        <v>1000</v>
      </c>
      <c r="G5" s="4">
        <f t="shared" si="0"/>
        <v>5.0000000000000001E-3</v>
      </c>
      <c r="H5" s="4">
        <f t="shared" si="1"/>
        <v>22.380757826186539</v>
      </c>
      <c r="I5" s="4">
        <v>22.380759999999999</v>
      </c>
      <c r="J5" s="4">
        <f t="shared" si="2"/>
        <v>-9.7128679769783566E-6</v>
      </c>
    </row>
    <row r="6" spans="3:11" x14ac:dyDescent="0.3">
      <c r="C6" t="s">
        <v>4</v>
      </c>
      <c r="D6">
        <v>22.693449999999999</v>
      </c>
      <c r="G6" s="4">
        <f t="shared" si="0"/>
        <v>7.0000000000000001E-3</v>
      </c>
      <c r="H6" s="4">
        <f t="shared" si="1"/>
        <v>21.830501922800472</v>
      </c>
      <c r="I6" s="4">
        <v>21.830500000000001</v>
      </c>
      <c r="J6" s="4">
        <f t="shared" si="2"/>
        <v>8.8078619471582326E-6</v>
      </c>
    </row>
    <row r="7" spans="3:11" x14ac:dyDescent="0.3">
      <c r="C7" t="s">
        <v>5</v>
      </c>
      <c r="D7">
        <v>0.05</v>
      </c>
      <c r="G7" s="4">
        <f t="shared" si="0"/>
        <v>9.0000000000000011E-3</v>
      </c>
      <c r="H7" s="4">
        <f t="shared" si="1"/>
        <v>21.280246019414406</v>
      </c>
      <c r="I7" s="4">
        <v>21.280249999999999</v>
      </c>
      <c r="J7" s="4">
        <f t="shared" si="2"/>
        <v>-1.8705543108234798E-5</v>
      </c>
    </row>
    <row r="8" spans="3:11" x14ac:dyDescent="0.3">
      <c r="C8" t="s">
        <v>6</v>
      </c>
      <c r="D8">
        <f>D7/D9</f>
        <v>2E-3</v>
      </c>
      <c r="G8" s="4">
        <f t="shared" si="0"/>
        <v>1.1000000000000001E-2</v>
      </c>
      <c r="H8" s="4">
        <f t="shared" si="1"/>
        <v>20.729990116028333</v>
      </c>
      <c r="I8" s="4">
        <v>20.729990000000001</v>
      </c>
      <c r="J8" s="4">
        <f t="shared" si="2"/>
        <v>5.597124319978226E-7</v>
      </c>
    </row>
    <row r="9" spans="3:11" x14ac:dyDescent="0.3">
      <c r="C9" t="s">
        <v>0</v>
      </c>
      <c r="D9">
        <v>25</v>
      </c>
      <c r="G9" s="4">
        <f t="shared" si="0"/>
        <v>1.3000000000000001E-2</v>
      </c>
      <c r="H9" s="4">
        <f t="shared" si="1"/>
        <v>20.179734212642266</v>
      </c>
      <c r="I9" s="4">
        <v>20.179729999999999</v>
      </c>
      <c r="J9" s="4">
        <f t="shared" si="2"/>
        <v>2.0875608284184601E-5</v>
      </c>
    </row>
    <row r="10" spans="3:11" x14ac:dyDescent="0.3">
      <c r="G10" s="4">
        <f t="shared" si="0"/>
        <v>1.5000000000000001E-2</v>
      </c>
      <c r="H10" s="4">
        <f t="shared" si="1"/>
        <v>19.6294783092562</v>
      </c>
      <c r="I10" s="4">
        <v>19.629480000000001</v>
      </c>
      <c r="J10" s="4">
        <f t="shared" si="2"/>
        <v>-8.6132895348860978E-6</v>
      </c>
    </row>
    <row r="11" spans="3:11" x14ac:dyDescent="0.3">
      <c r="C11" t="s">
        <v>12</v>
      </c>
      <c r="D11" s="4">
        <f>MAX(J3:J27)</f>
        <v>3.5611477139709025E-5</v>
      </c>
      <c r="G11" s="4">
        <f t="shared" si="0"/>
        <v>1.7000000000000001E-2</v>
      </c>
      <c r="H11" s="4">
        <f t="shared" si="1"/>
        <v>19.07922240587013</v>
      </c>
      <c r="I11" s="4">
        <v>19.079219999999999</v>
      </c>
      <c r="J11" s="4">
        <f t="shared" si="2"/>
        <v>1.2609896145099817E-5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18.52896650248406</v>
      </c>
      <c r="I12" s="4">
        <v>18.528970000000001</v>
      </c>
      <c r="J12" s="4">
        <f t="shared" si="2"/>
        <v>-1.8875936444677957E-5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17.978710599097994</v>
      </c>
      <c r="I13" s="4">
        <v>17.97871</v>
      </c>
      <c r="J13" s="4">
        <f t="shared" si="2"/>
        <v>3.3322634068927629E-6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17.428454695711924</v>
      </c>
      <c r="I14" s="4">
        <v>17.428450000000002</v>
      </c>
      <c r="J14" s="4">
        <f t="shared" si="2"/>
        <v>2.694278984793899E-5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16.878198792325854</v>
      </c>
      <c r="I15" s="4">
        <v>16.8782</v>
      </c>
      <c r="J15" s="4">
        <f t="shared" si="2"/>
        <v>-7.155231197566345E-6</v>
      </c>
      <c r="K15" s="3"/>
    </row>
    <row r="16" spans="3:11" x14ac:dyDescent="0.3">
      <c r="G16" s="4">
        <f t="shared" si="0"/>
        <v>2.700000000000001E-2</v>
      </c>
      <c r="H16" s="4">
        <f t="shared" si="1"/>
        <v>16.327942888939784</v>
      </c>
      <c r="I16" s="4">
        <v>16.327940000000002</v>
      </c>
      <c r="J16" s="4">
        <f t="shared" si="2"/>
        <v>1.769322566938404E-5</v>
      </c>
      <c r="K16" s="3"/>
    </row>
    <row r="17" spans="7:11" x14ac:dyDescent="0.3">
      <c r="G17" s="4">
        <f t="shared" si="0"/>
        <v>2.9000000000000012E-2</v>
      </c>
      <c r="H17" s="4">
        <f t="shared" si="1"/>
        <v>15.777686985553716</v>
      </c>
      <c r="I17" s="4">
        <v>15.77769</v>
      </c>
      <c r="J17" s="4">
        <f t="shared" si="2"/>
        <v>-1.9105755402931614E-5</v>
      </c>
      <c r="K17" s="3"/>
    </row>
    <row r="18" spans="7:11" x14ac:dyDescent="0.3">
      <c r="G18" s="4">
        <f t="shared" si="0"/>
        <v>3.1000000000000014E-2</v>
      </c>
      <c r="H18" s="4">
        <f t="shared" si="1"/>
        <v>15.227431082167648</v>
      </c>
      <c r="I18" s="4">
        <v>15.22743</v>
      </c>
      <c r="J18" s="4">
        <f t="shared" si="2"/>
        <v>7.1066987077286005E-6</v>
      </c>
      <c r="K18" s="3"/>
    </row>
    <row r="19" spans="7:11" x14ac:dyDescent="0.3">
      <c r="G19" s="4">
        <f t="shared" si="0"/>
        <v>3.3000000000000015E-2</v>
      </c>
      <c r="H19" s="4">
        <f t="shared" si="1"/>
        <v>14.677175178781578</v>
      </c>
      <c r="I19" s="4">
        <v>14.67718</v>
      </c>
      <c r="J19" s="4">
        <f t="shared" si="2"/>
        <v>-3.2848408246801356E-5</v>
      </c>
      <c r="K19" s="3"/>
    </row>
    <row r="20" spans="7:11" x14ac:dyDescent="0.3">
      <c r="G20" s="4">
        <f t="shared" si="0"/>
        <v>3.5000000000000017E-2</v>
      </c>
      <c r="H20" s="4">
        <f t="shared" si="1"/>
        <v>14.126919275395508</v>
      </c>
      <c r="I20" s="4">
        <v>14.12692</v>
      </c>
      <c r="J20" s="4">
        <f t="shared" si="2"/>
        <v>-5.1292463546954083E-6</v>
      </c>
      <c r="K20" s="3"/>
    </row>
    <row r="21" spans="7:11" x14ac:dyDescent="0.3">
      <c r="G21" s="4">
        <f t="shared" si="0"/>
        <v>3.7000000000000019E-2</v>
      </c>
      <c r="H21" s="4">
        <f t="shared" si="1"/>
        <v>13.57666337200944</v>
      </c>
      <c r="I21" s="4">
        <v>13.57666</v>
      </c>
      <c r="J21" s="4">
        <f t="shared" si="2"/>
        <v>2.4836805239089248E-5</v>
      </c>
      <c r="K21" s="3"/>
    </row>
    <row r="22" spans="7:11" x14ac:dyDescent="0.3">
      <c r="G22" s="4">
        <f t="shared" si="0"/>
        <v>3.9000000000000021E-2</v>
      </c>
      <c r="H22" s="4">
        <f t="shared" si="1"/>
        <v>13.026407468623372</v>
      </c>
      <c r="I22" s="4">
        <v>13.02641</v>
      </c>
      <c r="J22" s="4">
        <f t="shared" si="2"/>
        <v>-1.9432653511025534E-5</v>
      </c>
      <c r="K22" s="3"/>
    </row>
    <row r="23" spans="7:11" x14ac:dyDescent="0.3">
      <c r="G23" s="4">
        <f t="shared" si="0"/>
        <v>4.1000000000000023E-2</v>
      </c>
      <c r="H23" s="4">
        <f t="shared" si="1"/>
        <v>12.476151565237302</v>
      </c>
      <c r="I23" s="4">
        <v>12.476150000000001</v>
      </c>
      <c r="J23" s="4">
        <f t="shared" si="2"/>
        <v>1.254583429324248E-5</v>
      </c>
      <c r="K23" s="3"/>
    </row>
    <row r="24" spans="7:11" x14ac:dyDescent="0.3">
      <c r="G24" s="4">
        <f t="shared" si="0"/>
        <v>4.3000000000000024E-2</v>
      </c>
      <c r="H24" s="4">
        <f t="shared" si="1"/>
        <v>11.925895661851234</v>
      </c>
      <c r="I24" s="4">
        <v>11.9259</v>
      </c>
      <c r="J24" s="4">
        <f t="shared" si="2"/>
        <v>-3.6375873891913887E-5</v>
      </c>
      <c r="K24" s="3"/>
    </row>
    <row r="25" spans="7:11" x14ac:dyDescent="0.3">
      <c r="G25" s="4">
        <f t="shared" si="0"/>
        <v>4.5000000000000026E-2</v>
      </c>
      <c r="H25" s="4">
        <f t="shared" si="1"/>
        <v>11.375639758465164</v>
      </c>
      <c r="I25" s="4">
        <v>11.375640000000001</v>
      </c>
      <c r="J25" s="4">
        <f t="shared" si="2"/>
        <v>-2.1232637610215644E-6</v>
      </c>
      <c r="K25" s="3"/>
    </row>
    <row r="26" spans="7:11" x14ac:dyDescent="0.3">
      <c r="G26" s="4">
        <f t="shared" si="0"/>
        <v>4.7000000000000028E-2</v>
      </c>
      <c r="H26" s="4">
        <f t="shared" si="1"/>
        <v>10.825383855079096</v>
      </c>
      <c r="I26" s="4">
        <v>10.825379999999999</v>
      </c>
      <c r="J26" s="4">
        <f t="shared" si="2"/>
        <v>3.5611477139709025E-5</v>
      </c>
      <c r="K26" s="3"/>
    </row>
    <row r="27" spans="7:11" x14ac:dyDescent="0.3">
      <c r="G27" s="4">
        <f t="shared" si="0"/>
        <v>4.900000000000003E-2</v>
      </c>
      <c r="H27" s="4">
        <f t="shared" si="1"/>
        <v>10.275127951693026</v>
      </c>
      <c r="I27" s="4">
        <v>10.275130000000001</v>
      </c>
      <c r="J27" s="4">
        <f t="shared" si="2"/>
        <v>-1.9934612827499199E-5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CDCF-5699-48B8-9B28-6BF9BD5E994A}">
  <dimension ref="C2:K36"/>
  <sheetViews>
    <sheetView workbookViewId="0">
      <selection activeCell="C9" sqref="C9:D9"/>
    </sheetView>
  </sheetViews>
  <sheetFormatPr defaultRowHeight="14.4" x14ac:dyDescent="0.3"/>
  <cols>
    <col min="3" max="3" width="12.77734375" customWidth="1"/>
    <col min="4" max="4" width="12.6640625" bestFit="1" customWidth="1"/>
    <col min="7" max="7" width="12.21875" bestFit="1" customWidth="1"/>
    <col min="8" max="8" width="13.33203125" bestFit="1" customWidth="1"/>
    <col min="9" max="9" width="12.5546875" bestFit="1" customWidth="1"/>
    <col min="10" max="10" width="12.88671875" bestFit="1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13</v>
      </c>
      <c r="D3">
        <v>30</v>
      </c>
      <c r="G3" s="4">
        <f>D9/2</f>
        <v>1E-3</v>
      </c>
      <c r="H3" s="4">
        <f>$D$3+($D$4-$D$3)*($D$6*($D$5*$G3+$D$7)/($D$7*($D$5+$D$6)+$D$5*$D$6*$D$8))</f>
        <v>27.993446835142343</v>
      </c>
      <c r="I3" s="4">
        <v>27.993449999999999</v>
      </c>
      <c r="J3" s="4">
        <f>100*(H3-I3)/H3</f>
        <v>-1.1305709063212309E-5</v>
      </c>
    </row>
    <row r="4" spans="3:11" x14ac:dyDescent="0.3">
      <c r="C4" t="s">
        <v>14</v>
      </c>
      <c r="D4">
        <v>20</v>
      </c>
      <c r="G4" s="4">
        <f t="shared" ref="G4:G27" si="0">$G3+$D$9</f>
        <v>3.0000000000000001E-3</v>
      </c>
      <c r="H4" s="4">
        <f t="shared" ref="H4:H27" si="1">$D$3+($D$4-$D$3)*($D$6*($D$5*$G4+$D$7)/($D$7*($D$5+$D$6)+$D$5*$D$6*$D$8))</f>
        <v>27.824070643422044</v>
      </c>
      <c r="I4" s="4">
        <v>27.824069999999999</v>
      </c>
      <c r="J4" s="4">
        <f t="shared" ref="J4:J27" si="2">100*(H4-I4)/H4</f>
        <v>2.3124655366878875E-6</v>
      </c>
    </row>
    <row r="5" spans="3:11" x14ac:dyDescent="0.3">
      <c r="C5" t="s">
        <v>15</v>
      </c>
      <c r="D5">
        <v>1000</v>
      </c>
      <c r="E5">
        <f>1/D5</f>
        <v>1E-3</v>
      </c>
      <c r="G5" s="4">
        <f t="shared" si="0"/>
        <v>5.0000000000000001E-3</v>
      </c>
      <c r="H5" s="4">
        <f t="shared" si="1"/>
        <v>27.654694451701744</v>
      </c>
      <c r="I5" s="4">
        <v>27.654689999999999</v>
      </c>
      <c r="J5" s="4">
        <f t="shared" si="2"/>
        <v>1.6097454096940573E-5</v>
      </c>
    </row>
    <row r="6" spans="3:11" x14ac:dyDescent="0.3">
      <c r="C6" t="s">
        <v>16</v>
      </c>
      <c r="D6">
        <v>500</v>
      </c>
      <c r="E6">
        <f>1/D6</f>
        <v>2E-3</v>
      </c>
      <c r="G6" s="4">
        <f t="shared" si="0"/>
        <v>7.0000000000000001E-3</v>
      </c>
      <c r="H6" s="4">
        <f t="shared" si="1"/>
        <v>27.485318259981444</v>
      </c>
      <c r="I6" s="4">
        <v>27.485320000000002</v>
      </c>
      <c r="J6" s="4">
        <f t="shared" si="2"/>
        <v>-6.3307200637974983E-6</v>
      </c>
    </row>
    <row r="7" spans="3:11" x14ac:dyDescent="0.3">
      <c r="C7" t="s">
        <v>4</v>
      </c>
      <c r="D7">
        <v>22.693449999999999</v>
      </c>
      <c r="G7" s="4">
        <f t="shared" si="0"/>
        <v>9.0000000000000011E-3</v>
      </c>
      <c r="H7" s="4">
        <f t="shared" si="1"/>
        <v>27.315942068261144</v>
      </c>
      <c r="I7" s="4">
        <v>27.315940000000001</v>
      </c>
      <c r="J7" s="4">
        <f t="shared" si="2"/>
        <v>7.5716266260461085E-6</v>
      </c>
    </row>
    <row r="8" spans="3:11" x14ac:dyDescent="0.3">
      <c r="C8" t="s">
        <v>5</v>
      </c>
      <c r="D8">
        <v>0.05</v>
      </c>
      <c r="G8" s="4">
        <f t="shared" si="0"/>
        <v>1.1000000000000001E-2</v>
      </c>
      <c r="H8" s="4">
        <f t="shared" si="1"/>
        <v>27.146565876540848</v>
      </c>
      <c r="I8" s="4">
        <v>27.146570000000001</v>
      </c>
      <c r="J8" s="4">
        <f t="shared" si="2"/>
        <v>-1.5189616143518322E-5</v>
      </c>
    </row>
    <row r="9" spans="3:11" x14ac:dyDescent="0.3">
      <c r="C9" t="s">
        <v>6</v>
      </c>
      <c r="D9">
        <f>D8/D10</f>
        <v>2E-3</v>
      </c>
      <c r="G9" s="4">
        <f t="shared" si="0"/>
        <v>1.3000000000000001E-2</v>
      </c>
      <c r="H9" s="4">
        <f t="shared" si="1"/>
        <v>26.977189684820548</v>
      </c>
      <c r="I9" s="4">
        <v>26.97719</v>
      </c>
      <c r="J9" s="4">
        <f t="shared" si="2"/>
        <v>-1.168318331142533E-6</v>
      </c>
    </row>
    <row r="10" spans="3:11" x14ac:dyDescent="0.3">
      <c r="C10" t="s">
        <v>0</v>
      </c>
      <c r="D10">
        <v>25</v>
      </c>
      <c r="G10" s="4">
        <f t="shared" si="0"/>
        <v>1.5000000000000001E-2</v>
      </c>
      <c r="H10" s="4">
        <f t="shared" si="1"/>
        <v>26.807813493100248</v>
      </c>
      <c r="I10" s="4">
        <v>26.80781</v>
      </c>
      <c r="J10" s="4">
        <f t="shared" si="2"/>
        <v>1.3030157230328506E-5</v>
      </c>
    </row>
    <row r="11" spans="3:11" x14ac:dyDescent="0.3">
      <c r="G11" s="4">
        <f t="shared" si="0"/>
        <v>1.7000000000000001E-2</v>
      </c>
      <c r="H11" s="4">
        <f t="shared" si="1"/>
        <v>26.638437301379952</v>
      </c>
      <c r="I11" s="4">
        <v>26.638439999999999</v>
      </c>
      <c r="J11" s="4">
        <f t="shared" si="2"/>
        <v>-1.0130549389568345E-5</v>
      </c>
      <c r="K11" s="3"/>
    </row>
    <row r="12" spans="3:11" x14ac:dyDescent="0.3">
      <c r="C12" t="s">
        <v>12</v>
      </c>
      <c r="D12" s="4">
        <f>MAX(J3:J27)</f>
        <v>1.8699613204027342E-5</v>
      </c>
      <c r="G12" s="4">
        <f t="shared" si="0"/>
        <v>1.9000000000000003E-2</v>
      </c>
      <c r="H12" s="4">
        <f t="shared" si="1"/>
        <v>26.469061109659652</v>
      </c>
      <c r="I12" s="4">
        <v>26.469059999999999</v>
      </c>
      <c r="J12" s="4">
        <f t="shared" si="2"/>
        <v>4.192289437303011E-6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26.299684917939352</v>
      </c>
      <c r="I13" s="4">
        <v>26.299679999999999</v>
      </c>
      <c r="J13" s="4">
        <f t="shared" si="2"/>
        <v>1.8699613204027342E-5</v>
      </c>
      <c r="K13" s="3"/>
    </row>
    <row r="14" spans="3:11" x14ac:dyDescent="0.3">
      <c r="D14" s="1"/>
      <c r="G14" s="4">
        <f t="shared" si="0"/>
        <v>2.3000000000000007E-2</v>
      </c>
      <c r="H14" s="4">
        <f t="shared" si="1"/>
        <v>26.130308726219052</v>
      </c>
      <c r="I14" s="4">
        <v>26.130310000000001</v>
      </c>
      <c r="J14" s="4">
        <f t="shared" si="2"/>
        <v>-4.8747259839468389E-6</v>
      </c>
      <c r="K14" s="3"/>
    </row>
    <row r="15" spans="3:11" x14ac:dyDescent="0.3">
      <c r="D15" s="1"/>
      <c r="G15" s="4">
        <f t="shared" si="0"/>
        <v>2.5000000000000008E-2</v>
      </c>
      <c r="H15" s="4">
        <f t="shared" si="1"/>
        <v>25.960932534498752</v>
      </c>
      <c r="I15" s="4">
        <v>25.960930000000001</v>
      </c>
      <c r="J15" s="4">
        <f t="shared" si="2"/>
        <v>9.7627415654213545E-6</v>
      </c>
      <c r="K15" s="3"/>
    </row>
    <row r="16" spans="3:11" x14ac:dyDescent="0.3">
      <c r="G16" s="4">
        <f t="shared" si="0"/>
        <v>2.700000000000001E-2</v>
      </c>
      <c r="H16" s="4">
        <f t="shared" si="1"/>
        <v>25.791556342778456</v>
      </c>
      <c r="I16" s="4">
        <v>25.79156</v>
      </c>
      <c r="J16" s="4">
        <f t="shared" si="2"/>
        <v>-1.4179918015289447E-5</v>
      </c>
      <c r="K16" s="3"/>
    </row>
    <row r="17" spans="7:11" x14ac:dyDescent="0.3">
      <c r="G17" s="4">
        <f t="shared" si="0"/>
        <v>2.9000000000000012E-2</v>
      </c>
      <c r="H17" s="4">
        <f t="shared" si="1"/>
        <v>25.622180151058156</v>
      </c>
      <c r="I17" s="4">
        <v>25.62218</v>
      </c>
      <c r="J17" s="4">
        <f t="shared" si="2"/>
        <v>5.8956012062706855E-7</v>
      </c>
      <c r="K17" s="3"/>
    </row>
    <row r="18" spans="7:11" x14ac:dyDescent="0.3">
      <c r="G18" s="4">
        <f t="shared" si="0"/>
        <v>3.1000000000000014E-2</v>
      </c>
      <c r="H18" s="4">
        <f t="shared" si="1"/>
        <v>25.452803959337857</v>
      </c>
      <c r="I18" s="4">
        <v>25.4528</v>
      </c>
      <c r="J18" s="4">
        <f t="shared" si="2"/>
        <v>1.5555605830344427E-5</v>
      </c>
      <c r="K18" s="3"/>
    </row>
    <row r="19" spans="7:11" x14ac:dyDescent="0.3">
      <c r="G19" s="4">
        <f t="shared" si="0"/>
        <v>3.3000000000000015E-2</v>
      </c>
      <c r="H19" s="4">
        <f t="shared" si="1"/>
        <v>25.283427767617557</v>
      </c>
      <c r="I19" s="4">
        <v>25.283429999999999</v>
      </c>
      <c r="J19" s="4">
        <f t="shared" si="2"/>
        <v>-8.8294295495671564E-6</v>
      </c>
      <c r="K19" s="3"/>
    </row>
    <row r="20" spans="7:11" x14ac:dyDescent="0.3">
      <c r="G20" s="4">
        <f t="shared" si="0"/>
        <v>3.5000000000000017E-2</v>
      </c>
      <c r="H20" s="4">
        <f t="shared" si="1"/>
        <v>25.114051575897257</v>
      </c>
      <c r="I20" s="4">
        <v>25.114049999999999</v>
      </c>
      <c r="J20" s="4">
        <f t="shared" si="2"/>
        <v>6.2749622587140794E-6</v>
      </c>
      <c r="K20" s="3"/>
    </row>
    <row r="21" spans="7:11" x14ac:dyDescent="0.3">
      <c r="G21" s="4">
        <f t="shared" si="0"/>
        <v>3.7000000000000019E-2</v>
      </c>
      <c r="H21" s="4">
        <f t="shared" si="1"/>
        <v>24.944675384176961</v>
      </c>
      <c r="I21" s="4">
        <v>24.944680000000002</v>
      </c>
      <c r="J21" s="4">
        <f t="shared" si="2"/>
        <v>-1.8504241767157978E-5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24.775299192456661</v>
      </c>
      <c r="I22" s="4">
        <v>24.775300000000001</v>
      </c>
      <c r="J22" s="4">
        <f t="shared" si="2"/>
        <v>-3.2594695804427946E-6</v>
      </c>
      <c r="K22" s="3"/>
    </row>
    <row r="23" spans="7:11" x14ac:dyDescent="0.3">
      <c r="G23" s="4">
        <f t="shared" si="0"/>
        <v>4.1000000000000023E-2</v>
      </c>
      <c r="H23" s="4">
        <f t="shared" si="1"/>
        <v>24.605923000736361</v>
      </c>
      <c r="I23" s="4">
        <v>24.605920000000001</v>
      </c>
      <c r="J23" s="4">
        <f t="shared" si="2"/>
        <v>1.2195179021520221E-5</v>
      </c>
      <c r="K23" s="3"/>
    </row>
    <row r="24" spans="7:11" x14ac:dyDescent="0.3">
      <c r="G24" s="4">
        <f t="shared" si="0"/>
        <v>4.3000000000000024E-2</v>
      </c>
      <c r="H24" s="4">
        <f t="shared" si="1"/>
        <v>24.436546809016065</v>
      </c>
      <c r="I24" s="4">
        <v>24.43655</v>
      </c>
      <c r="J24" s="4">
        <f t="shared" si="2"/>
        <v>-1.3058244115633868E-5</v>
      </c>
      <c r="K24" s="3"/>
    </row>
    <row r="25" spans="7:11" x14ac:dyDescent="0.3">
      <c r="G25" s="4">
        <f t="shared" si="0"/>
        <v>4.5000000000000026E-2</v>
      </c>
      <c r="H25" s="4">
        <f t="shared" si="1"/>
        <v>24.267170617295761</v>
      </c>
      <c r="I25" s="4">
        <v>24.26717</v>
      </c>
      <c r="J25" s="4">
        <f t="shared" si="2"/>
        <v>2.5437483871065845E-6</v>
      </c>
      <c r="K25" s="3"/>
    </row>
    <row r="26" spans="7:11" x14ac:dyDescent="0.3">
      <c r="G26" s="4">
        <f t="shared" si="0"/>
        <v>4.7000000000000028E-2</v>
      </c>
      <c r="H26" s="4">
        <f t="shared" si="1"/>
        <v>24.097794425575465</v>
      </c>
      <c r="I26" s="4">
        <v>24.09779</v>
      </c>
      <c r="J26" s="4">
        <f t="shared" si="2"/>
        <v>1.8365064399871637E-5</v>
      </c>
      <c r="K26" s="3"/>
    </row>
    <row r="27" spans="7:11" x14ac:dyDescent="0.3">
      <c r="G27" s="4">
        <f t="shared" si="0"/>
        <v>4.900000000000003E-2</v>
      </c>
      <c r="H27" s="4">
        <f t="shared" si="1"/>
        <v>23.928418233855165</v>
      </c>
      <c r="I27" s="4">
        <v>23.928419999999999</v>
      </c>
      <c r="J27" s="4">
        <f t="shared" si="2"/>
        <v>-7.38095103769937E-6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DC1A-2D28-4FDB-B0F9-442A3D924BEE}">
  <dimension ref="C2:K36"/>
  <sheetViews>
    <sheetView workbookViewId="0">
      <selection activeCell="D21" sqref="D21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</v>
      </c>
      <c r="D3">
        <v>30</v>
      </c>
      <c r="G3" s="4">
        <f>D7/2</f>
        <v>1E-3</v>
      </c>
      <c r="H3" s="4">
        <f>($D$4/$D$5)*$G3+$D$3</f>
        <v>30.440655783937657</v>
      </c>
      <c r="I3" s="4">
        <v>30.440660000000001</v>
      </c>
      <c r="J3" s="4">
        <f>100*(H3-I3)/H3</f>
        <v>-1.3850103537886823E-5</v>
      </c>
    </row>
    <row r="4" spans="3:11" x14ac:dyDescent="0.3">
      <c r="C4" t="s">
        <v>17</v>
      </c>
      <c r="D4">
        <v>10000</v>
      </c>
      <c r="G4" s="4">
        <f t="shared" ref="G4:G27" si="0">$G3+$D$7</f>
        <v>3.0000000000000001E-3</v>
      </c>
      <c r="H4" s="4">
        <f t="shared" ref="H4:H27" si="1">$D$4/$D$5*$G4+$D$3</f>
        <v>31.321967351812969</v>
      </c>
      <c r="I4" s="4">
        <v>31.32197</v>
      </c>
      <c r="J4" s="4">
        <f t="shared" ref="J4:J27" si="2">100*(H4-I4)/H4</f>
        <v>-8.4547276411313718E-6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32.20327891968828</v>
      </c>
      <c r="I5" s="4">
        <v>32.203279999999999</v>
      </c>
      <c r="J5" s="4">
        <f t="shared" si="2"/>
        <v>-3.3546637343571084E-6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33.084590487563595</v>
      </c>
      <c r="I6" s="4">
        <v>33.084589999999999</v>
      </c>
      <c r="J6" s="4">
        <f t="shared" si="2"/>
        <v>1.473687869253094E-6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33.965902055438903</v>
      </c>
      <c r="I7" s="4">
        <v>33.965899999999998</v>
      </c>
      <c r="J7" s="4">
        <f t="shared" si="2"/>
        <v>6.051477455086945E-6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34.847213623314218</v>
      </c>
      <c r="I8" s="4">
        <v>34.847209999999997</v>
      </c>
      <c r="J8" s="4">
        <f t="shared" si="2"/>
        <v>1.0397715755034113E-5</v>
      </c>
    </row>
    <row r="9" spans="3:11" x14ac:dyDescent="0.3">
      <c r="G9" s="4">
        <f t="shared" si="0"/>
        <v>1.3000000000000001E-2</v>
      </c>
      <c r="H9" s="4">
        <f t="shared" si="1"/>
        <v>35.728525191189533</v>
      </c>
      <c r="I9" s="4">
        <v>35.728529999999999</v>
      </c>
      <c r="J9" s="4">
        <f t="shared" si="2"/>
        <v>-1.3459303009401264E-5</v>
      </c>
    </row>
    <row r="10" spans="3:11" x14ac:dyDescent="0.3">
      <c r="C10" t="s">
        <v>12</v>
      </c>
      <c r="D10" s="4">
        <f>MAX(J3:J27)</f>
        <v>1.1211227735227664E-5</v>
      </c>
      <c r="G10" s="4">
        <f t="shared" si="0"/>
        <v>1.5000000000000001E-2</v>
      </c>
      <c r="H10" s="4">
        <f t="shared" si="1"/>
        <v>36.609836759064841</v>
      </c>
      <c r="I10" s="4">
        <v>36.609839999999998</v>
      </c>
      <c r="J10" s="4">
        <f t="shared" si="2"/>
        <v>-8.8526348230041576E-6</v>
      </c>
    </row>
    <row r="11" spans="3:11" x14ac:dyDescent="0.3">
      <c r="D11" s="1"/>
      <c r="G11" s="4">
        <f t="shared" si="0"/>
        <v>1.7000000000000001E-2</v>
      </c>
      <c r="H11" s="4">
        <f t="shared" si="1"/>
        <v>37.491148326940156</v>
      </c>
      <c r="I11" s="4">
        <v>37.491149999999998</v>
      </c>
      <c r="J11" s="4">
        <f t="shared" si="2"/>
        <v>-4.4625462714242761E-6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38.372459894815464</v>
      </c>
      <c r="I12" s="4">
        <v>38.372459999999997</v>
      </c>
      <c r="J12" s="4">
        <f t="shared" si="2"/>
        <v>-2.7411464725438086E-7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39.253771462690779</v>
      </c>
      <c r="I13" s="4">
        <v>39.253770000000003</v>
      </c>
      <c r="J13" s="4">
        <f t="shared" si="2"/>
        <v>3.7262426541644302E-6</v>
      </c>
      <c r="K13" s="3"/>
    </row>
    <row r="14" spans="3:11" x14ac:dyDescent="0.3">
      <c r="G14" s="4">
        <f t="shared" si="0"/>
        <v>2.3000000000000007E-2</v>
      </c>
      <c r="H14" s="4">
        <f t="shared" si="1"/>
        <v>40.135083030566093</v>
      </c>
      <c r="I14" s="4">
        <v>40.135080000000002</v>
      </c>
      <c r="J14" s="4">
        <f t="shared" si="2"/>
        <v>7.5509152157550712E-6</v>
      </c>
      <c r="K14" s="3"/>
    </row>
    <row r="15" spans="3:11" x14ac:dyDescent="0.3">
      <c r="G15" s="4">
        <f t="shared" si="0"/>
        <v>2.5000000000000008E-2</v>
      </c>
      <c r="H15" s="4">
        <f t="shared" si="1"/>
        <v>41.016394598441408</v>
      </c>
      <c r="I15" s="4">
        <v>41.016390000000001</v>
      </c>
      <c r="J15" s="4">
        <f t="shared" si="2"/>
        <v>1.1211227735227664E-5</v>
      </c>
      <c r="K15" s="3"/>
    </row>
    <row r="16" spans="3:11" x14ac:dyDescent="0.3">
      <c r="G16" s="4">
        <f t="shared" si="0"/>
        <v>2.700000000000001E-2</v>
      </c>
      <c r="H16" s="4">
        <f t="shared" si="1"/>
        <v>41.897706166316716</v>
      </c>
      <c r="I16" s="4">
        <v>41.897709999999996</v>
      </c>
      <c r="J16" s="4">
        <f t="shared" si="2"/>
        <v>-9.1501030269895027E-6</v>
      </c>
      <c r="K16" s="3"/>
    </row>
    <row r="17" spans="7:11" x14ac:dyDescent="0.3">
      <c r="G17" s="4">
        <f t="shared" si="0"/>
        <v>2.9000000000000012E-2</v>
      </c>
      <c r="H17" s="4">
        <f t="shared" si="1"/>
        <v>42.779017734192031</v>
      </c>
      <c r="I17" s="4">
        <v>42.779020000000003</v>
      </c>
      <c r="J17" s="4">
        <f t="shared" si="2"/>
        <v>-5.2965404337879597E-6</v>
      </c>
      <c r="K17" s="3"/>
    </row>
    <row r="18" spans="7:11" x14ac:dyDescent="0.3">
      <c r="G18" s="4">
        <f t="shared" si="0"/>
        <v>3.1000000000000014E-2</v>
      </c>
      <c r="H18" s="4">
        <f t="shared" si="1"/>
        <v>43.660329302067346</v>
      </c>
      <c r="I18" s="4">
        <v>43.660330000000002</v>
      </c>
      <c r="J18" s="4">
        <f t="shared" si="2"/>
        <v>-1.5985510572771084E-6</v>
      </c>
      <c r="K18" s="3"/>
    </row>
    <row r="19" spans="7:11" x14ac:dyDescent="0.3">
      <c r="G19" s="4">
        <f t="shared" si="0"/>
        <v>3.3000000000000015E-2</v>
      </c>
      <c r="H19" s="4">
        <f t="shared" si="1"/>
        <v>44.541640869942654</v>
      </c>
      <c r="I19" s="4">
        <v>44.541640000000001</v>
      </c>
      <c r="J19" s="4">
        <f t="shared" si="2"/>
        <v>1.9530996973501618E-6</v>
      </c>
      <c r="K19" s="3"/>
    </row>
    <row r="20" spans="7:11" x14ac:dyDescent="0.3">
      <c r="G20" s="4">
        <f t="shared" si="0"/>
        <v>3.5000000000000017E-2</v>
      </c>
      <c r="H20" s="4">
        <f t="shared" si="1"/>
        <v>45.422952437817969</v>
      </c>
      <c r="I20" s="4">
        <v>45.42295</v>
      </c>
      <c r="J20" s="4">
        <f t="shared" si="2"/>
        <v>5.3669297964786637E-6</v>
      </c>
      <c r="K20" s="3"/>
    </row>
    <row r="21" spans="7:11" x14ac:dyDescent="0.3">
      <c r="G21" s="4">
        <f t="shared" si="0"/>
        <v>3.7000000000000019E-2</v>
      </c>
      <c r="H21" s="4">
        <f t="shared" si="1"/>
        <v>46.304264005693284</v>
      </c>
      <c r="I21" s="4">
        <v>46.304259999999999</v>
      </c>
      <c r="J21" s="4">
        <f t="shared" si="2"/>
        <v>8.6508086687934547E-6</v>
      </c>
      <c r="K21" s="3"/>
    </row>
    <row r="22" spans="7:11" x14ac:dyDescent="0.3">
      <c r="G22" s="4">
        <f t="shared" si="0"/>
        <v>3.9000000000000021E-2</v>
      </c>
      <c r="H22" s="4">
        <f t="shared" si="1"/>
        <v>47.185575573568599</v>
      </c>
      <c r="I22" s="4">
        <v>47.185580000000002</v>
      </c>
      <c r="J22" s="4">
        <f t="shared" si="2"/>
        <v>-9.3808994569691751E-6</v>
      </c>
      <c r="K22" s="3"/>
    </row>
    <row r="23" spans="7:11" x14ac:dyDescent="0.3">
      <c r="G23" s="4">
        <f t="shared" si="0"/>
        <v>4.1000000000000023E-2</v>
      </c>
      <c r="H23" s="4">
        <f t="shared" si="1"/>
        <v>48.066887141443907</v>
      </c>
      <c r="I23" s="4">
        <v>48.066890000000001</v>
      </c>
      <c r="J23" s="4">
        <f t="shared" si="2"/>
        <v>-5.9470381047194555E-6</v>
      </c>
      <c r="K23" s="3"/>
    </row>
    <row r="24" spans="7:11" x14ac:dyDescent="0.3">
      <c r="G24" s="4">
        <f t="shared" si="0"/>
        <v>4.3000000000000024E-2</v>
      </c>
      <c r="H24" s="4">
        <f t="shared" si="1"/>
        <v>48.948198709319222</v>
      </c>
      <c r="I24" s="4">
        <v>48.9482</v>
      </c>
      <c r="J24" s="4">
        <f t="shared" si="2"/>
        <v>-2.6368299800345774E-6</v>
      </c>
      <c r="K24" s="3"/>
    </row>
    <row r="25" spans="7:11" x14ac:dyDescent="0.3">
      <c r="G25" s="4">
        <f t="shared" si="0"/>
        <v>4.5000000000000026E-2</v>
      </c>
      <c r="H25" s="4">
        <f t="shared" si="1"/>
        <v>49.82951027719453</v>
      </c>
      <c r="I25" s="4">
        <v>49.829509999999999</v>
      </c>
      <c r="J25" s="4">
        <f t="shared" si="2"/>
        <v>5.5628588139495929E-7</v>
      </c>
      <c r="K25" s="3"/>
    </row>
    <row r="26" spans="7:11" x14ac:dyDescent="0.3">
      <c r="G26" s="4">
        <f t="shared" si="0"/>
        <v>4.7000000000000028E-2</v>
      </c>
      <c r="H26" s="4">
        <f t="shared" si="1"/>
        <v>50.710821845069844</v>
      </c>
      <c r="I26" s="4">
        <v>50.710819999999998</v>
      </c>
      <c r="J26" s="4">
        <f t="shared" si="2"/>
        <v>3.6384144036892612E-6</v>
      </c>
      <c r="K26" s="3"/>
    </row>
    <row r="27" spans="7:11" x14ac:dyDescent="0.3">
      <c r="G27" s="4">
        <f t="shared" si="0"/>
        <v>4.900000000000003E-2</v>
      </c>
      <c r="H27" s="4">
        <f t="shared" si="1"/>
        <v>51.592133412945159</v>
      </c>
      <c r="I27" s="4">
        <v>51.592129999999997</v>
      </c>
      <c r="J27" s="4">
        <f t="shared" si="2"/>
        <v>6.6152433254171376E-6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A844-386D-40DC-97A5-A21B9491A785}">
  <dimension ref="C2:K36"/>
  <sheetViews>
    <sheetView workbookViewId="0">
      <selection activeCell="M8" sqref="M8"/>
    </sheetView>
  </sheetViews>
  <sheetFormatPr defaultRowHeight="14.4" x14ac:dyDescent="0.3"/>
  <cols>
    <col min="3" max="3" width="12.7773437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</cols>
  <sheetData>
    <row r="2" spans="3:11" x14ac:dyDescent="0.3">
      <c r="G2" t="s">
        <v>8</v>
      </c>
      <c r="H2" t="s">
        <v>9</v>
      </c>
      <c r="I2" t="s">
        <v>11</v>
      </c>
      <c r="J2" t="s">
        <v>7</v>
      </c>
    </row>
    <row r="3" spans="3:11" x14ac:dyDescent="0.3">
      <c r="C3" t="s">
        <v>18</v>
      </c>
      <c r="D3">
        <v>10000</v>
      </c>
      <c r="G3" s="4">
        <f>D7/2</f>
        <v>1E-3</v>
      </c>
      <c r="H3" s="4">
        <f>($D$3/$D$5)*($D$6-$G3)+$D$4</f>
        <v>41.592133412945145</v>
      </c>
      <c r="I3" s="4">
        <v>41.592129999999997</v>
      </c>
      <c r="J3" s="4">
        <f>100*(H3-I3)/H3</f>
        <v>8.2057467789499323E-6</v>
      </c>
    </row>
    <row r="4" spans="3:11" x14ac:dyDescent="0.3">
      <c r="C4" t="s">
        <v>19</v>
      </c>
      <c r="D4">
        <v>20</v>
      </c>
      <c r="G4" s="4">
        <f t="shared" ref="G4:G27" si="0">$G3+$D$7</f>
        <v>3.0000000000000001E-3</v>
      </c>
      <c r="H4" s="4">
        <f t="shared" ref="H4:H27" si="1">($D$3/$D$5)*($D$6-$G4)+$D$4</f>
        <v>40.71082184506983</v>
      </c>
      <c r="I4" s="4">
        <v>40.710819999999998</v>
      </c>
      <c r="J4" s="4">
        <f t="shared" ref="J4:J27" si="2">100*(H4-I4)/H4</f>
        <v>4.5321360473905756E-6</v>
      </c>
    </row>
    <row r="5" spans="3:11" x14ac:dyDescent="0.3">
      <c r="C5" t="s">
        <v>4</v>
      </c>
      <c r="D5">
        <v>22.693449999999999</v>
      </c>
      <c r="G5" s="4">
        <f t="shared" si="0"/>
        <v>5.0000000000000001E-3</v>
      </c>
      <c r="H5" s="4">
        <f t="shared" si="1"/>
        <v>39.82951027719453</v>
      </c>
      <c r="I5" s="4">
        <v>39.829509999999999</v>
      </c>
      <c r="J5" s="4">
        <f t="shared" si="2"/>
        <v>6.9595264544088228E-7</v>
      </c>
    </row>
    <row r="6" spans="3:11" x14ac:dyDescent="0.3">
      <c r="C6" t="s">
        <v>5</v>
      </c>
      <c r="D6">
        <v>0.05</v>
      </c>
      <c r="G6" s="4">
        <f t="shared" si="0"/>
        <v>7.0000000000000001E-3</v>
      </c>
      <c r="H6" s="4">
        <f t="shared" si="1"/>
        <v>38.948198709319215</v>
      </c>
      <c r="I6" s="4">
        <v>38.9482</v>
      </c>
      <c r="J6" s="4">
        <f t="shared" si="2"/>
        <v>-3.3138394794387009E-6</v>
      </c>
    </row>
    <row r="7" spans="3:11" x14ac:dyDescent="0.3">
      <c r="C7" t="s">
        <v>6</v>
      </c>
      <c r="D7">
        <f>D6/D8</f>
        <v>2E-3</v>
      </c>
      <c r="G7" s="4">
        <f t="shared" si="0"/>
        <v>9.0000000000000011E-3</v>
      </c>
      <c r="H7" s="4">
        <f t="shared" si="1"/>
        <v>38.0668871414439</v>
      </c>
      <c r="I7" s="4">
        <v>38.066890000000001</v>
      </c>
      <c r="J7" s="4">
        <f t="shared" si="2"/>
        <v>-7.5092982794683174E-6</v>
      </c>
    </row>
    <row r="8" spans="3:11" x14ac:dyDescent="0.3">
      <c r="C8" t="s">
        <v>0</v>
      </c>
      <c r="D8">
        <v>25</v>
      </c>
      <c r="G8" s="4">
        <f t="shared" si="0"/>
        <v>1.1000000000000001E-2</v>
      </c>
      <c r="H8" s="4">
        <f t="shared" si="1"/>
        <v>37.185575573568585</v>
      </c>
      <c r="I8" s="4">
        <v>37.185580000000002</v>
      </c>
      <c r="J8" s="4">
        <f t="shared" si="2"/>
        <v>-1.1903624856369918E-5</v>
      </c>
    </row>
    <row r="9" spans="3:11" x14ac:dyDescent="0.3">
      <c r="G9" s="4">
        <f t="shared" si="0"/>
        <v>1.3000000000000001E-2</v>
      </c>
      <c r="H9" s="4">
        <f t="shared" si="1"/>
        <v>36.304264005693277</v>
      </c>
      <c r="I9" s="4">
        <v>36.304259999999999</v>
      </c>
      <c r="J9" s="4">
        <f t="shared" si="2"/>
        <v>1.1033671628467437E-5</v>
      </c>
    </row>
    <row r="10" spans="3:11" x14ac:dyDescent="0.3">
      <c r="C10" t="s">
        <v>12</v>
      </c>
      <c r="D10" s="4">
        <f>MAX(J3:J27)</f>
        <v>1.4825841170902994E-5</v>
      </c>
      <c r="G10" s="4">
        <f t="shared" si="0"/>
        <v>1.5000000000000001E-2</v>
      </c>
      <c r="H10" s="4">
        <f t="shared" si="1"/>
        <v>35.422952437817962</v>
      </c>
      <c r="I10" s="4">
        <v>35.42295</v>
      </c>
      <c r="J10" s="4">
        <f t="shared" si="2"/>
        <v>6.8820292887769383E-6</v>
      </c>
    </row>
    <row r="11" spans="3:11" x14ac:dyDescent="0.3">
      <c r="D11" s="1"/>
      <c r="G11" s="4">
        <f t="shared" si="0"/>
        <v>1.7000000000000001E-2</v>
      </c>
      <c r="H11" s="4">
        <f t="shared" si="1"/>
        <v>34.541640869942654</v>
      </c>
      <c r="I11" s="4">
        <v>34.541640000000001</v>
      </c>
      <c r="J11" s="4">
        <f t="shared" si="2"/>
        <v>2.5185330838832563E-6</v>
      </c>
      <c r="K11" s="3"/>
    </row>
    <row r="12" spans="3:11" x14ac:dyDescent="0.3">
      <c r="D12" s="1"/>
      <c r="G12" s="4">
        <f t="shared" si="0"/>
        <v>1.9000000000000003E-2</v>
      </c>
      <c r="H12" s="4">
        <f t="shared" si="1"/>
        <v>33.660329302067339</v>
      </c>
      <c r="I12" s="4">
        <v>33.660330000000002</v>
      </c>
      <c r="J12" s="4">
        <f t="shared" si="2"/>
        <v>-2.0734576198320992E-6</v>
      </c>
      <c r="K12" s="3"/>
    </row>
    <row r="13" spans="3:11" x14ac:dyDescent="0.3">
      <c r="D13" s="1"/>
      <c r="G13" s="4">
        <f t="shared" si="0"/>
        <v>2.1000000000000005E-2</v>
      </c>
      <c r="H13" s="4">
        <f t="shared" si="1"/>
        <v>32.779017734192024</v>
      </c>
      <c r="I13" s="4">
        <v>32.779020000000003</v>
      </c>
      <c r="J13" s="4">
        <f t="shared" si="2"/>
        <v>-6.9123730215098846E-6</v>
      </c>
      <c r="K13" s="3"/>
    </row>
    <row r="14" spans="3:11" x14ac:dyDescent="0.3">
      <c r="G14" s="4">
        <f t="shared" si="0"/>
        <v>2.3000000000000007E-2</v>
      </c>
      <c r="H14" s="4">
        <f t="shared" si="1"/>
        <v>31.897706166316709</v>
      </c>
      <c r="I14" s="4">
        <v>31.89771</v>
      </c>
      <c r="J14" s="4">
        <f t="shared" si="2"/>
        <v>-1.2018680186068494E-5</v>
      </c>
      <c r="K14" s="3"/>
    </row>
    <row r="15" spans="3:11" x14ac:dyDescent="0.3">
      <c r="G15" s="4">
        <f t="shared" si="0"/>
        <v>2.5000000000000008E-2</v>
      </c>
      <c r="H15" s="4">
        <f t="shared" si="1"/>
        <v>31.016394598441401</v>
      </c>
      <c r="I15" s="4">
        <v>31.016390000000001</v>
      </c>
      <c r="J15" s="4">
        <f t="shared" si="2"/>
        <v>1.4825841170902994E-5</v>
      </c>
      <c r="K15" s="3"/>
    </row>
    <row r="16" spans="3:11" x14ac:dyDescent="0.3">
      <c r="G16" s="4">
        <f t="shared" si="0"/>
        <v>2.700000000000001E-2</v>
      </c>
      <c r="H16" s="4">
        <f t="shared" si="1"/>
        <v>30.135083030566086</v>
      </c>
      <c r="I16" s="4">
        <v>30.135079999999999</v>
      </c>
      <c r="J16" s="4">
        <f t="shared" si="2"/>
        <v>1.0056604406181071E-5</v>
      </c>
      <c r="K16" s="3"/>
    </row>
    <row r="17" spans="7:11" x14ac:dyDescent="0.3">
      <c r="G17" s="4">
        <f t="shared" si="0"/>
        <v>2.9000000000000012E-2</v>
      </c>
      <c r="H17" s="4">
        <f t="shared" si="1"/>
        <v>29.253771462690771</v>
      </c>
      <c r="I17" s="4">
        <v>29.253769999999999</v>
      </c>
      <c r="J17" s="4">
        <f t="shared" si="2"/>
        <v>5.0000075167188584E-6</v>
      </c>
      <c r="K17" s="3"/>
    </row>
    <row r="18" spans="7:11" x14ac:dyDescent="0.3">
      <c r="G18" s="4">
        <f t="shared" si="0"/>
        <v>3.1000000000000014E-2</v>
      </c>
      <c r="H18" s="4">
        <f t="shared" si="1"/>
        <v>28.37245989481546</v>
      </c>
      <c r="I18" s="4">
        <v>28.37246</v>
      </c>
      <c r="J18" s="4">
        <f t="shared" si="2"/>
        <v>-3.7072760197345475E-7</v>
      </c>
      <c r="K18" s="3"/>
    </row>
    <row r="19" spans="7:11" x14ac:dyDescent="0.3">
      <c r="G19" s="4">
        <f t="shared" si="0"/>
        <v>3.3000000000000015E-2</v>
      </c>
      <c r="H19" s="4">
        <f t="shared" si="1"/>
        <v>27.491148326940149</v>
      </c>
      <c r="I19" s="4">
        <v>27.491150000000001</v>
      </c>
      <c r="J19" s="4">
        <f t="shared" si="2"/>
        <v>-6.0858129043544787E-6</v>
      </c>
      <c r="K19" s="3"/>
    </row>
    <row r="20" spans="7:11" x14ac:dyDescent="0.3">
      <c r="G20" s="4">
        <f t="shared" si="0"/>
        <v>3.5000000000000017E-2</v>
      </c>
      <c r="H20" s="4">
        <f t="shared" si="1"/>
        <v>26.609836759064834</v>
      </c>
      <c r="I20" s="4">
        <v>26.609839999999998</v>
      </c>
      <c r="J20" s="4">
        <f t="shared" si="2"/>
        <v>-1.2179462782985056E-5</v>
      </c>
      <c r="K20" s="3"/>
    </row>
    <row r="21" spans="7:11" x14ac:dyDescent="0.3">
      <c r="G21" s="4">
        <f t="shared" si="0"/>
        <v>3.7000000000000019E-2</v>
      </c>
      <c r="H21" s="4">
        <f t="shared" si="1"/>
        <v>25.728525191189522</v>
      </c>
      <c r="I21" s="4">
        <v>25.728529999999999</v>
      </c>
      <c r="J21" s="4">
        <f t="shared" si="2"/>
        <v>-1.8690579585095428E-5</v>
      </c>
      <c r="K21" s="3"/>
    </row>
    <row r="22" spans="7:11" x14ac:dyDescent="0.3">
      <c r="G22" s="4">
        <f t="shared" si="0"/>
        <v>3.9000000000000021E-2</v>
      </c>
      <c r="H22" s="4">
        <f t="shared" si="1"/>
        <v>24.847213623314207</v>
      </c>
      <c r="I22" s="4">
        <v>24.84721</v>
      </c>
      <c r="J22" s="4">
        <f t="shared" si="2"/>
        <v>1.4582376365497645E-5</v>
      </c>
      <c r="K22" s="3"/>
    </row>
    <row r="23" spans="7:11" x14ac:dyDescent="0.3">
      <c r="G23" s="4">
        <f t="shared" si="0"/>
        <v>4.1000000000000023E-2</v>
      </c>
      <c r="H23" s="4">
        <f t="shared" si="1"/>
        <v>23.965902055438896</v>
      </c>
      <c r="I23" s="4">
        <v>23.965900000000001</v>
      </c>
      <c r="J23" s="4">
        <f t="shared" si="2"/>
        <v>8.5765137898374648E-6</v>
      </c>
      <c r="K23" s="3"/>
    </row>
    <row r="24" spans="7:11" x14ac:dyDescent="0.3">
      <c r="G24" s="4">
        <f t="shared" si="0"/>
        <v>4.3000000000000024E-2</v>
      </c>
      <c r="H24" s="4">
        <f t="shared" si="1"/>
        <v>23.084590487563581</v>
      </c>
      <c r="I24" s="4">
        <v>23.084589999999999</v>
      </c>
      <c r="J24" s="4">
        <f t="shared" si="2"/>
        <v>2.1120737777830601E-6</v>
      </c>
      <c r="K24" s="3"/>
    </row>
    <row r="25" spans="7:11" x14ac:dyDescent="0.3">
      <c r="G25" s="4">
        <f t="shared" si="0"/>
        <v>4.5000000000000026E-2</v>
      </c>
      <c r="H25" s="4">
        <f t="shared" si="1"/>
        <v>22.20327891968827</v>
      </c>
      <c r="I25" s="4">
        <v>22.203279999999999</v>
      </c>
      <c r="J25" s="4">
        <f t="shared" si="2"/>
        <v>-4.8655504160371951E-6</v>
      </c>
      <c r="K25" s="3"/>
    </row>
    <row r="26" spans="7:11" x14ac:dyDescent="0.3">
      <c r="G26" s="4">
        <f t="shared" si="0"/>
        <v>4.7000000000000028E-2</v>
      </c>
      <c r="H26" s="4">
        <f t="shared" si="1"/>
        <v>21.321967351812958</v>
      </c>
      <c r="I26" s="4">
        <v>21.32197</v>
      </c>
      <c r="J26" s="4">
        <f t="shared" si="2"/>
        <v>-1.2419993888944992E-5</v>
      </c>
      <c r="K26" s="3"/>
    </row>
    <row r="27" spans="7:11" x14ac:dyDescent="0.3">
      <c r="G27" s="4">
        <f t="shared" si="0"/>
        <v>4.900000000000003E-2</v>
      </c>
      <c r="H27" s="4">
        <f t="shared" si="1"/>
        <v>20.440655783937643</v>
      </c>
      <c r="I27" s="4">
        <v>20.440660000000001</v>
      </c>
      <c r="J27" s="4">
        <f t="shared" si="2"/>
        <v>-2.0625866422597625E-5</v>
      </c>
      <c r="K27" s="3"/>
    </row>
    <row r="28" spans="7:11" x14ac:dyDescent="0.3">
      <c r="H28" s="2"/>
      <c r="I28" s="3"/>
      <c r="J28" s="3"/>
      <c r="K28" s="3"/>
    </row>
    <row r="29" spans="7:11" x14ac:dyDescent="0.3">
      <c r="G29" s="2"/>
      <c r="H29" s="2"/>
      <c r="I29" s="3"/>
      <c r="J29" s="3"/>
      <c r="K29" s="3"/>
    </row>
    <row r="30" spans="7:11" x14ac:dyDescent="0.3">
      <c r="G30" s="2"/>
      <c r="H30" s="2"/>
      <c r="I30" s="3"/>
      <c r="J30" s="3"/>
      <c r="K30" s="3"/>
    </row>
    <row r="31" spans="7:11" x14ac:dyDescent="0.3">
      <c r="G31" s="2"/>
      <c r="H31" s="2"/>
      <c r="I31" s="3"/>
      <c r="J31" s="3"/>
      <c r="K31" s="3"/>
    </row>
    <row r="32" spans="7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938-0EEA-45A0-81C3-77E87B2DF758}">
  <dimension ref="C2:K36"/>
  <sheetViews>
    <sheetView workbookViewId="0">
      <selection activeCell="D15" sqref="D15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9" width="12.5546875" bestFit="1" customWidth="1"/>
    <col min="10" max="10" width="14" customWidth="1"/>
    <col min="11" max="11" width="13.21875" customWidth="1"/>
  </cols>
  <sheetData>
    <row r="2" spans="3:10" x14ac:dyDescent="0.3">
      <c r="G2" t="s">
        <v>8</v>
      </c>
      <c r="H2" t="s">
        <v>9</v>
      </c>
      <c r="I2" t="s">
        <v>11</v>
      </c>
      <c r="J2" t="s">
        <v>7</v>
      </c>
    </row>
    <row r="3" spans="3:10" x14ac:dyDescent="0.3">
      <c r="C3" t="s">
        <v>1</v>
      </c>
      <c r="D3">
        <v>20</v>
      </c>
      <c r="F3">
        <v>1</v>
      </c>
      <c r="G3" s="4">
        <f>D8/2</f>
        <v>2.5000000000000001E-3</v>
      </c>
      <c r="H3" s="4">
        <f>(-$D$6/(2*$D$5))*$G3^2+$D$6*$D$7*$G3/(2*$D$5)+$D$3</f>
        <v>30.850960115209372</v>
      </c>
      <c r="I3" s="4">
        <v>31.129190000000001</v>
      </c>
      <c r="J3" s="4">
        <f>100*(H3-I3)/H3</f>
        <v>-0.90185162390931151</v>
      </c>
    </row>
    <row r="4" spans="3:10" x14ac:dyDescent="0.3">
      <c r="C4" t="s">
        <v>19</v>
      </c>
      <c r="D4">
        <v>20</v>
      </c>
      <c r="F4">
        <v>2</v>
      </c>
      <c r="G4" s="4">
        <f t="shared" ref="G4:G22" si="0">$G3+$D$8</f>
        <v>7.4999999999999997E-3</v>
      </c>
      <c r="H4" s="4">
        <f t="shared" ref="H4:H22" si="1">(-$D$6/(2*$D$5))*$G4^2+$D$6*$D$7*$G4/(2*$D$5)+$D$3</f>
        <v>50.883501866365137</v>
      </c>
      <c r="I4" s="4">
        <v>51.161729999999999</v>
      </c>
      <c r="J4" s="4">
        <f t="shared" ref="J4:J22" si="2">100*(H4-I4)/H4</f>
        <v>-0.54679438998827101</v>
      </c>
    </row>
    <row r="5" spans="3:10" x14ac:dyDescent="0.3">
      <c r="C5" t="s">
        <v>20</v>
      </c>
      <c r="D5" s="5">
        <v>22.463450000000002</v>
      </c>
      <c r="F5">
        <v>3</v>
      </c>
      <c r="G5" s="4">
        <f t="shared" si="0"/>
        <v>1.2500000000000001E-2</v>
      </c>
      <c r="H5" s="4">
        <f t="shared" si="1"/>
        <v>68.690205645170266</v>
      </c>
      <c r="I5" s="4">
        <v>68.968440000000001</v>
      </c>
      <c r="J5" s="4">
        <f t="shared" si="2"/>
        <v>-0.40505680863294657</v>
      </c>
    </row>
    <row r="6" spans="3:10" x14ac:dyDescent="0.3">
      <c r="C6" t="s">
        <v>21</v>
      </c>
      <c r="D6">
        <v>2000000</v>
      </c>
      <c r="F6">
        <v>4</v>
      </c>
      <c r="G6" s="4">
        <f t="shared" si="0"/>
        <v>1.7500000000000002E-2</v>
      </c>
      <c r="H6" s="4">
        <f t="shared" si="1"/>
        <v>84.271071451624749</v>
      </c>
      <c r="I6" s="4">
        <v>84.549300000000002</v>
      </c>
      <c r="J6" s="4">
        <f t="shared" si="2"/>
        <v>-0.33015902560936156</v>
      </c>
    </row>
    <row r="7" spans="3:10" x14ac:dyDescent="0.3">
      <c r="C7" t="s">
        <v>5</v>
      </c>
      <c r="D7">
        <v>0.1</v>
      </c>
      <c r="F7">
        <v>5</v>
      </c>
      <c r="G7" s="4">
        <f t="shared" si="0"/>
        <v>2.2500000000000003E-2</v>
      </c>
      <c r="H7" s="4">
        <f t="shared" si="1"/>
        <v>97.626099285728614</v>
      </c>
      <c r="I7" s="4">
        <v>97.904330000000002</v>
      </c>
      <c r="J7" s="4">
        <f t="shared" si="2"/>
        <v>-0.28499624209820346</v>
      </c>
    </row>
    <row r="8" spans="3:10" x14ac:dyDescent="0.3">
      <c r="C8" t="s">
        <v>6</v>
      </c>
      <c r="D8">
        <f>D7/D9</f>
        <v>5.0000000000000001E-3</v>
      </c>
      <c r="F8">
        <v>6</v>
      </c>
      <c r="G8" s="4">
        <f t="shared" si="0"/>
        <v>2.7500000000000004E-2</v>
      </c>
      <c r="H8" s="4">
        <f t="shared" si="1"/>
        <v>108.75528914748179</v>
      </c>
      <c r="I8" s="4">
        <v>109.0335</v>
      </c>
      <c r="J8" s="4">
        <f t="shared" si="2"/>
        <v>-0.25581362957063664</v>
      </c>
    </row>
    <row r="9" spans="3:10" x14ac:dyDescent="0.3">
      <c r="C9" t="s">
        <v>0</v>
      </c>
      <c r="D9">
        <v>20</v>
      </c>
      <c r="F9">
        <v>7</v>
      </c>
      <c r="G9" s="4">
        <f t="shared" si="0"/>
        <v>3.2500000000000001E-2</v>
      </c>
      <c r="H9" s="4">
        <f t="shared" si="1"/>
        <v>117.65864103688435</v>
      </c>
      <c r="I9" s="4">
        <v>117.93689999999999</v>
      </c>
      <c r="J9" s="4">
        <f t="shared" si="2"/>
        <v>-0.23649683581541334</v>
      </c>
    </row>
    <row r="10" spans="3:10" x14ac:dyDescent="0.3">
      <c r="F10">
        <v>8</v>
      </c>
      <c r="G10" s="4">
        <f t="shared" si="0"/>
        <v>3.7499999999999999E-2</v>
      </c>
      <c r="H10" s="4">
        <f t="shared" si="1"/>
        <v>124.33615495393629</v>
      </c>
      <c r="I10" s="4">
        <v>124.6144</v>
      </c>
      <c r="J10" s="4">
        <f t="shared" si="2"/>
        <v>-0.22378450271910044</v>
      </c>
    </row>
    <row r="11" spans="3:10" x14ac:dyDescent="0.3">
      <c r="C11" t="s">
        <v>12</v>
      </c>
      <c r="D11" s="4" cm="1">
        <f t="array" ref="D11">MAX(ABS(J3:J27))</f>
        <v>0.90185162390931151</v>
      </c>
      <c r="F11">
        <v>9</v>
      </c>
      <c r="G11" s="4">
        <f t="shared" si="0"/>
        <v>4.2499999999999996E-2</v>
      </c>
      <c r="H11" s="4">
        <f t="shared" si="1"/>
        <v>128.78783089863759</v>
      </c>
      <c r="I11" s="4">
        <v>129.06610000000001</v>
      </c>
      <c r="J11" s="4">
        <f t="shared" si="2"/>
        <v>-0.21606785316651791</v>
      </c>
    </row>
    <row r="12" spans="3:10" x14ac:dyDescent="0.3">
      <c r="F12">
        <v>10</v>
      </c>
      <c r="G12" s="4">
        <f t="shared" si="0"/>
        <v>4.7499999999999994E-2</v>
      </c>
      <c r="H12" s="4">
        <f t="shared" si="1"/>
        <v>131.01366887098817</v>
      </c>
      <c r="I12" s="4">
        <v>131.2919</v>
      </c>
      <c r="J12" s="4">
        <f t="shared" si="2"/>
        <v>-0.21236801580284614</v>
      </c>
    </row>
    <row r="13" spans="3:10" x14ac:dyDescent="0.3">
      <c r="F13">
        <v>11</v>
      </c>
      <c r="G13" s="4">
        <f t="shared" si="0"/>
        <v>5.2499999999999991E-2</v>
      </c>
      <c r="H13" s="4">
        <f t="shared" si="1"/>
        <v>131.0136688709882</v>
      </c>
      <c r="I13" s="4">
        <v>131.2919</v>
      </c>
      <c r="J13" s="4">
        <f t="shared" si="2"/>
        <v>-0.21236801580282441</v>
      </c>
    </row>
    <row r="14" spans="3:10" x14ac:dyDescent="0.3">
      <c r="F14">
        <v>12</v>
      </c>
      <c r="G14" s="4">
        <f t="shared" si="0"/>
        <v>5.7499999999999989E-2</v>
      </c>
      <c r="H14" s="4">
        <f t="shared" si="1"/>
        <v>128.78783089863757</v>
      </c>
      <c r="I14" s="4">
        <v>129.06610000000001</v>
      </c>
      <c r="J14" s="4">
        <f t="shared" si="2"/>
        <v>-0.21606785316654004</v>
      </c>
    </row>
    <row r="15" spans="3:10" x14ac:dyDescent="0.3">
      <c r="F15">
        <v>13</v>
      </c>
      <c r="G15" s="4">
        <f t="shared" si="0"/>
        <v>6.2499999999999986E-2</v>
      </c>
      <c r="H15" s="4">
        <f t="shared" si="1"/>
        <v>124.3361549539363</v>
      </c>
      <c r="I15" s="4">
        <v>124.6144</v>
      </c>
      <c r="J15" s="4">
        <f t="shared" si="2"/>
        <v>-0.22378450271908898</v>
      </c>
    </row>
    <row r="16" spans="3:10" x14ac:dyDescent="0.3">
      <c r="F16">
        <v>14</v>
      </c>
      <c r="G16" s="4">
        <f t="shared" si="0"/>
        <v>6.7499999999999991E-2</v>
      </c>
      <c r="H16" s="4">
        <f t="shared" si="1"/>
        <v>117.65864103688438</v>
      </c>
      <c r="I16" s="4">
        <v>117.93689999999999</v>
      </c>
      <c r="J16" s="4">
        <f t="shared" si="2"/>
        <v>-0.23649683581538911</v>
      </c>
    </row>
    <row r="17" spans="6:11" x14ac:dyDescent="0.3">
      <c r="F17">
        <v>15</v>
      </c>
      <c r="G17" s="4">
        <f t="shared" si="0"/>
        <v>7.2499999999999995E-2</v>
      </c>
      <c r="H17" s="4">
        <f t="shared" si="1"/>
        <v>108.75528914748176</v>
      </c>
      <c r="I17" s="4">
        <v>109.0335</v>
      </c>
      <c r="J17" s="4">
        <f t="shared" si="2"/>
        <v>-0.25581362957066284</v>
      </c>
    </row>
    <row r="18" spans="6:11" x14ac:dyDescent="0.3">
      <c r="F18">
        <v>16</v>
      </c>
      <c r="G18" s="4">
        <f t="shared" si="0"/>
        <v>7.7499999999999999E-2</v>
      </c>
      <c r="H18" s="4">
        <f t="shared" si="1"/>
        <v>97.626099285728571</v>
      </c>
      <c r="I18" s="4">
        <v>97.904330000000002</v>
      </c>
      <c r="J18" s="4">
        <f t="shared" si="2"/>
        <v>-0.2849962420982472</v>
      </c>
    </row>
    <row r="19" spans="6:11" x14ac:dyDescent="0.3">
      <c r="F19">
        <v>17</v>
      </c>
      <c r="G19" s="4">
        <f t="shared" si="0"/>
        <v>8.2500000000000004E-2</v>
      </c>
      <c r="H19" s="4">
        <f t="shared" si="1"/>
        <v>84.271071451624721</v>
      </c>
      <c r="I19" s="4">
        <v>84.549300000000002</v>
      </c>
      <c r="J19" s="4">
        <f t="shared" si="2"/>
        <v>-0.33015902560939536</v>
      </c>
    </row>
    <row r="20" spans="6:11" x14ac:dyDescent="0.3">
      <c r="F20">
        <v>18</v>
      </c>
      <c r="G20" s="4">
        <f t="shared" si="0"/>
        <v>8.7500000000000008E-2</v>
      </c>
      <c r="H20" s="4">
        <f t="shared" si="1"/>
        <v>68.690205645170181</v>
      </c>
      <c r="I20" s="4">
        <v>68.968440000000001</v>
      </c>
      <c r="J20" s="4">
        <f t="shared" si="2"/>
        <v>-0.4050568086330712</v>
      </c>
    </row>
    <row r="21" spans="6:11" x14ac:dyDescent="0.3">
      <c r="F21">
        <v>19</v>
      </c>
      <c r="G21" s="4">
        <f t="shared" si="0"/>
        <v>9.2500000000000013E-2</v>
      </c>
      <c r="H21" s="4">
        <f t="shared" si="1"/>
        <v>50.883501866365066</v>
      </c>
      <c r="I21" s="4">
        <v>51.161729999999999</v>
      </c>
      <c r="J21" s="4">
        <f t="shared" si="2"/>
        <v>-0.54679438998841146</v>
      </c>
    </row>
    <row r="22" spans="6:11" x14ac:dyDescent="0.3">
      <c r="F22">
        <v>20</v>
      </c>
      <c r="G22" s="4">
        <f t="shared" si="0"/>
        <v>9.7500000000000017E-2</v>
      </c>
      <c r="H22" s="4">
        <f t="shared" si="1"/>
        <v>30.850960115209375</v>
      </c>
      <c r="I22" s="4">
        <v>31.129190000000001</v>
      </c>
      <c r="J22" s="4">
        <f t="shared" si="2"/>
        <v>-0.90185162390929985</v>
      </c>
    </row>
    <row r="23" spans="6:11" x14ac:dyDescent="0.3">
      <c r="G23" s="4"/>
      <c r="H23" s="4"/>
      <c r="I23" s="4"/>
      <c r="J23" s="4"/>
      <c r="K23" s="3"/>
    </row>
    <row r="24" spans="6:11" x14ac:dyDescent="0.3">
      <c r="G24" s="4"/>
      <c r="H24" s="4"/>
      <c r="I24" s="4"/>
      <c r="J24" s="4"/>
      <c r="K24" s="3"/>
    </row>
    <row r="25" spans="6:11" x14ac:dyDescent="0.3">
      <c r="G25" s="4"/>
      <c r="H25" s="4"/>
      <c r="I25" s="4"/>
      <c r="J25" s="4"/>
      <c r="K25" s="3"/>
    </row>
    <row r="26" spans="6:11" x14ac:dyDescent="0.3">
      <c r="G26" s="4"/>
      <c r="H26" s="4"/>
      <c r="I26" s="4"/>
      <c r="J26" s="4"/>
      <c r="K26" s="3"/>
    </row>
    <row r="27" spans="6:11" x14ac:dyDescent="0.3">
      <c r="G27" s="4"/>
      <c r="H27" s="4"/>
      <c r="I27" s="4"/>
      <c r="J27" s="4"/>
      <c r="K27" s="3"/>
    </row>
    <row r="28" spans="6:11" x14ac:dyDescent="0.3">
      <c r="H28" s="2"/>
      <c r="I28" s="3"/>
      <c r="J28" s="3"/>
      <c r="K28" s="3"/>
    </row>
    <row r="29" spans="6:11" x14ac:dyDescent="0.3">
      <c r="G29" s="2"/>
      <c r="H29" s="2"/>
      <c r="I29" s="3"/>
      <c r="J29" s="3"/>
      <c r="K29" s="3"/>
    </row>
    <row r="30" spans="6:11" x14ac:dyDescent="0.3">
      <c r="G30" s="2"/>
      <c r="H30" s="2"/>
      <c r="I30" s="3"/>
      <c r="J30" s="3"/>
      <c r="K30" s="3"/>
    </row>
    <row r="31" spans="6:11" x14ac:dyDescent="0.3">
      <c r="G31" s="2"/>
      <c r="H31" s="2"/>
      <c r="I31" s="3"/>
      <c r="J31" s="3"/>
      <c r="K31" s="3"/>
    </row>
    <row r="32" spans="6:11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3D6-782B-46AD-A96F-9F92954B158D}">
  <dimension ref="C2:N37"/>
  <sheetViews>
    <sheetView workbookViewId="0">
      <selection activeCell="C5" sqref="C5:D6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4.33203125" customWidth="1"/>
  </cols>
  <sheetData>
    <row r="2" spans="3:14" x14ac:dyDescent="0.3">
      <c r="G2" s="6" t="s">
        <v>24</v>
      </c>
      <c r="L2" s="6" t="s">
        <v>25</v>
      </c>
    </row>
    <row r="3" spans="3:14" x14ac:dyDescent="0.3">
      <c r="C3" t="s">
        <v>1</v>
      </c>
      <c r="D3">
        <v>20</v>
      </c>
      <c r="G3" t="s">
        <v>8</v>
      </c>
      <c r="H3" t="s">
        <v>23</v>
      </c>
      <c r="I3" t="s">
        <v>11</v>
      </c>
      <c r="J3" t="s">
        <v>7</v>
      </c>
      <c r="L3" t="s">
        <v>9</v>
      </c>
      <c r="M3" t="s">
        <v>11</v>
      </c>
      <c r="N3" t="s">
        <v>7</v>
      </c>
    </row>
    <row r="4" spans="3:14" x14ac:dyDescent="0.3">
      <c r="C4" t="s">
        <v>19</v>
      </c>
      <c r="D4">
        <v>20</v>
      </c>
      <c r="F4">
        <v>1</v>
      </c>
      <c r="G4" s="4">
        <f>D9/2</f>
        <v>2.5000000000000001E-3</v>
      </c>
      <c r="H4" s="4">
        <f t="shared" ref="H4:H23" si="0">(-$D$7/(2*$D$5))*$G4^2+$D$7*$D$8*$G4/(2*$D$5)+$D$3</f>
        <v>31.077808252796721</v>
      </c>
      <c r="I4" s="4">
        <v>31.129190000000001</v>
      </c>
      <c r="J4" s="4">
        <f>100*(H4-I4)/H4</f>
        <v>-0.16533259612558399</v>
      </c>
      <c r="L4" s="4">
        <f t="shared" ref="L4:L23" si="1">SQRT(1/($D$6^2)+2*$H4/$D$6)-1/$D$6</f>
        <v>30.588782813991656</v>
      </c>
      <c r="M4" s="4">
        <v>31.01004</v>
      </c>
      <c r="N4" s="4">
        <f>100*(L4-M4)/L4</f>
        <v>-1.3771623034822287</v>
      </c>
    </row>
    <row r="5" spans="3:14" x14ac:dyDescent="0.3">
      <c r="C5" t="s">
        <v>20</v>
      </c>
      <c r="D5" s="5">
        <v>22.003450000000001</v>
      </c>
      <c r="F5">
        <v>2</v>
      </c>
      <c r="G5" s="4">
        <f t="shared" ref="G5:G23" si="2">$G4+$D$9</f>
        <v>7.4999999999999997E-3</v>
      </c>
      <c r="H5" s="4">
        <f t="shared" si="0"/>
        <v>51.529146565652198</v>
      </c>
      <c r="I5" s="4">
        <v>51.161729999999999</v>
      </c>
      <c r="J5" s="4">
        <f t="shared" ref="J5:J23" si="3">100*(H5-I5)/H5</f>
        <v>0.71302668516755185</v>
      </c>
      <c r="L5" s="4">
        <f t="shared" si="1"/>
        <v>50.211458153435842</v>
      </c>
      <c r="M5" s="4">
        <v>50.636029999999998</v>
      </c>
      <c r="N5" s="4">
        <f t="shared" ref="N5:N23" si="4">100*(L5-M5)/L5</f>
        <v>-0.84556764965230058</v>
      </c>
    </row>
    <row r="6" spans="3:14" x14ac:dyDescent="0.3">
      <c r="C6" t="s">
        <v>22</v>
      </c>
      <c r="D6">
        <v>1.0452906248792999E-3</v>
      </c>
      <c r="F6">
        <v>3</v>
      </c>
      <c r="G6" s="4">
        <f t="shared" si="2"/>
        <v>1.2500000000000001E-2</v>
      </c>
      <c r="H6" s="4">
        <f t="shared" si="0"/>
        <v>69.708113954857083</v>
      </c>
      <c r="I6" s="4">
        <v>68.968440000000001</v>
      </c>
      <c r="J6" s="4">
        <f t="shared" si="3"/>
        <v>1.0611016607565862</v>
      </c>
      <c r="L6" s="4">
        <f t="shared" si="1"/>
        <v>67.33821280765153</v>
      </c>
      <c r="M6" s="4">
        <v>67.766379999999998</v>
      </c>
      <c r="N6" s="4">
        <f t="shared" si="4"/>
        <v>-0.6358457917074628</v>
      </c>
    </row>
    <row r="7" spans="3:14" x14ac:dyDescent="0.3">
      <c r="C7" t="s">
        <v>21</v>
      </c>
      <c r="D7">
        <v>2000000</v>
      </c>
      <c r="F7">
        <v>4</v>
      </c>
      <c r="G7" s="4">
        <f t="shared" si="2"/>
        <v>1.7500000000000002E-2</v>
      </c>
      <c r="H7" s="4">
        <f t="shared" si="0"/>
        <v>85.614710420411356</v>
      </c>
      <c r="I7" s="4">
        <v>84.549300000000002</v>
      </c>
      <c r="J7" s="4">
        <f t="shared" si="3"/>
        <v>1.2444244863758247</v>
      </c>
      <c r="L7" s="4">
        <f t="shared" si="1"/>
        <v>82.092509521268425</v>
      </c>
      <c r="M7" s="4">
        <v>82.524690000000007</v>
      </c>
      <c r="N7" s="4">
        <f t="shared" si="4"/>
        <v>-0.5264554357661736</v>
      </c>
    </row>
    <row r="8" spans="3:14" x14ac:dyDescent="0.3">
      <c r="C8" t="s">
        <v>5</v>
      </c>
      <c r="D8">
        <v>0.1</v>
      </c>
      <c r="F8">
        <v>5</v>
      </c>
      <c r="G8" s="4">
        <f t="shared" si="2"/>
        <v>2.2500000000000003E-2</v>
      </c>
      <c r="H8" s="4">
        <f t="shared" si="0"/>
        <v>99.248935962315016</v>
      </c>
      <c r="I8" s="4">
        <v>97.904330000000002</v>
      </c>
      <c r="J8" s="4">
        <f t="shared" si="3"/>
        <v>1.3547812369752397</v>
      </c>
      <c r="L8" s="4">
        <f t="shared" si="1"/>
        <v>94.574245783979563</v>
      </c>
      <c r="M8" s="4">
        <v>95.01097</v>
      </c>
      <c r="N8" s="4">
        <f t="shared" si="4"/>
        <v>-0.46177922160539825</v>
      </c>
    </row>
    <row r="9" spans="3:14" x14ac:dyDescent="0.3">
      <c r="C9" t="s">
        <v>6</v>
      </c>
      <c r="D9">
        <f>D8/D10</f>
        <v>5.0000000000000001E-3</v>
      </c>
      <c r="F9">
        <v>6</v>
      </c>
      <c r="G9" s="4">
        <f t="shared" si="2"/>
        <v>2.7500000000000004E-2</v>
      </c>
      <c r="H9" s="4">
        <f t="shared" si="0"/>
        <v>110.61079058056805</v>
      </c>
      <c r="I9" s="4">
        <v>109.0335</v>
      </c>
      <c r="J9" s="4">
        <f t="shared" si="3"/>
        <v>1.4259825576593816</v>
      </c>
      <c r="L9" s="4">
        <f t="shared" si="1"/>
        <v>104.86358822963905</v>
      </c>
      <c r="M9" s="4">
        <v>105.30549999999999</v>
      </c>
      <c r="N9" s="4">
        <f t="shared" si="4"/>
        <v>-0.42141583920741921</v>
      </c>
    </row>
    <row r="10" spans="3:14" x14ac:dyDescent="0.3">
      <c r="C10" t="s">
        <v>0</v>
      </c>
      <c r="D10">
        <v>20</v>
      </c>
      <c r="F10">
        <v>7</v>
      </c>
      <c r="G10" s="4">
        <f t="shared" si="2"/>
        <v>3.2500000000000001E-2</v>
      </c>
      <c r="H10" s="4">
        <f t="shared" si="0"/>
        <v>119.70027427517049</v>
      </c>
      <c r="I10" s="4">
        <v>117.93689999999999</v>
      </c>
      <c r="J10" s="4">
        <f t="shared" si="3"/>
        <v>1.473158090779972</v>
      </c>
      <c r="L10" s="4">
        <f t="shared" si="1"/>
        <v>113.02380427492369</v>
      </c>
      <c r="M10" s="4">
        <v>113.47150000000001</v>
      </c>
      <c r="N10" s="4">
        <f t="shared" si="4"/>
        <v>-0.39610746421817628</v>
      </c>
    </row>
    <row r="11" spans="3:14" x14ac:dyDescent="0.3">
      <c r="F11">
        <v>8</v>
      </c>
      <c r="G11" s="4">
        <f t="shared" si="2"/>
        <v>3.7499999999999999E-2</v>
      </c>
      <c r="H11" s="4">
        <f t="shared" si="0"/>
        <v>126.51738704612232</v>
      </c>
      <c r="I11" s="4">
        <v>124.6144</v>
      </c>
      <c r="J11" s="4">
        <f t="shared" si="3"/>
        <v>1.5041308475874384</v>
      </c>
      <c r="L11" s="4">
        <f t="shared" si="1"/>
        <v>119.10334602545174</v>
      </c>
      <c r="M11" s="4">
        <v>119.55759999999999</v>
      </c>
      <c r="N11" s="4">
        <f t="shared" si="4"/>
        <v>-0.38139480518975499</v>
      </c>
    </row>
    <row r="12" spans="3:14" x14ac:dyDescent="0.3">
      <c r="C12" t="s">
        <v>12</v>
      </c>
      <c r="D12" s="4">
        <f>MAX(N4:N23)</f>
        <v>-0.37481891295966879</v>
      </c>
      <c r="F12">
        <v>9</v>
      </c>
      <c r="G12" s="4">
        <f t="shared" si="2"/>
        <v>4.2499999999999996E-2</v>
      </c>
      <c r="H12" s="4">
        <f t="shared" si="0"/>
        <v>131.06212889342353</v>
      </c>
      <c r="I12" s="4">
        <v>129.06610000000001</v>
      </c>
      <c r="J12" s="4">
        <f t="shared" si="3"/>
        <v>1.5229638876434313</v>
      </c>
      <c r="L12" s="4">
        <f t="shared" si="1"/>
        <v>123.13735789369559</v>
      </c>
      <c r="M12" s="4">
        <v>123.5989</v>
      </c>
      <c r="N12" s="4">
        <f t="shared" si="4"/>
        <v>-0.37481891295966879</v>
      </c>
    </row>
    <row r="13" spans="3:14" x14ac:dyDescent="0.3">
      <c r="F13">
        <v>10</v>
      </c>
      <c r="G13" s="4">
        <f t="shared" si="2"/>
        <v>4.7499999999999994E-2</v>
      </c>
      <c r="H13" s="4">
        <f t="shared" si="0"/>
        <v>133.33449981707412</v>
      </c>
      <c r="I13" s="4">
        <v>131.2919</v>
      </c>
      <c r="J13" s="4">
        <f t="shared" si="3"/>
        <v>1.5319364604632919</v>
      </c>
      <c r="L13" s="4">
        <f t="shared" si="1"/>
        <v>125.14872291630638</v>
      </c>
      <c r="M13" s="4">
        <v>125.61839999999999</v>
      </c>
      <c r="N13" s="4">
        <f>100*(L13-M13)/L13</f>
        <v>-0.37529514704493561</v>
      </c>
    </row>
    <row r="14" spans="3:14" x14ac:dyDescent="0.3">
      <c r="F14">
        <v>11</v>
      </c>
      <c r="G14" s="4">
        <f t="shared" si="2"/>
        <v>5.2499999999999991E-2</v>
      </c>
      <c r="H14" s="4">
        <f t="shared" si="0"/>
        <v>133.33449981707415</v>
      </c>
      <c r="I14" s="4">
        <v>131.2919</v>
      </c>
      <c r="J14" s="4">
        <f t="shared" si="3"/>
        <v>1.5319364604633128</v>
      </c>
      <c r="L14" s="4">
        <f t="shared" si="1"/>
        <v>125.14872291630638</v>
      </c>
      <c r="M14" s="4">
        <v>125.62739999999999</v>
      </c>
      <c r="N14" s="4">
        <f t="shared" si="4"/>
        <v>-0.38248659078505198</v>
      </c>
    </row>
    <row r="15" spans="3:14" x14ac:dyDescent="0.3">
      <c r="F15">
        <v>12</v>
      </c>
      <c r="G15" s="4">
        <f t="shared" si="2"/>
        <v>5.7499999999999989E-2</v>
      </c>
      <c r="H15" s="4">
        <f t="shared" si="0"/>
        <v>131.06212889342353</v>
      </c>
      <c r="I15" s="4">
        <v>129.06610000000001</v>
      </c>
      <c r="J15" s="4">
        <f t="shared" si="3"/>
        <v>1.5229638876434313</v>
      </c>
      <c r="L15" s="4">
        <f t="shared" si="1"/>
        <v>123.13735789369559</v>
      </c>
      <c r="M15" s="4">
        <v>123.6259</v>
      </c>
      <c r="N15" s="4">
        <f t="shared" si="4"/>
        <v>-0.39674564621255382</v>
      </c>
    </row>
    <row r="16" spans="3:14" x14ac:dyDescent="0.3">
      <c r="C16">
        <f>D5*D6</f>
        <v>2.3000000000000433E-2</v>
      </c>
      <c r="F16">
        <v>13</v>
      </c>
      <c r="G16" s="4">
        <f t="shared" si="2"/>
        <v>6.2499999999999986E-2</v>
      </c>
      <c r="H16" s="4">
        <f t="shared" si="0"/>
        <v>126.51738704612234</v>
      </c>
      <c r="I16" s="4">
        <v>124.6144</v>
      </c>
      <c r="J16" s="4">
        <f t="shared" si="3"/>
        <v>1.5041308475874495</v>
      </c>
      <c r="L16" s="4">
        <f t="shared" si="1"/>
        <v>119.10334602545174</v>
      </c>
      <c r="M16" s="4">
        <v>119.6027</v>
      </c>
      <c r="N16" s="4">
        <f t="shared" si="4"/>
        <v>-0.41926107973620425</v>
      </c>
    </row>
    <row r="17" spans="6:14" x14ac:dyDescent="0.3">
      <c r="F17">
        <v>14</v>
      </c>
      <c r="G17" s="4">
        <f t="shared" si="2"/>
        <v>6.7499999999999991E-2</v>
      </c>
      <c r="H17" s="4">
        <f t="shared" si="0"/>
        <v>119.70027427517053</v>
      </c>
      <c r="I17" s="4">
        <v>117.93689999999999</v>
      </c>
      <c r="J17" s="4">
        <f t="shared" si="3"/>
        <v>1.473158090780007</v>
      </c>
      <c r="L17" s="4">
        <f t="shared" si="1"/>
        <v>113.02380427492392</v>
      </c>
      <c r="M17" s="4">
        <v>113.535</v>
      </c>
      <c r="N17" s="4">
        <f t="shared" si="4"/>
        <v>-0.45229031915491347</v>
      </c>
    </row>
    <row r="18" spans="6:14" x14ac:dyDescent="0.3">
      <c r="F18">
        <v>15</v>
      </c>
      <c r="G18" s="4">
        <f t="shared" si="2"/>
        <v>7.2499999999999995E-2</v>
      </c>
      <c r="H18" s="4">
        <f t="shared" si="0"/>
        <v>110.61079058056802</v>
      </c>
      <c r="I18" s="4">
        <v>109.0335</v>
      </c>
      <c r="J18" s="4">
        <f t="shared" si="3"/>
        <v>1.4259825576593563</v>
      </c>
      <c r="L18" s="4">
        <f t="shared" si="1"/>
        <v>104.86358822963905</v>
      </c>
      <c r="M18" s="4">
        <v>105.3878</v>
      </c>
      <c r="N18" s="4">
        <f t="shared" si="4"/>
        <v>-0.49989875342906132</v>
      </c>
    </row>
    <row r="19" spans="6:14" x14ac:dyDescent="0.3">
      <c r="F19">
        <v>16</v>
      </c>
      <c r="G19" s="4">
        <f t="shared" si="2"/>
        <v>7.7499999999999999E-2</v>
      </c>
      <c r="H19" s="4">
        <f t="shared" si="0"/>
        <v>99.248935962314988</v>
      </c>
      <c r="I19" s="4">
        <v>97.904330000000002</v>
      </c>
      <c r="J19" s="4">
        <f t="shared" si="3"/>
        <v>1.3547812369752115</v>
      </c>
      <c r="L19" s="4">
        <f t="shared" si="1"/>
        <v>94.574245783979336</v>
      </c>
      <c r="M19" s="4">
        <v>95.112539999999996</v>
      </c>
      <c r="N19" s="4">
        <f t="shared" si="4"/>
        <v>-0.56917632444058619</v>
      </c>
    </row>
    <row r="20" spans="6:14" x14ac:dyDescent="0.3">
      <c r="F20">
        <v>17</v>
      </c>
      <c r="G20" s="4">
        <f t="shared" si="2"/>
        <v>8.2500000000000004E-2</v>
      </c>
      <c r="H20" s="4">
        <f t="shared" si="0"/>
        <v>85.614710420411313</v>
      </c>
      <c r="I20" s="4">
        <v>84.549300000000002</v>
      </c>
      <c r="J20" s="4">
        <f t="shared" si="3"/>
        <v>1.2444244863757756</v>
      </c>
      <c r="L20" s="4">
        <f t="shared" si="1"/>
        <v>82.092509521268425</v>
      </c>
      <c r="M20" s="4">
        <v>82.646159999999995</v>
      </c>
      <c r="N20" s="4">
        <f t="shared" si="4"/>
        <v>-0.67442265069035334</v>
      </c>
    </row>
    <row r="21" spans="6:14" x14ac:dyDescent="0.3">
      <c r="F21">
        <v>18</v>
      </c>
      <c r="G21" s="4">
        <f t="shared" si="2"/>
        <v>8.7500000000000008E-2</v>
      </c>
      <c r="H21" s="4">
        <f t="shared" si="0"/>
        <v>69.708113954856969</v>
      </c>
      <c r="I21" s="4">
        <v>68.968440000000001</v>
      </c>
      <c r="J21" s="4">
        <f t="shared" si="3"/>
        <v>1.0611016607564248</v>
      </c>
      <c r="L21" s="4">
        <f t="shared" si="1"/>
        <v>67.33821280765153</v>
      </c>
      <c r="M21" s="4">
        <v>67.908559999999994</v>
      </c>
      <c r="N21" s="4">
        <f t="shared" si="4"/>
        <v>-0.84698890654795722</v>
      </c>
    </row>
    <row r="22" spans="6:14" x14ac:dyDescent="0.3">
      <c r="F22">
        <v>19</v>
      </c>
      <c r="G22" s="4">
        <f t="shared" si="2"/>
        <v>9.2500000000000013E-2</v>
      </c>
      <c r="H22" s="4">
        <f t="shared" si="0"/>
        <v>51.529146565652127</v>
      </c>
      <c r="I22" s="4">
        <v>51.161729999999999</v>
      </c>
      <c r="J22" s="4">
        <f t="shared" si="3"/>
        <v>0.71302668516741496</v>
      </c>
      <c r="L22" s="4">
        <f t="shared" si="1"/>
        <v>50.211458153435728</v>
      </c>
      <c r="M22" s="4">
        <v>50.79992</v>
      </c>
      <c r="N22" s="4">
        <f t="shared" si="4"/>
        <v>-1.1719672525064999</v>
      </c>
    </row>
    <row r="23" spans="6:14" x14ac:dyDescent="0.3">
      <c r="F23">
        <v>20</v>
      </c>
      <c r="G23" s="4">
        <f t="shared" si="2"/>
        <v>9.7500000000000017E-2</v>
      </c>
      <c r="H23" s="4">
        <f t="shared" si="0"/>
        <v>31.077808252796729</v>
      </c>
      <c r="I23" s="4">
        <v>31.129190000000001</v>
      </c>
      <c r="J23" s="4">
        <f t="shared" si="3"/>
        <v>-0.16533259612556109</v>
      </c>
      <c r="L23" s="4">
        <f t="shared" si="1"/>
        <v>30.588782813991656</v>
      </c>
      <c r="M23" s="4">
        <v>31.000319999999999</v>
      </c>
      <c r="N23" s="4">
        <f t="shared" si="4"/>
        <v>-1.3453859491921343</v>
      </c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7ABE-51E9-42B5-AE72-E0E36D26DBFE}">
  <dimension ref="C2:N37"/>
  <sheetViews>
    <sheetView workbookViewId="0">
      <selection activeCell="L4" sqref="L4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</v>
      </c>
      <c r="D3">
        <v>50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19</v>
      </c>
      <c r="D4">
        <v>30</v>
      </c>
      <c r="F4">
        <v>1</v>
      </c>
      <c r="G4" s="4">
        <f>D8/2</f>
        <v>0.01</v>
      </c>
      <c r="H4" s="4">
        <f>$D$3+($D$4-$D$3)*LN($G4/$D$7)</f>
        <v>128.2404601085629</v>
      </c>
      <c r="I4" s="4">
        <v>20.506329999999998</v>
      </c>
      <c r="J4" s="4">
        <f>100*(H4-I4)/H4</f>
        <v>84.009469411884353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8" si="0">$G4+$D$8</f>
        <v>0.03</v>
      </c>
      <c r="H5" s="4">
        <f t="shared" ref="H5:H28" si="1">$D$3+($D$4-$D$3)*LN($G5/$D$7)</f>
        <v>106.26821433520072</v>
      </c>
      <c r="I5" s="4">
        <v>21.518989999999999</v>
      </c>
      <c r="J5" s="4">
        <f t="shared" ref="J5:J23" si="2">100*(H5-I5)/H5</f>
        <v>79.750304327008948</v>
      </c>
      <c r="L5" s="4"/>
      <c r="M5" s="4"/>
      <c r="N5" s="4"/>
    </row>
    <row r="6" spans="3:14" x14ac:dyDescent="0.3">
      <c r="C6" t="s">
        <v>21</v>
      </c>
      <c r="D6">
        <v>2000000</v>
      </c>
      <c r="F6">
        <v>3</v>
      </c>
      <c r="G6" s="4">
        <f t="shared" si="0"/>
        <v>0.05</v>
      </c>
      <c r="H6" s="4">
        <f t="shared" si="1"/>
        <v>96.051701859880907</v>
      </c>
      <c r="I6" s="4">
        <v>22.531649999999999</v>
      </c>
      <c r="J6" s="4">
        <f t="shared" si="2"/>
        <v>76.542164726171208</v>
      </c>
      <c r="L6" s="4"/>
      <c r="M6" s="4"/>
      <c r="N6" s="4"/>
    </row>
    <row r="7" spans="3:14" x14ac:dyDescent="0.3">
      <c r="C7" t="s">
        <v>5</v>
      </c>
      <c r="D7">
        <v>0.5</v>
      </c>
      <c r="F7">
        <v>4</v>
      </c>
      <c r="G7" s="4">
        <f t="shared" si="0"/>
        <v>7.0000000000000007E-2</v>
      </c>
      <c r="H7" s="4">
        <f t="shared" si="1"/>
        <v>89.322257127456652</v>
      </c>
      <c r="I7" s="4">
        <v>23.5443</v>
      </c>
      <c r="J7" s="4">
        <f t="shared" si="2"/>
        <v>73.641172136521448</v>
      </c>
      <c r="L7" s="4"/>
      <c r="M7" s="4"/>
      <c r="N7" s="4"/>
    </row>
    <row r="8" spans="3:14" x14ac:dyDescent="0.3">
      <c r="C8" t="s">
        <v>6</v>
      </c>
      <c r="D8">
        <f>D7/D9</f>
        <v>0.02</v>
      </c>
      <c r="F8">
        <v>5</v>
      </c>
      <c r="G8" s="4">
        <f t="shared" si="0"/>
        <v>9.0000000000000011E-2</v>
      </c>
      <c r="H8" s="4">
        <f t="shared" si="1"/>
        <v>84.295968561838535</v>
      </c>
      <c r="I8" s="4">
        <v>24.55696</v>
      </c>
      <c r="J8" s="4">
        <f t="shared" si="2"/>
        <v>70.868167933813695</v>
      </c>
      <c r="L8" s="4"/>
      <c r="M8" s="4"/>
      <c r="N8" s="4"/>
    </row>
    <row r="9" spans="3:14" x14ac:dyDescent="0.3">
      <c r="C9" t="s">
        <v>0</v>
      </c>
      <c r="D9">
        <v>25</v>
      </c>
      <c r="F9">
        <v>6</v>
      </c>
      <c r="G9" s="4">
        <f t="shared" si="0"/>
        <v>0.11000000000000001</v>
      </c>
      <c r="H9" s="4">
        <f t="shared" si="1"/>
        <v>80.282554652595508</v>
      </c>
      <c r="I9" s="4">
        <v>25.56962</v>
      </c>
      <c r="J9" s="4">
        <f t="shared" si="2"/>
        <v>68.150465427206797</v>
      </c>
      <c r="L9" s="4"/>
      <c r="M9" s="4"/>
      <c r="N9" s="4"/>
    </row>
    <row r="10" spans="3:14" x14ac:dyDescent="0.3">
      <c r="F10">
        <v>7</v>
      </c>
      <c r="G10" s="4">
        <f t="shared" si="0"/>
        <v>0.13</v>
      </c>
      <c r="H10" s="4">
        <f t="shared" si="1"/>
        <v>76.941472959332188</v>
      </c>
      <c r="I10" s="4">
        <v>26.582280000000001</v>
      </c>
      <c r="J10" s="4">
        <f t="shared" si="2"/>
        <v>65.451298269204969</v>
      </c>
      <c r="L10" s="4"/>
      <c r="M10" s="4"/>
      <c r="N10" s="4"/>
    </row>
    <row r="11" spans="3:14" x14ac:dyDescent="0.3">
      <c r="C11" t="s">
        <v>12</v>
      </c>
      <c r="D11" s="4">
        <f>MAX(N4:N23)</f>
        <v>0</v>
      </c>
      <c r="F11">
        <v>8</v>
      </c>
      <c r="G11" s="4">
        <f t="shared" si="0"/>
        <v>0.15</v>
      </c>
      <c r="H11" s="4">
        <f t="shared" si="1"/>
        <v>74.079456086518718</v>
      </c>
      <c r="I11" s="4">
        <v>27.594940000000001</v>
      </c>
      <c r="J11" s="4">
        <f t="shared" si="2"/>
        <v>62.749537513111086</v>
      </c>
      <c r="L11" s="4"/>
      <c r="M11" s="4"/>
      <c r="N11" s="4"/>
    </row>
    <row r="12" spans="3:14" x14ac:dyDescent="0.3">
      <c r="F12">
        <v>9</v>
      </c>
      <c r="G12" s="4">
        <f t="shared" si="0"/>
        <v>0.16999999999999998</v>
      </c>
      <c r="H12" s="4">
        <f t="shared" si="1"/>
        <v>71.576193227438608</v>
      </c>
      <c r="I12" s="4">
        <v>28.607589999999998</v>
      </c>
      <c r="J12" s="4">
        <f t="shared" si="2"/>
        <v>60.031976122148208</v>
      </c>
      <c r="L12" s="4"/>
      <c r="M12" s="4"/>
      <c r="N12" s="4"/>
    </row>
    <row r="13" spans="3:14" x14ac:dyDescent="0.3">
      <c r="F13">
        <v>10</v>
      </c>
      <c r="G13" s="4">
        <f t="shared" si="0"/>
        <v>0.18999999999999997</v>
      </c>
      <c r="H13" s="4">
        <f t="shared" si="1"/>
        <v>69.351680525234116</v>
      </c>
      <c r="I13" s="4">
        <v>29.620249999999999</v>
      </c>
      <c r="J13" s="4">
        <f t="shared" si="2"/>
        <v>57.28978767973409</v>
      </c>
      <c r="L13" s="4"/>
      <c r="M13" s="4"/>
      <c r="N13" s="4"/>
    </row>
    <row r="14" spans="3:14" x14ac:dyDescent="0.3">
      <c r="F14">
        <v>11</v>
      </c>
      <c r="G14" s="4">
        <f t="shared" si="0"/>
        <v>0.20999999999999996</v>
      </c>
      <c r="H14" s="4">
        <f t="shared" si="1"/>
        <v>67.350011354094462</v>
      </c>
      <c r="I14" s="4">
        <v>30.632909999999999</v>
      </c>
      <c r="J14" s="4">
        <f t="shared" si="2"/>
        <v>54.516845084187644</v>
      </c>
      <c r="L14" s="4"/>
      <c r="M14" s="4"/>
      <c r="N14" s="4"/>
    </row>
    <row r="15" spans="3:14" x14ac:dyDescent="0.3">
      <c r="F15">
        <v>12</v>
      </c>
      <c r="G15" s="4">
        <f t="shared" si="0"/>
        <v>0.22999999999999995</v>
      </c>
      <c r="H15" s="4">
        <f t="shared" si="1"/>
        <v>65.530575789979935</v>
      </c>
      <c r="I15" s="4">
        <v>31.645569999999999</v>
      </c>
      <c r="J15" s="4">
        <f t="shared" si="2"/>
        <v>51.708695340292095</v>
      </c>
      <c r="L15" s="4"/>
      <c r="M15" s="4"/>
      <c r="N15" s="4"/>
    </row>
    <row r="16" spans="3:14" x14ac:dyDescent="0.3">
      <c r="F16">
        <v>13</v>
      </c>
      <c r="G16" s="4">
        <f t="shared" si="0"/>
        <v>0.24999999999999994</v>
      </c>
      <c r="H16" s="4">
        <f t="shared" si="1"/>
        <v>63.862943611198908</v>
      </c>
      <c r="I16" s="4">
        <v>32.658230000000003</v>
      </c>
      <c r="J16" s="4">
        <f t="shared" si="2"/>
        <v>48.862003294390732</v>
      </c>
      <c r="L16" s="4"/>
      <c r="M16" s="4"/>
      <c r="N16" s="4"/>
    </row>
    <row r="17" spans="6:14" x14ac:dyDescent="0.3">
      <c r="F17">
        <v>14</v>
      </c>
      <c r="G17" s="4">
        <f t="shared" si="0"/>
        <v>0.26999999999999996</v>
      </c>
      <c r="H17" s="4">
        <f t="shared" si="1"/>
        <v>62.323722788476346</v>
      </c>
      <c r="I17" s="4">
        <v>33.67089</v>
      </c>
      <c r="J17" s="4">
        <f t="shared" si="2"/>
        <v>45.974199721224373</v>
      </c>
      <c r="L17" s="4"/>
      <c r="M17" s="4"/>
      <c r="N17" s="4"/>
    </row>
    <row r="18" spans="6:14" x14ac:dyDescent="0.3">
      <c r="F18">
        <v>15</v>
      </c>
      <c r="G18" s="4">
        <f t="shared" si="0"/>
        <v>0.28999999999999998</v>
      </c>
      <c r="H18" s="4">
        <f t="shared" si="1"/>
        <v>60.894543508833443</v>
      </c>
      <c r="I18" s="4">
        <v>34.683540000000001</v>
      </c>
      <c r="J18" s="4">
        <f t="shared" si="2"/>
        <v>43.043271200532509</v>
      </c>
      <c r="L18" s="4"/>
      <c r="M18" s="4"/>
      <c r="N18" s="4"/>
    </row>
    <row r="19" spans="6:14" x14ac:dyDescent="0.3">
      <c r="F19">
        <v>16</v>
      </c>
      <c r="G19" s="4">
        <f t="shared" si="0"/>
        <v>0.31</v>
      </c>
      <c r="H19" s="4">
        <f t="shared" si="1"/>
        <v>59.560716018859992</v>
      </c>
      <c r="I19" s="4">
        <v>35.696199999999997</v>
      </c>
      <c r="J19" s="4">
        <f t="shared" si="2"/>
        <v>40.067543867846148</v>
      </c>
      <c r="L19" s="4"/>
      <c r="M19" s="4"/>
      <c r="N19" s="4"/>
    </row>
    <row r="20" spans="6:14" x14ac:dyDescent="0.3">
      <c r="F20">
        <v>17</v>
      </c>
      <c r="G20" s="4">
        <f t="shared" si="0"/>
        <v>0.33</v>
      </c>
      <c r="H20" s="4">
        <f t="shared" si="1"/>
        <v>58.310308879233318</v>
      </c>
      <c r="I20" s="4">
        <v>36.708860000000001</v>
      </c>
      <c r="J20" s="4">
        <f t="shared" si="2"/>
        <v>37.045677332926076</v>
      </c>
      <c r="L20" s="4"/>
      <c r="M20" s="4"/>
      <c r="N20" s="4"/>
    </row>
    <row r="21" spans="6:14" x14ac:dyDescent="0.3">
      <c r="F21">
        <v>18</v>
      </c>
      <c r="G21" s="4">
        <f t="shared" si="0"/>
        <v>0.35000000000000003</v>
      </c>
      <c r="H21" s="4">
        <f t="shared" si="1"/>
        <v>57.133498878774645</v>
      </c>
      <c r="I21" s="4">
        <v>37.721519999999998</v>
      </c>
      <c r="J21" s="4">
        <f t="shared" si="2"/>
        <v>33.976527360879494</v>
      </c>
      <c r="L21" s="4"/>
      <c r="M21" s="4"/>
      <c r="N21" s="4"/>
    </row>
    <row r="22" spans="6:14" x14ac:dyDescent="0.3">
      <c r="F22">
        <v>19</v>
      </c>
      <c r="G22" s="4">
        <f t="shared" si="0"/>
        <v>0.37000000000000005</v>
      </c>
      <c r="H22" s="4">
        <f t="shared" si="1"/>
        <v>56.022101855678429</v>
      </c>
      <c r="I22" s="4">
        <v>38.734180000000002</v>
      </c>
      <c r="J22" s="4">
        <f t="shared" si="2"/>
        <v>30.859109678203037</v>
      </c>
      <c r="L22" s="4"/>
      <c r="M22" s="4"/>
      <c r="N22" s="4"/>
    </row>
    <row r="23" spans="6:14" x14ac:dyDescent="0.3">
      <c r="F23">
        <v>20</v>
      </c>
      <c r="G23" s="4">
        <f t="shared" si="0"/>
        <v>0.39000000000000007</v>
      </c>
      <c r="H23" s="4">
        <f t="shared" si="1"/>
        <v>54.969227185969991</v>
      </c>
      <c r="I23" s="4">
        <v>39.746839999999999</v>
      </c>
      <c r="J23" s="4">
        <f t="shared" si="2"/>
        <v>27.692561757272188</v>
      </c>
      <c r="L23" s="4"/>
      <c r="M23" s="4"/>
      <c r="N23" s="4"/>
    </row>
    <row r="24" spans="6:14" x14ac:dyDescent="0.3">
      <c r="F24">
        <v>21</v>
      </c>
      <c r="G24" s="4">
        <f t="shared" si="0"/>
        <v>0.41000000000000009</v>
      </c>
      <c r="H24" s="4">
        <f t="shared" si="1"/>
        <v>53.969018774476758</v>
      </c>
      <c r="I24" s="4">
        <v>41.772150000000003</v>
      </c>
      <c r="J24" s="4"/>
      <c r="K24" s="3"/>
    </row>
    <row r="25" spans="6:14" x14ac:dyDescent="0.3">
      <c r="F25">
        <v>22</v>
      </c>
      <c r="G25" s="4">
        <f t="shared" si="0"/>
        <v>0.4300000000000001</v>
      </c>
      <c r="H25" s="4">
        <f t="shared" si="1"/>
        <v>53.016457794691668</v>
      </c>
      <c r="I25" s="4">
        <v>45.822780000000002</v>
      </c>
      <c r="J25" s="4"/>
      <c r="K25" s="3"/>
    </row>
    <row r="26" spans="6:14" x14ac:dyDescent="0.3">
      <c r="F26">
        <v>23</v>
      </c>
      <c r="G26" s="4">
        <f t="shared" si="0"/>
        <v>0.45000000000000012</v>
      </c>
      <c r="H26" s="4">
        <f t="shared" si="1"/>
        <v>52.107210313156521</v>
      </c>
      <c r="I26" s="4">
        <v>49.873420000000003</v>
      </c>
      <c r="J26" s="4"/>
      <c r="K26" s="3"/>
    </row>
    <row r="27" spans="6:14" x14ac:dyDescent="0.3">
      <c r="F27">
        <v>24</v>
      </c>
      <c r="G27" s="4">
        <f t="shared" si="0"/>
        <v>0.47000000000000014</v>
      </c>
      <c r="H27" s="4">
        <f t="shared" si="1"/>
        <v>51.237508074361742</v>
      </c>
      <c r="I27" s="4">
        <v>53.924050000000001</v>
      </c>
      <c r="J27" s="4"/>
      <c r="K27" s="3"/>
    </row>
    <row r="28" spans="6:14" x14ac:dyDescent="0.3">
      <c r="F28">
        <v>25</v>
      </c>
      <c r="G28" s="4">
        <f t="shared" si="0"/>
        <v>0.49000000000000016</v>
      </c>
      <c r="H28" s="4">
        <f t="shared" si="1"/>
        <v>50.404054146350383</v>
      </c>
      <c r="I28" s="4">
        <v>57.974679999999999</v>
      </c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D4C4-7704-4BD1-9090-5D85E337D482}">
  <dimension ref="C2:N37"/>
  <sheetViews>
    <sheetView workbookViewId="0">
      <selection activeCell="I4" sqref="I4:I28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</v>
      </c>
      <c r="D3">
        <v>50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19</v>
      </c>
      <c r="D4">
        <v>30</v>
      </c>
      <c r="F4">
        <v>1</v>
      </c>
      <c r="G4" s="4">
        <f>D8/2</f>
        <v>0.01</v>
      </c>
      <c r="H4" s="4">
        <f>$D$3+($D$4-$D$3)*LN($G4/$D$7)</f>
        <v>128.2404601085629</v>
      </c>
      <c r="I4" s="4">
        <v>22.416609999999999</v>
      </c>
      <c r="J4" s="4">
        <f>100*(H4-I4)/H4</f>
        <v>82.519861531202366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0.03</v>
      </c>
      <c r="H5" s="4">
        <f t="shared" ref="H5:H28" si="1">$D$3+($D$4-$D$3)*LN($G5/$D$7)</f>
        <v>106.26821433520072</v>
      </c>
      <c r="I5" s="4">
        <v>26.999829999999999</v>
      </c>
      <c r="J5" s="4">
        <f t="shared" ref="J5:J23" si="2">100*(H5-I5)/H5</f>
        <v>74.592750834379572</v>
      </c>
      <c r="L5" s="4"/>
      <c r="M5" s="4"/>
      <c r="N5" s="4"/>
    </row>
    <row r="6" spans="3:14" x14ac:dyDescent="0.3">
      <c r="C6" t="s">
        <v>21</v>
      </c>
      <c r="D6">
        <v>2000000</v>
      </c>
      <c r="F6">
        <v>3</v>
      </c>
      <c r="G6" s="4">
        <f t="shared" si="0"/>
        <v>0.05</v>
      </c>
      <c r="H6" s="4">
        <f t="shared" si="1"/>
        <v>96.051701859880907</v>
      </c>
      <c r="I6" s="4">
        <v>31.33306</v>
      </c>
      <c r="J6" s="4">
        <f t="shared" si="2"/>
        <v>67.378964252285385</v>
      </c>
      <c r="L6" s="4"/>
      <c r="M6" s="4"/>
      <c r="N6" s="4"/>
    </row>
    <row r="7" spans="3:14" x14ac:dyDescent="0.3">
      <c r="C7" t="s">
        <v>5</v>
      </c>
      <c r="D7">
        <v>0.5</v>
      </c>
      <c r="F7">
        <v>4</v>
      </c>
      <c r="G7" s="4">
        <f t="shared" si="0"/>
        <v>7.0000000000000007E-2</v>
      </c>
      <c r="H7" s="4">
        <f t="shared" si="1"/>
        <v>89.322257127456652</v>
      </c>
      <c r="I7" s="4">
        <v>35.41628</v>
      </c>
      <c r="J7" s="4">
        <f t="shared" si="2"/>
        <v>60.349994347474414</v>
      </c>
      <c r="L7" s="4"/>
      <c r="M7" s="4"/>
      <c r="N7" s="4"/>
    </row>
    <row r="8" spans="3:14" x14ac:dyDescent="0.3">
      <c r="C8" t="s">
        <v>6</v>
      </c>
      <c r="D8">
        <f>D7/D9</f>
        <v>0.02</v>
      </c>
      <c r="F8">
        <v>5</v>
      </c>
      <c r="G8" s="4">
        <f t="shared" si="0"/>
        <v>9.0000000000000011E-2</v>
      </c>
      <c r="H8" s="4">
        <f t="shared" si="1"/>
        <v>84.295968561838535</v>
      </c>
      <c r="I8" s="4">
        <v>39.249499999999998</v>
      </c>
      <c r="J8" s="4">
        <f t="shared" si="2"/>
        <v>53.438461329017144</v>
      </c>
      <c r="L8" s="4"/>
      <c r="M8" s="4"/>
      <c r="N8" s="4"/>
    </row>
    <row r="9" spans="3:14" x14ac:dyDescent="0.3">
      <c r="C9" t="s">
        <v>0</v>
      </c>
      <c r="D9">
        <v>25</v>
      </c>
      <c r="F9">
        <v>6</v>
      </c>
      <c r="G9" s="4">
        <f t="shared" si="0"/>
        <v>0.11000000000000001</v>
      </c>
      <c r="H9" s="4">
        <f t="shared" si="1"/>
        <v>80.282554652595508</v>
      </c>
      <c r="I9" s="4">
        <v>42.832720000000002</v>
      </c>
      <c r="J9" s="4">
        <f t="shared" si="2"/>
        <v>46.647537331928646</v>
      </c>
      <c r="L9" s="4"/>
      <c r="M9" s="4"/>
      <c r="N9" s="4"/>
    </row>
    <row r="10" spans="3:14" x14ac:dyDescent="0.3">
      <c r="F10">
        <v>7</v>
      </c>
      <c r="G10" s="4">
        <f t="shared" si="0"/>
        <v>0.13</v>
      </c>
      <c r="H10" s="4">
        <f t="shared" si="1"/>
        <v>76.941472959332188</v>
      </c>
      <c r="I10" s="4">
        <v>46.165939999999999</v>
      </c>
      <c r="J10" s="4">
        <f t="shared" si="2"/>
        <v>39.998627236573384</v>
      </c>
      <c r="L10" s="4"/>
      <c r="M10" s="4"/>
      <c r="N10" s="4"/>
    </row>
    <row r="11" spans="3:14" x14ac:dyDescent="0.3">
      <c r="C11" t="s">
        <v>12</v>
      </c>
      <c r="D11" s="4">
        <f>MAX(N4:N23)</f>
        <v>0</v>
      </c>
      <c r="F11">
        <v>8</v>
      </c>
      <c r="G11" s="4">
        <f t="shared" si="0"/>
        <v>0.15</v>
      </c>
      <c r="H11" s="4">
        <f t="shared" si="1"/>
        <v>74.079456086518718</v>
      </c>
      <c r="I11" s="4">
        <v>49.249169999999999</v>
      </c>
      <c r="J11" s="4">
        <f t="shared" si="2"/>
        <v>33.518450861084865</v>
      </c>
      <c r="L11" s="4"/>
      <c r="M11" s="4"/>
      <c r="N11" s="4"/>
    </row>
    <row r="12" spans="3:14" x14ac:dyDescent="0.3">
      <c r="F12">
        <v>9</v>
      </c>
      <c r="G12" s="4">
        <f t="shared" si="0"/>
        <v>0.16999999999999998</v>
      </c>
      <c r="H12" s="4">
        <f t="shared" si="1"/>
        <v>71.576193227438608</v>
      </c>
      <c r="I12" s="4">
        <v>52.082389999999997</v>
      </c>
      <c r="J12" s="4">
        <f t="shared" si="2"/>
        <v>27.235037724758037</v>
      </c>
      <c r="L12" s="4"/>
      <c r="M12" s="4"/>
      <c r="N12" s="4"/>
    </row>
    <row r="13" spans="3:14" x14ac:dyDescent="0.3">
      <c r="F13">
        <v>10</v>
      </c>
      <c r="G13" s="4">
        <f t="shared" si="0"/>
        <v>0.18999999999999997</v>
      </c>
      <c r="H13" s="4">
        <f t="shared" si="1"/>
        <v>69.351680525234116</v>
      </c>
      <c r="I13" s="4">
        <v>54.665610000000001</v>
      </c>
      <c r="J13" s="4">
        <f t="shared" si="2"/>
        <v>21.176228771976884</v>
      </c>
      <c r="L13" s="4"/>
      <c r="M13" s="4"/>
      <c r="N13" s="4"/>
    </row>
    <row r="14" spans="3:14" x14ac:dyDescent="0.3">
      <c r="F14">
        <v>11</v>
      </c>
      <c r="G14" s="4">
        <f t="shared" si="0"/>
        <v>0.20999999999999996</v>
      </c>
      <c r="H14" s="4">
        <f t="shared" si="1"/>
        <v>67.350011354094462</v>
      </c>
      <c r="I14" s="4">
        <v>56.998829999999998</v>
      </c>
      <c r="J14" s="4">
        <f t="shared" si="2"/>
        <v>15.369234757322989</v>
      </c>
      <c r="L14" s="4"/>
      <c r="M14" s="4"/>
      <c r="N14" s="4"/>
    </row>
    <row r="15" spans="3:14" x14ac:dyDescent="0.3">
      <c r="F15">
        <v>12</v>
      </c>
      <c r="G15" s="4">
        <f t="shared" si="0"/>
        <v>0.22999999999999995</v>
      </c>
      <c r="H15" s="4">
        <f t="shared" si="1"/>
        <v>65.530575789979935</v>
      </c>
      <c r="I15" s="4">
        <v>59.082050000000002</v>
      </c>
      <c r="J15" s="4">
        <f t="shared" si="2"/>
        <v>9.8404839454591748</v>
      </c>
      <c r="L15" s="4"/>
      <c r="M15" s="4"/>
      <c r="N15" s="4"/>
    </row>
    <row r="16" spans="3:14" x14ac:dyDescent="0.3">
      <c r="F16">
        <v>13</v>
      </c>
      <c r="G16" s="4">
        <f t="shared" si="0"/>
        <v>0.24999999999999994</v>
      </c>
      <c r="H16" s="4">
        <f t="shared" si="1"/>
        <v>63.862943611198908</v>
      </c>
      <c r="I16" s="4">
        <v>60.915280000000003</v>
      </c>
      <c r="J16" s="4">
        <f t="shared" si="2"/>
        <v>4.6156087466691833</v>
      </c>
      <c r="L16" s="4"/>
      <c r="M16" s="4"/>
      <c r="N16" s="4"/>
    </row>
    <row r="17" spans="6:14" x14ac:dyDescent="0.3">
      <c r="F17">
        <v>14</v>
      </c>
      <c r="G17" s="4">
        <f t="shared" si="0"/>
        <v>0.26999999999999996</v>
      </c>
      <c r="H17" s="4">
        <f t="shared" si="1"/>
        <v>62.323722788476346</v>
      </c>
      <c r="I17" s="4">
        <v>62.4985</v>
      </c>
      <c r="J17" s="4">
        <f t="shared" si="2"/>
        <v>-0.28043448578455366</v>
      </c>
      <c r="L17" s="4"/>
      <c r="M17" s="4"/>
      <c r="N17" s="4"/>
    </row>
    <row r="18" spans="6:14" x14ac:dyDescent="0.3">
      <c r="F18">
        <v>15</v>
      </c>
      <c r="G18" s="4">
        <f t="shared" si="0"/>
        <v>0.28999999999999998</v>
      </c>
      <c r="H18" s="4">
        <f t="shared" si="1"/>
        <v>60.894543508833443</v>
      </c>
      <c r="I18" s="4">
        <v>63.831719999999997</v>
      </c>
      <c r="J18" s="4">
        <f t="shared" si="2"/>
        <v>-4.8233820666386684</v>
      </c>
      <c r="L18" s="4"/>
      <c r="M18" s="4"/>
      <c r="N18" s="4"/>
    </row>
    <row r="19" spans="6:14" x14ac:dyDescent="0.3">
      <c r="F19">
        <v>16</v>
      </c>
      <c r="G19" s="4">
        <f t="shared" si="0"/>
        <v>0.31</v>
      </c>
      <c r="H19" s="4">
        <f t="shared" si="1"/>
        <v>59.560716018859992</v>
      </c>
      <c r="I19" s="4">
        <v>64.914940000000001</v>
      </c>
      <c r="J19" s="4">
        <f t="shared" si="2"/>
        <v>-8.9895225226046414</v>
      </c>
      <c r="L19" s="4"/>
      <c r="M19" s="4"/>
      <c r="N19" s="4"/>
    </row>
    <row r="20" spans="6:14" x14ac:dyDescent="0.3">
      <c r="F20">
        <v>17</v>
      </c>
      <c r="G20" s="4">
        <f t="shared" si="0"/>
        <v>0.33</v>
      </c>
      <c r="H20" s="4">
        <f t="shared" si="1"/>
        <v>58.310308879233318</v>
      </c>
      <c r="I20" s="4">
        <v>65.748170000000002</v>
      </c>
      <c r="J20" s="4">
        <f t="shared" si="2"/>
        <v>-12.755653783572409</v>
      </c>
      <c r="L20" s="4"/>
      <c r="M20" s="4"/>
      <c r="N20" s="4"/>
    </row>
    <row r="21" spans="6:14" x14ac:dyDescent="0.3">
      <c r="F21">
        <v>18</v>
      </c>
      <c r="G21" s="4">
        <f t="shared" si="0"/>
        <v>0.35000000000000003</v>
      </c>
      <c r="H21" s="4">
        <f t="shared" si="1"/>
        <v>57.133498878774645</v>
      </c>
      <c r="I21" s="4">
        <v>66.331389999999999</v>
      </c>
      <c r="J21" s="4">
        <f t="shared" si="2"/>
        <v>-16.098945980433228</v>
      </c>
      <c r="L21" s="4"/>
      <c r="M21" s="4"/>
      <c r="N21" s="4"/>
    </row>
    <row r="22" spans="6:14" x14ac:dyDescent="0.3">
      <c r="F22">
        <v>19</v>
      </c>
      <c r="G22" s="4">
        <f t="shared" si="0"/>
        <v>0.37000000000000005</v>
      </c>
      <c r="H22" s="4">
        <f t="shared" si="1"/>
        <v>56.022101855678429</v>
      </c>
      <c r="I22" s="4">
        <v>66.664609999999996</v>
      </c>
      <c r="J22" s="4">
        <f t="shared" si="2"/>
        <v>-18.996981176711845</v>
      </c>
      <c r="L22" s="4"/>
      <c r="M22" s="4"/>
      <c r="N22" s="4"/>
    </row>
    <row r="23" spans="6:14" x14ac:dyDescent="0.3">
      <c r="F23">
        <v>20</v>
      </c>
      <c r="G23" s="4">
        <f t="shared" si="0"/>
        <v>0.39000000000000007</v>
      </c>
      <c r="H23" s="4">
        <f t="shared" si="1"/>
        <v>54.969227185969991</v>
      </c>
      <c r="I23" s="4">
        <v>66.747829999999993</v>
      </c>
      <c r="J23" s="4">
        <f t="shared" si="2"/>
        <v>-21.427630361585837</v>
      </c>
      <c r="L23" s="4"/>
      <c r="M23" s="4"/>
      <c r="N23" s="4"/>
    </row>
    <row r="24" spans="6:14" x14ac:dyDescent="0.3">
      <c r="F24">
        <v>21</v>
      </c>
      <c r="G24" s="4">
        <f t="shared" ref="G24:G28" si="3">$G23+$D$8</f>
        <v>0.41000000000000009</v>
      </c>
      <c r="H24" s="4">
        <f t="shared" si="1"/>
        <v>53.969018774476758</v>
      </c>
      <c r="I24" s="4">
        <v>66.200800000000001</v>
      </c>
      <c r="J24" s="4"/>
      <c r="K24" s="3"/>
    </row>
    <row r="25" spans="6:14" x14ac:dyDescent="0.3">
      <c r="F25">
        <v>22</v>
      </c>
      <c r="G25" s="4">
        <f t="shared" si="3"/>
        <v>0.4300000000000001</v>
      </c>
      <c r="H25" s="4">
        <f t="shared" si="1"/>
        <v>53.016457794691668</v>
      </c>
      <c r="I25" s="4">
        <v>65.533959999999993</v>
      </c>
      <c r="J25" s="4"/>
      <c r="K25" s="3"/>
    </row>
    <row r="26" spans="6:14" x14ac:dyDescent="0.3">
      <c r="F26">
        <v>23</v>
      </c>
      <c r="G26" s="4">
        <f t="shared" si="3"/>
        <v>0.45000000000000012</v>
      </c>
      <c r="H26" s="4">
        <f t="shared" si="1"/>
        <v>52.107210313156521</v>
      </c>
      <c r="I26" s="4">
        <v>64.467110000000005</v>
      </c>
      <c r="J26" s="4"/>
      <c r="K26" s="3"/>
    </row>
    <row r="27" spans="6:14" x14ac:dyDescent="0.3">
      <c r="F27">
        <v>24</v>
      </c>
      <c r="G27" s="4">
        <f t="shared" si="3"/>
        <v>0.47000000000000014</v>
      </c>
      <c r="H27" s="4">
        <f t="shared" si="1"/>
        <v>51.237508074361742</v>
      </c>
      <c r="I27" s="4">
        <v>63.00027</v>
      </c>
      <c r="J27" s="4"/>
      <c r="K27" s="3"/>
    </row>
    <row r="28" spans="6:14" x14ac:dyDescent="0.3">
      <c r="F28">
        <v>25</v>
      </c>
      <c r="G28" s="4">
        <f t="shared" si="3"/>
        <v>0.49000000000000016</v>
      </c>
      <c r="H28" s="4">
        <f t="shared" si="1"/>
        <v>50.404054146350383</v>
      </c>
      <c r="I28" s="4">
        <v>61.133420000000001</v>
      </c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0235-15AE-4230-BE68-B2F451658C9A}">
  <dimension ref="C2:N37"/>
  <sheetViews>
    <sheetView workbookViewId="0">
      <selection activeCell="C2" sqref="C2:J23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19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20</v>
      </c>
      <c r="D4" s="5">
        <v>22</v>
      </c>
      <c r="F4">
        <v>1</v>
      </c>
      <c r="G4" s="4">
        <f>D7/2</f>
        <v>1.2500000000000001E-2</v>
      </c>
      <c r="H4" s="4">
        <f>$D$3+($D$5/(4*$D$4))*($D$6^2-$G4^2)</f>
        <v>86.782670454545467</v>
      </c>
      <c r="I4" s="4">
        <v>86.818179999999998</v>
      </c>
      <c r="J4" s="4">
        <f>100*(H4-I4)/H4</f>
        <v>-4.0917783779342964E-2</v>
      </c>
      <c r="L4" s="4"/>
      <c r="M4" s="4"/>
      <c r="N4" s="4"/>
    </row>
    <row r="5" spans="3:14" x14ac:dyDescent="0.3">
      <c r="C5" t="s">
        <v>21</v>
      </c>
      <c r="D5">
        <v>20000</v>
      </c>
      <c r="F5">
        <v>2</v>
      </c>
      <c r="G5" s="4">
        <f t="shared" ref="G5:G23" si="0">$G4+$D$7</f>
        <v>3.7500000000000006E-2</v>
      </c>
      <c r="H5" s="4">
        <f t="shared" ref="H5:H23" si="1">$D$3+($D$5/(4*$D$4))*($D$6^2-$G5^2)</f>
        <v>86.498579545454547</v>
      </c>
      <c r="I5" s="4">
        <v>86.534090000000006</v>
      </c>
      <c r="J5" s="4">
        <f t="shared" ref="J5:J23" si="2">100*(H5-I5)/H5</f>
        <v>-4.1053222760495008E-2</v>
      </c>
      <c r="L5" s="4"/>
      <c r="M5" s="4"/>
      <c r="N5" s="4"/>
    </row>
    <row r="6" spans="3:14" x14ac:dyDescent="0.3">
      <c r="C6" t="s">
        <v>26</v>
      </c>
      <c r="D6">
        <v>0.5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85.965909999999994</v>
      </c>
      <c r="J6" s="4">
        <f t="shared" si="2"/>
        <v>-4.1326787337798356E-2</v>
      </c>
      <c r="L6" s="4"/>
      <c r="M6" s="4"/>
      <c r="N6" s="4"/>
    </row>
    <row r="7" spans="3:14" x14ac:dyDescent="0.3">
      <c r="C7" t="s">
        <v>6</v>
      </c>
      <c r="D7">
        <f>D6/D8</f>
        <v>2.5000000000000001E-2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85.113640000000004</v>
      </c>
      <c r="J7" s="4">
        <f t="shared" si="2"/>
        <v>-4.1743985307626068E-2</v>
      </c>
      <c r="L7" s="4"/>
      <c r="M7" s="4"/>
      <c r="N7" s="4"/>
    </row>
    <row r="8" spans="3:14" x14ac:dyDescent="0.3">
      <c r="C8" t="s">
        <v>0</v>
      </c>
      <c r="D8">
        <v>20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83.977270000000004</v>
      </c>
      <c r="J8" s="4">
        <f t="shared" si="2"/>
        <v>-4.2301514510526696E-2</v>
      </c>
      <c r="L8" s="4"/>
      <c r="M8" s="4"/>
      <c r="N8" s="4"/>
    </row>
    <row r="9" spans="3:14" x14ac:dyDescent="0.3"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82.556820000000002</v>
      </c>
      <c r="J9" s="4">
        <f t="shared" si="2"/>
        <v>-4.303516653757631E-2</v>
      </c>
      <c r="L9" s="4"/>
      <c r="M9" s="4"/>
      <c r="N9" s="4"/>
    </row>
    <row r="10" spans="3:14" x14ac:dyDescent="0.3">
      <c r="C10" t="s">
        <v>12</v>
      </c>
      <c r="D10" s="4">
        <f>MAX(J4:J23)</f>
        <v>-4.0917783779342964E-2</v>
      </c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80.852270000000004</v>
      </c>
      <c r="J10" s="4">
        <f t="shared" si="2"/>
        <v>-4.3937217681686881E-2</v>
      </c>
      <c r="L10" s="4"/>
      <c r="M10" s="4"/>
      <c r="N10" s="4"/>
    </row>
    <row r="11" spans="3:14" x14ac:dyDescent="0.3">
      <c r="F11">
        <v>8</v>
      </c>
      <c r="G11" s="4">
        <f t="shared" si="0"/>
        <v>0.18749999999999997</v>
      </c>
      <c r="H11" s="4">
        <f t="shared" si="1"/>
        <v>78.828125</v>
      </c>
      <c r="I11" s="4">
        <v>78.863640000000004</v>
      </c>
      <c r="J11" s="4">
        <f t="shared" si="2"/>
        <v>-4.5053716551045377E-2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76.590909999999994</v>
      </c>
      <c r="J12" s="4">
        <f t="shared" si="2"/>
        <v>-4.6387679747640978E-2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74.034090000000006</v>
      </c>
      <c r="J13" s="4">
        <f t="shared" si="2"/>
        <v>-4.7988021883104776E-2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71.193179999999998</v>
      </c>
      <c r="J14" s="4">
        <f t="shared" si="2"/>
        <v>-4.9902625012455501E-2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68.068179999999998</v>
      </c>
      <c r="J15" s="4">
        <f t="shared" si="2"/>
        <v>-5.2194842885456907E-2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64.659090000000006</v>
      </c>
      <c r="J16" s="4">
        <f t="shared" si="2"/>
        <v>-5.4949686778774445E-2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60.965910000000001</v>
      </c>
      <c r="J17" s="4">
        <f t="shared" si="2"/>
        <v>-5.8283343046977763E-2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56.988639999999997</v>
      </c>
      <c r="J18" s="4">
        <f t="shared" si="2"/>
        <v>-6.2358299039787089E-2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52.727269999999997</v>
      </c>
      <c r="J19" s="4">
        <f t="shared" si="2"/>
        <v>-6.7389351664660369E-2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48.181820000000002</v>
      </c>
      <c r="J20" s="4">
        <f t="shared" si="2"/>
        <v>-7.3760967694379592E-2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43.352269999999997</v>
      </c>
      <c r="J21" s="4">
        <f t="shared" si="2"/>
        <v>-8.197435645192909E-2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38.238639999999997</v>
      </c>
      <c r="J22" s="4">
        <f t="shared" si="2"/>
        <v>-9.2963599182069742E-2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32.840910000000001</v>
      </c>
      <c r="J23" s="4">
        <f t="shared" si="2"/>
        <v>-0.10825130980743083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E571-FEF8-427E-81BC-266F03877BB8}">
  <dimension ref="C2:N37"/>
  <sheetViews>
    <sheetView workbookViewId="0">
      <selection activeCell="L7" sqref="L7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88.068179999999998</v>
      </c>
      <c r="J4" s="4">
        <f>100*(H4-I4)/H4</f>
        <v>-0.32524591012797871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87.784090000000006</v>
      </c>
      <c r="J5" s="4">
        <f t="shared" ref="J5:J23" si="2">100*(H5-I5)/H5</f>
        <v>-1.4861636587568823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87.215909999999994</v>
      </c>
      <c r="J6" s="4">
        <f t="shared" si="2"/>
        <v>-1.4959924621869596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86.363640000000004</v>
      </c>
      <c r="J7" s="4">
        <f t="shared" si="2"/>
        <v>-1.5109818181818226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85.227270000000004</v>
      </c>
      <c r="J8" s="4">
        <f t="shared" si="2"/>
        <v>-1.5314291902868189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83.806820000000002</v>
      </c>
      <c r="J9" s="4">
        <f t="shared" si="2"/>
        <v>-1.5577954729322747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82.102270000000004</v>
      </c>
      <c r="J10" s="4">
        <f t="shared" si="2"/>
        <v>-1.5906460673169798</v>
      </c>
      <c r="L10" s="4"/>
      <c r="M10" s="4"/>
      <c r="N10" s="4"/>
    </row>
    <row r="11" spans="3:14" x14ac:dyDescent="0.3">
      <c r="C11" t="s">
        <v>12</v>
      </c>
      <c r="D11" s="4">
        <f>MAX(J4:J23)</f>
        <v>-0.32524591012797871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80.113640000000004</v>
      </c>
      <c r="J11" s="4">
        <f t="shared" si="2"/>
        <v>-1.6307821605550097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77.840909999999994</v>
      </c>
      <c r="J12" s="4">
        <f t="shared" si="2"/>
        <v>-1.6791922070692848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75.284090000000006</v>
      </c>
      <c r="J13" s="4">
        <f t="shared" si="2"/>
        <v>-1.7372096362414884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72.443179999999998</v>
      </c>
      <c r="J14" s="4">
        <f t="shared" si="2"/>
        <v>-1.8065649665635082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69.318179999999998</v>
      </c>
      <c r="J15" s="4">
        <f t="shared" si="2"/>
        <v>-1.8895473849044564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65.909090000000006</v>
      </c>
      <c r="J16" s="4">
        <f t="shared" si="2"/>
        <v>-1.989228178920768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62.215910000000001</v>
      </c>
      <c r="J17" s="4">
        <f t="shared" si="2"/>
        <v>-2.1098044993589022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58.238639999999997</v>
      </c>
      <c r="J18" s="4">
        <f t="shared" si="2"/>
        <v>-2.2571456790123525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53.977269999999997</v>
      </c>
      <c r="J19" s="4">
        <f t="shared" si="2"/>
        <v>-2.4396767219301951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49.431820000000002</v>
      </c>
      <c r="J20" s="4">
        <f t="shared" si="2"/>
        <v>-2.6700141023750117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44.602269999999997</v>
      </c>
      <c r="J21" s="4">
        <f t="shared" si="2"/>
        <v>-2.9676933267749344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39.488639999999997</v>
      </c>
      <c r="J22" s="4">
        <f t="shared" si="2"/>
        <v>-3.3649472392638717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34.090910000000001</v>
      </c>
      <c r="J23" s="4">
        <f t="shared" si="2"/>
        <v>-3.9185998701018709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2AF3-21CB-47B6-BE73-58487008DE6C}">
  <dimension ref="C2:N37"/>
  <sheetViews>
    <sheetView topLeftCell="A7" workbookViewId="0">
      <selection activeCell="P13" sqref="P13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98.363740000000007</v>
      </c>
      <c r="J4" s="4">
        <f>100*(H4-I4)/H4</f>
        <v>-12.053711160374753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98.079650000000001</v>
      </c>
      <c r="J5" s="4">
        <f t="shared" ref="J5:J23" si="2">100*(H5-I5)/H5</f>
        <v>-13.388740619098447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97.511470000000003</v>
      </c>
      <c r="J6" s="4">
        <f t="shared" si="2"/>
        <v>-13.477270650466995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96.659199999999998</v>
      </c>
      <c r="J7" s="4">
        <f t="shared" si="2"/>
        <v>-13.612282828282826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95.522840000000002</v>
      </c>
      <c r="J8" s="4">
        <f t="shared" si="2"/>
        <v>-13.796563770200512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94.102379999999997</v>
      </c>
      <c r="J9" s="4">
        <f t="shared" si="2"/>
        <v>-14.034039969016268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92.397840000000002</v>
      </c>
      <c r="J10" s="4">
        <f t="shared" si="2"/>
        <v>-14.330045452148681</v>
      </c>
      <c r="L10" s="4"/>
      <c r="M10" s="4"/>
      <c r="N10" s="4"/>
    </row>
    <row r="11" spans="3:14" x14ac:dyDescent="0.3">
      <c r="C11" t="s">
        <v>12</v>
      </c>
      <c r="D11" s="4">
        <f>MAX(J4:J23)</f>
        <v>-12.053711160374753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90.409199999999998</v>
      </c>
      <c r="J11" s="4">
        <f t="shared" si="2"/>
        <v>-14.691552031714567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88.136470000000003</v>
      </c>
      <c r="J12" s="4">
        <f t="shared" si="2"/>
        <v>-15.127701790518596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85.579650000000001</v>
      </c>
      <c r="J13" s="4">
        <f t="shared" si="2"/>
        <v>-15.650395623380362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82.738740000000007</v>
      </c>
      <c r="J14" s="4">
        <f t="shared" si="2"/>
        <v>-16.275222996307004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79.613740000000007</v>
      </c>
      <c r="J15" s="4">
        <f t="shared" si="2"/>
        <v>-17.022806054911772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76.204650000000001</v>
      </c>
      <c r="J16" s="4">
        <f t="shared" si="2"/>
        <v>-17.920812396966699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72.511470000000003</v>
      </c>
      <c r="J17" s="4">
        <f t="shared" si="2"/>
        <v>-19.007051824221943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68.534199999999998</v>
      </c>
      <c r="J18" s="4">
        <f t="shared" si="2"/>
        <v>-20.334397805212632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64.272840000000002</v>
      </c>
      <c r="J19" s="4">
        <f t="shared" si="2"/>
        <v>-21.978917266477993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59.727379999999997</v>
      </c>
      <c r="J20" s="4">
        <f t="shared" si="2"/>
        <v>-24.05391804100902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54.897840000000002</v>
      </c>
      <c r="J21" s="4">
        <f t="shared" si="2"/>
        <v>-26.735790654205687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49.784199999999998</v>
      </c>
      <c r="J22" s="4">
        <f t="shared" si="2"/>
        <v>-30.314470347648356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44.386470000000003</v>
      </c>
      <c r="J23" s="4">
        <f t="shared" si="2"/>
        <v>-35.302337648841892</v>
      </c>
      <c r="L23" s="4"/>
      <c r="M23" s="4"/>
      <c r="N23" s="4"/>
    </row>
    <row r="24" spans="6:14" x14ac:dyDescent="0.3">
      <c r="G24" s="4"/>
      <c r="H24" s="4"/>
      <c r="I24" s="4">
        <v>42.11374</v>
      </c>
      <c r="J24" s="4"/>
      <c r="K24" s="3"/>
    </row>
    <row r="25" spans="6:14" x14ac:dyDescent="0.3">
      <c r="G25" s="4"/>
      <c r="H25" s="4"/>
      <c r="I25" s="4">
        <v>41.132460000000002</v>
      </c>
      <c r="J25" s="4"/>
      <c r="K25" s="3"/>
    </row>
    <row r="26" spans="6:14" x14ac:dyDescent="0.3">
      <c r="G26" s="4"/>
      <c r="H26" s="4"/>
      <c r="I26" s="4">
        <v>40.080010000000001</v>
      </c>
      <c r="J26" s="4"/>
      <c r="K26" s="3"/>
    </row>
    <row r="27" spans="6:14" x14ac:dyDescent="0.3">
      <c r="G27" s="4"/>
      <c r="H27" s="4"/>
      <c r="I27" s="4">
        <v>38.957369999999997</v>
      </c>
      <c r="J27" s="4"/>
      <c r="K27" s="3"/>
    </row>
    <row r="28" spans="6:14" x14ac:dyDescent="0.3">
      <c r="G28" s="4"/>
      <c r="H28" s="4"/>
      <c r="I28" s="4">
        <v>37.765450000000001</v>
      </c>
      <c r="J28" s="4"/>
      <c r="K28" s="3"/>
    </row>
    <row r="29" spans="6:14" x14ac:dyDescent="0.3">
      <c r="H29" s="2"/>
      <c r="I29" s="3">
        <v>36.505119999999998</v>
      </c>
      <c r="J29" s="3"/>
      <c r="K29" s="3"/>
    </row>
    <row r="30" spans="6:14" x14ac:dyDescent="0.3">
      <c r="G30" s="2"/>
      <c r="H30" s="2"/>
      <c r="I30" s="3">
        <v>35.177199999999999</v>
      </c>
      <c r="J30" s="3"/>
      <c r="K30" s="3"/>
    </row>
    <row r="31" spans="6:14" x14ac:dyDescent="0.3">
      <c r="G31" s="2"/>
      <c r="H31" s="2"/>
      <c r="I31" s="3">
        <v>33.78246</v>
      </c>
      <c r="J31" s="3"/>
      <c r="K31" s="3"/>
    </row>
    <row r="32" spans="6:14" x14ac:dyDescent="0.3">
      <c r="G32" s="2"/>
      <c r="H32" s="2"/>
      <c r="I32" s="3">
        <v>32.321649999999998</v>
      </c>
      <c r="J32" s="3"/>
      <c r="K32" s="3"/>
    </row>
    <row r="33" spans="7:11" x14ac:dyDescent="0.3">
      <c r="G33" s="2"/>
      <c r="H33" s="2"/>
      <c r="I33" s="3">
        <v>30.795449999999999</v>
      </c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B057-5746-44CF-A13F-97E2A5DA4D44}">
  <dimension ref="C2:N37"/>
  <sheetViews>
    <sheetView workbookViewId="0">
      <selection activeCell="M22" sqref="M22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223.75</v>
      </c>
      <c r="J4" s="4">
        <f>100*(H4-I4)/H4</f>
        <v>-154.89085583909122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223.625</v>
      </c>
      <c r="J5" s="4">
        <f t="shared" ref="J5:J23" si="2">100*(H5-I5)/H5</f>
        <v>-158.53025699975365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223.375</v>
      </c>
      <c r="J6" s="4">
        <f t="shared" si="2"/>
        <v>-159.94875609554512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223</v>
      </c>
      <c r="J7" s="4">
        <f t="shared" si="2"/>
        <v>-162.11202938475665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222.5</v>
      </c>
      <c r="J8" s="4">
        <f t="shared" si="2"/>
        <v>-165.06472628818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221.875</v>
      </c>
      <c r="J9" s="4">
        <f t="shared" si="2"/>
        <v>-168.86995438505897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221.125</v>
      </c>
      <c r="J10" s="4">
        <f t="shared" si="2"/>
        <v>-173.61279550048332</v>
      </c>
      <c r="L10" s="4"/>
      <c r="M10" s="4"/>
      <c r="N10" s="4"/>
    </row>
    <row r="11" spans="3:14" x14ac:dyDescent="0.3">
      <c r="C11" t="s">
        <v>12</v>
      </c>
      <c r="D11" s="4">
        <f>MAX(J4:J23)</f>
        <v>-29.551851050010967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220.25</v>
      </c>
      <c r="J11" s="4">
        <f t="shared" si="2"/>
        <v>-179.40535183349851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219.25</v>
      </c>
      <c r="J12" s="4">
        <f t="shared" si="2"/>
        <v>-186.39391409221628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218.125</v>
      </c>
      <c r="J13" s="4">
        <f t="shared" si="2"/>
        <v>-194.76917170553793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211.25</v>
      </c>
      <c r="J14" s="4">
        <f t="shared" si="2"/>
        <v>-196.87593572212791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197.5</v>
      </c>
      <c r="J15" s="4">
        <f t="shared" si="2"/>
        <v>-190.30170163900195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182.5</v>
      </c>
      <c r="J16" s="4">
        <f t="shared" si="2"/>
        <v>-182.40465985273107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166.25</v>
      </c>
      <c r="J17" s="4">
        <f t="shared" si="2"/>
        <v>-172.85231378948598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148.75</v>
      </c>
      <c r="J18" s="4">
        <f t="shared" si="2"/>
        <v>-161.17969821673526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130</v>
      </c>
      <c r="J19" s="4">
        <f t="shared" si="2"/>
        <v>-146.71788650761565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110</v>
      </c>
      <c r="J20" s="4">
        <f t="shared" si="2"/>
        <v>-128.47027585189562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88.75</v>
      </c>
      <c r="J21" s="4">
        <f t="shared" si="2"/>
        <v>-104.88604689293338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66.25</v>
      </c>
      <c r="J22" s="4">
        <f t="shared" si="2"/>
        <v>-73.415132924335509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42.5</v>
      </c>
      <c r="J23" s="4">
        <f t="shared" si="2"/>
        <v>-29.551851050010967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C3FC-AA45-4027-ADB2-452FFD54938F}">
  <dimension ref="C2:N37"/>
  <sheetViews>
    <sheetView workbookViewId="0">
      <selection activeCell="O21" sqref="O21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4.33203125" customWidth="1"/>
  </cols>
  <sheetData>
    <row r="2" spans="3:14" x14ac:dyDescent="0.3">
      <c r="G2" s="6" t="s">
        <v>24</v>
      </c>
      <c r="L2" s="6" t="s">
        <v>25</v>
      </c>
    </row>
    <row r="3" spans="3:14" x14ac:dyDescent="0.3">
      <c r="C3" t="s">
        <v>19</v>
      </c>
      <c r="D3">
        <v>20</v>
      </c>
      <c r="G3" t="s">
        <v>8</v>
      </c>
      <c r="H3" t="s">
        <v>23</v>
      </c>
      <c r="I3" t="s">
        <v>11</v>
      </c>
      <c r="J3" t="s">
        <v>7</v>
      </c>
      <c r="L3" t="s">
        <v>9</v>
      </c>
      <c r="M3" t="s">
        <v>11</v>
      </c>
      <c r="N3" t="s">
        <v>7</v>
      </c>
    </row>
    <row r="4" spans="3:14" x14ac:dyDescent="0.3">
      <c r="C4" t="s">
        <v>20</v>
      </c>
      <c r="D4" s="5">
        <v>22.003450000000001</v>
      </c>
      <c r="F4">
        <v>1</v>
      </c>
      <c r="G4" s="4">
        <f>D8/2</f>
        <v>2.5000000000000001E-3</v>
      </c>
      <c r="H4" s="4">
        <f t="shared" ref="H4:H23" si="0">$D$3+($D$6/(4*$D$4))*($D$7^2-$G4^2)</f>
        <v>76.773767295583212</v>
      </c>
      <c r="I4" s="4">
        <v>76.809269999999998</v>
      </c>
      <c r="J4" s="4">
        <f>100*(H4-I4)/H4</f>
        <v>-4.6243275102155833E-2</v>
      </c>
      <c r="L4" s="4">
        <f>SQRT(1/($D$5^2)+2*$H4/$D$5)-1/$D$5</f>
        <v>73.918093638825781</v>
      </c>
      <c r="M4" s="4">
        <v>74.154979999999995</v>
      </c>
      <c r="N4" s="4">
        <f>100*(L4-M4)/L4</f>
        <v>-0.32047141574250326</v>
      </c>
    </row>
    <row r="5" spans="3:14" x14ac:dyDescent="0.3">
      <c r="C5" t="s">
        <v>22</v>
      </c>
      <c r="D5">
        <v>1.0452906248792999E-3</v>
      </c>
      <c r="F5">
        <v>2</v>
      </c>
      <c r="G5" s="4">
        <f t="shared" ref="G5:G23" si="1">$G4+$D$8</f>
        <v>7.4999999999999997E-3</v>
      </c>
      <c r="H5" s="4">
        <f t="shared" si="0"/>
        <v>76.489720930126879</v>
      </c>
      <c r="I5" s="4">
        <v>76.525229999999993</v>
      </c>
      <c r="J5" s="4">
        <f t="shared" ref="J5:J23" si="2">100*(H5-I5)/H5</f>
        <v>-4.6423322560624931E-2</v>
      </c>
      <c r="L5" s="4">
        <f t="shared" ref="L5:L23" si="3">SQRT(1/($D$5^2)+2*$H5/$D$5)-1/$D$5</f>
        <v>73.65438649508917</v>
      </c>
      <c r="M5" s="4">
        <v>73.891329999999996</v>
      </c>
      <c r="N5" s="4">
        <f t="shared" ref="N5:N23" si="4">100*(L5-M5)/L5</f>
        <v>-0.32169639336636674</v>
      </c>
    </row>
    <row r="6" spans="3:14" x14ac:dyDescent="0.3">
      <c r="C6" t="s">
        <v>21</v>
      </c>
      <c r="D6">
        <v>500000</v>
      </c>
      <c r="F6">
        <v>3</v>
      </c>
      <c r="G6" s="4">
        <f t="shared" si="1"/>
        <v>1.2500000000000001E-2</v>
      </c>
      <c r="H6" s="4">
        <f t="shared" si="0"/>
        <v>75.921628199214226</v>
      </c>
      <c r="I6" s="4">
        <v>75.957130000000006</v>
      </c>
      <c r="J6" s="4">
        <f t="shared" si="2"/>
        <v>-4.6761116203443379E-2</v>
      </c>
      <c r="L6" s="4">
        <f t="shared" si="3"/>
        <v>73.126769620070149</v>
      </c>
      <c r="M6" s="4">
        <v>73.363839999999996</v>
      </c>
      <c r="N6" s="4">
        <f t="shared" si="4"/>
        <v>-0.32419096476098297</v>
      </c>
    </row>
    <row r="7" spans="3:14" x14ac:dyDescent="0.3">
      <c r="C7" t="s">
        <v>26</v>
      </c>
      <c r="D7">
        <v>0.1</v>
      </c>
      <c r="F7">
        <v>4</v>
      </c>
      <c r="G7" s="4">
        <f t="shared" si="1"/>
        <v>1.7500000000000002E-2</v>
      </c>
      <c r="H7" s="4">
        <f t="shared" si="0"/>
        <v>75.069489102845239</v>
      </c>
      <c r="I7" s="4">
        <v>75.104990000000001</v>
      </c>
      <c r="J7" s="4">
        <f t="shared" si="2"/>
        <v>-4.729071368279282E-2</v>
      </c>
      <c r="L7" s="4">
        <f t="shared" si="3"/>
        <v>72.334837059511187</v>
      </c>
      <c r="M7" s="4">
        <v>72.572090000000003</v>
      </c>
      <c r="N7" s="4">
        <f t="shared" si="4"/>
        <v>-0.32799263831011771</v>
      </c>
    </row>
    <row r="8" spans="3:14" x14ac:dyDescent="0.3">
      <c r="C8" t="s">
        <v>6</v>
      </c>
      <c r="D8">
        <f>D7/D9</f>
        <v>5.0000000000000001E-3</v>
      </c>
      <c r="F8">
        <v>5</v>
      </c>
      <c r="G8" s="4">
        <f t="shared" si="1"/>
        <v>2.2500000000000003E-2</v>
      </c>
      <c r="H8" s="4">
        <f t="shared" si="0"/>
        <v>73.933303641019933</v>
      </c>
      <c r="I8" s="4">
        <v>73.968810000000005</v>
      </c>
      <c r="J8" s="4">
        <f t="shared" si="2"/>
        <v>-4.802485109075038E-2</v>
      </c>
      <c r="L8" s="4">
        <f t="shared" si="3"/>
        <v>71.277977927105326</v>
      </c>
      <c r="M8" s="4">
        <v>71.515469999999993</v>
      </c>
      <c r="N8" s="4">
        <f t="shared" si="4"/>
        <v>-0.33319137242858721</v>
      </c>
    </row>
    <row r="9" spans="3:14" x14ac:dyDescent="0.3">
      <c r="C9" t="s">
        <v>0</v>
      </c>
      <c r="D9">
        <v>20</v>
      </c>
      <c r="F9">
        <v>6</v>
      </c>
      <c r="G9" s="4">
        <f t="shared" si="1"/>
        <v>2.7500000000000004E-2</v>
      </c>
      <c r="H9" s="4">
        <f t="shared" si="0"/>
        <v>72.513071813738307</v>
      </c>
      <c r="I9" s="4">
        <v>72.548580000000001</v>
      </c>
      <c r="J9" s="4">
        <f t="shared" si="2"/>
        <v>-4.8967979667035415E-2</v>
      </c>
      <c r="L9" s="4">
        <f t="shared" si="3"/>
        <v>69.955374038864306</v>
      </c>
      <c r="M9" s="4">
        <v>70.193169999999995</v>
      </c>
      <c r="N9" s="4">
        <f t="shared" si="4"/>
        <v>-0.33992522290507515</v>
      </c>
    </row>
    <row r="10" spans="3:14" x14ac:dyDescent="0.3">
      <c r="F10">
        <v>7</v>
      </c>
      <c r="G10" s="4">
        <f t="shared" si="1"/>
        <v>3.2500000000000001E-2</v>
      </c>
      <c r="H10" s="4">
        <f t="shared" si="0"/>
        <v>70.808793621000348</v>
      </c>
      <c r="I10" s="4">
        <v>70.844300000000004</v>
      </c>
      <c r="J10" s="4">
        <f t="shared" si="2"/>
        <v>-5.0144024751646019E-2</v>
      </c>
      <c r="L10" s="4">
        <f t="shared" si="3"/>
        <v>68.36599672571981</v>
      </c>
      <c r="M10" s="4">
        <v>68.604159999999993</v>
      </c>
      <c r="N10" s="4">
        <f t="shared" si="4"/>
        <v>-0.3483651020779806</v>
      </c>
    </row>
    <row r="11" spans="3:14" x14ac:dyDescent="0.3">
      <c r="C11" t="s">
        <v>12</v>
      </c>
      <c r="D11" s="4" cm="1">
        <f t="array" ref="D11">MAX(ABS(N4:N23))</f>
        <v>1.042526956445005</v>
      </c>
      <c r="F11">
        <v>8</v>
      </c>
      <c r="G11" s="4">
        <f t="shared" si="1"/>
        <v>3.7499999999999999E-2</v>
      </c>
      <c r="H11" s="4">
        <f t="shared" si="0"/>
        <v>68.820469062806069</v>
      </c>
      <c r="I11" s="4">
        <v>68.855969999999999</v>
      </c>
      <c r="J11" s="4">
        <f t="shared" si="2"/>
        <v>-5.1584852119406374E-2</v>
      </c>
      <c r="L11" s="4">
        <f t="shared" si="3"/>
        <v>66.508602795183265</v>
      </c>
      <c r="M11" s="4">
        <v>66.747200000000007</v>
      </c>
      <c r="N11" s="4">
        <f t="shared" si="4"/>
        <v>-0.35874637985030955</v>
      </c>
    </row>
    <row r="12" spans="3:14" x14ac:dyDescent="0.3">
      <c r="F12">
        <v>9</v>
      </c>
      <c r="G12" s="4">
        <f t="shared" si="1"/>
        <v>4.2499999999999996E-2</v>
      </c>
      <c r="H12" s="4">
        <f t="shared" si="0"/>
        <v>66.548098139155456</v>
      </c>
      <c r="I12" s="4">
        <v>66.583600000000004</v>
      </c>
      <c r="J12" s="4">
        <f t="shared" si="2"/>
        <v>-5.3347671589819824E-2</v>
      </c>
      <c r="L12" s="4">
        <f t="shared" si="3"/>
        <v>64.381729604708426</v>
      </c>
      <c r="M12" s="4">
        <v>64.620819999999995</v>
      </c>
      <c r="N12" s="4">
        <f t="shared" si="4"/>
        <v>-0.37136373433820252</v>
      </c>
    </row>
    <row r="13" spans="3:14" x14ac:dyDescent="0.3">
      <c r="F13">
        <v>10</v>
      </c>
      <c r="G13" s="4">
        <f t="shared" si="1"/>
        <v>4.7499999999999994E-2</v>
      </c>
      <c r="H13" s="4">
        <f t="shared" si="0"/>
        <v>63.991680850048525</v>
      </c>
      <c r="I13" s="4">
        <v>64.027190000000004</v>
      </c>
      <c r="J13" s="4">
        <f t="shared" si="2"/>
        <v>-5.5490259795938753E-2</v>
      </c>
      <c r="L13" s="4">
        <f t="shared" si="3"/>
        <v>61.98368920057942</v>
      </c>
      <c r="M13" s="4">
        <v>62.22334</v>
      </c>
      <c r="N13" s="4">
        <f>100*(L13-M13)/L13</f>
        <v>-0.38663526245601448</v>
      </c>
    </row>
    <row r="14" spans="3:14" x14ac:dyDescent="0.3">
      <c r="F14">
        <v>11</v>
      </c>
      <c r="G14" s="4">
        <f t="shared" si="1"/>
        <v>5.2499999999999991E-2</v>
      </c>
      <c r="H14" s="4">
        <f t="shared" si="0"/>
        <v>61.151217195485266</v>
      </c>
      <c r="I14" s="4">
        <v>61.186720000000001</v>
      </c>
      <c r="J14" s="4">
        <f t="shared" si="2"/>
        <v>-5.8057396308631631E-2</v>
      </c>
      <c r="L14" s="4">
        <f t="shared" si="3"/>
        <v>59.312561466551074</v>
      </c>
      <c r="M14" s="4">
        <v>59.552840000000003</v>
      </c>
      <c r="N14" s="4">
        <f t="shared" si="4"/>
        <v>-0.40510564289898854</v>
      </c>
    </row>
    <row r="15" spans="3:14" x14ac:dyDescent="0.3">
      <c r="F15">
        <v>12</v>
      </c>
      <c r="G15" s="4">
        <f t="shared" si="1"/>
        <v>5.7499999999999989E-2</v>
      </c>
      <c r="H15" s="4">
        <f t="shared" si="0"/>
        <v>58.026707175465681</v>
      </c>
      <c r="I15" s="4">
        <v>58.06221</v>
      </c>
      <c r="J15" s="4">
        <f t="shared" si="2"/>
        <v>-6.1183593318440387E-2</v>
      </c>
      <c r="L15" s="4">
        <f t="shared" si="3"/>
        <v>56.366186215887751</v>
      </c>
      <c r="M15" s="4">
        <v>56.607149999999997</v>
      </c>
      <c r="N15" s="4">
        <f t="shared" si="4"/>
        <v>-0.42749705149348277</v>
      </c>
    </row>
    <row r="16" spans="3:14" x14ac:dyDescent="0.3">
      <c r="F16">
        <v>13</v>
      </c>
      <c r="G16" s="4">
        <f t="shared" si="1"/>
        <v>6.2499999999999986E-2</v>
      </c>
      <c r="H16" s="4">
        <f t="shared" si="0"/>
        <v>54.61815078998977</v>
      </c>
      <c r="I16" s="4">
        <v>54.653660000000002</v>
      </c>
      <c r="J16" s="4">
        <f t="shared" si="2"/>
        <v>-6.5013570574309079E-2</v>
      </c>
      <c r="L16" s="4">
        <f t="shared" si="3"/>
        <v>53.142154148691361</v>
      </c>
      <c r="M16" s="4">
        <v>53.383879999999998</v>
      </c>
      <c r="N16" s="4">
        <f t="shared" si="4"/>
        <v>-0.45486649004157698</v>
      </c>
    </row>
    <row r="17" spans="6:14" x14ac:dyDescent="0.3">
      <c r="F17">
        <v>14</v>
      </c>
      <c r="G17" s="4">
        <f t="shared" si="1"/>
        <v>6.7499999999999991E-2</v>
      </c>
      <c r="H17" s="4">
        <f t="shared" si="0"/>
        <v>50.925548039057531</v>
      </c>
      <c r="I17" s="4">
        <v>50.96105</v>
      </c>
      <c r="J17" s="4">
        <f t="shared" si="2"/>
        <v>-6.9713458783478108E-2</v>
      </c>
      <c r="L17" s="4">
        <f t="shared" si="3"/>
        <v>49.637796583225281</v>
      </c>
      <c r="M17" s="4">
        <v>49.880360000000003</v>
      </c>
      <c r="N17" s="4">
        <f t="shared" si="4"/>
        <v>-0.48866676901749184</v>
      </c>
    </row>
    <row r="18" spans="6:14" x14ac:dyDescent="0.3">
      <c r="F18">
        <v>15</v>
      </c>
      <c r="G18" s="4">
        <f t="shared" si="1"/>
        <v>7.2499999999999995E-2</v>
      </c>
      <c r="H18" s="4">
        <f t="shared" si="0"/>
        <v>46.94889892266896</v>
      </c>
      <c r="I18" s="4">
        <v>46.984400000000001</v>
      </c>
      <c r="J18" s="4">
        <f t="shared" si="2"/>
        <v>-7.561642156830152E-2</v>
      </c>
      <c r="L18" s="4">
        <f t="shared" si="3"/>
        <v>45.850173855046137</v>
      </c>
      <c r="M18" s="4">
        <v>46.093640000000001</v>
      </c>
      <c r="N18" s="4">
        <f t="shared" si="4"/>
        <v>-0.53100375523890975</v>
      </c>
    </row>
    <row r="19" spans="6:14" x14ac:dyDescent="0.3">
      <c r="F19">
        <v>16</v>
      </c>
      <c r="G19" s="4">
        <f t="shared" si="1"/>
        <v>7.7499999999999999E-2</v>
      </c>
      <c r="H19" s="4">
        <f t="shared" si="0"/>
        <v>42.688203440824061</v>
      </c>
      <c r="I19" s="4">
        <v>42.723709999999997</v>
      </c>
      <c r="J19" s="4">
        <f t="shared" si="2"/>
        <v>-8.3176513214373318E-2</v>
      </c>
      <c r="L19" s="4">
        <f t="shared" si="3"/>
        <v>41.776062260817071</v>
      </c>
      <c r="M19" s="4">
        <v>42.020499999999998</v>
      </c>
      <c r="N19" s="4">
        <f t="shared" si="4"/>
        <v>-0.58511435964655945</v>
      </c>
    </row>
    <row r="20" spans="6:14" x14ac:dyDescent="0.3">
      <c r="F20">
        <v>17</v>
      </c>
      <c r="G20" s="4">
        <f t="shared" si="1"/>
        <v>8.2500000000000004E-2</v>
      </c>
      <c r="H20" s="4">
        <f t="shared" si="0"/>
        <v>38.143461593522844</v>
      </c>
      <c r="I20" s="4">
        <v>38.17897</v>
      </c>
      <c r="J20" s="4">
        <f t="shared" si="2"/>
        <v>-9.3091725275363385E-2</v>
      </c>
      <c r="L20" s="4">
        <f t="shared" si="3"/>
        <v>37.411939404280702</v>
      </c>
      <c r="M20" s="4">
        <v>37.657429999999998</v>
      </c>
      <c r="N20" s="4">
        <f t="shared" si="4"/>
        <v>-0.65618249047844635</v>
      </c>
    </row>
    <row r="21" spans="6:14" x14ac:dyDescent="0.3">
      <c r="F21">
        <v>18</v>
      </c>
      <c r="G21" s="4">
        <f t="shared" si="1"/>
        <v>8.7500000000000008E-2</v>
      </c>
      <c r="H21" s="4">
        <f t="shared" si="0"/>
        <v>33.314673380765292</v>
      </c>
      <c r="I21" s="4">
        <v>33.350180000000002</v>
      </c>
      <c r="J21" s="4">
        <f t="shared" si="2"/>
        <v>-0.10657952076819641</v>
      </c>
      <c r="L21" s="4">
        <f t="shared" si="3"/>
        <v>32.753967779553022</v>
      </c>
      <c r="M21" s="4">
        <v>33.000590000000003</v>
      </c>
      <c r="N21" s="4">
        <f t="shared" si="4"/>
        <v>-0.75295372489477874</v>
      </c>
    </row>
    <row r="22" spans="6:14" x14ac:dyDescent="0.3">
      <c r="F22">
        <v>19</v>
      </c>
      <c r="G22" s="4">
        <f t="shared" si="1"/>
        <v>9.2500000000000013E-2</v>
      </c>
      <c r="H22" s="4">
        <f t="shared" si="0"/>
        <v>28.201838802551411</v>
      </c>
      <c r="I22" s="4">
        <v>28.23734</v>
      </c>
      <c r="J22" s="4">
        <f t="shared" si="2"/>
        <v>-0.12588256282557456</v>
      </c>
      <c r="L22" s="4">
        <f t="shared" si="3"/>
        <v>27.797976401067444</v>
      </c>
      <c r="M22" s="4">
        <v>28.045809999999999</v>
      </c>
      <c r="N22" s="4">
        <f t="shared" si="4"/>
        <v>-0.89155266324723637</v>
      </c>
    </row>
    <row r="23" spans="6:14" x14ac:dyDescent="0.3">
      <c r="F23">
        <v>20</v>
      </c>
      <c r="G23" s="4">
        <f t="shared" si="1"/>
        <v>9.7500000000000017E-2</v>
      </c>
      <c r="H23" s="4">
        <f t="shared" si="0"/>
        <v>22.804957858881217</v>
      </c>
      <c r="I23" s="4">
        <v>22.84046</v>
      </c>
      <c r="J23" s="4">
        <f t="shared" si="2"/>
        <v>-0.15567729323804663</v>
      </c>
      <c r="L23" s="4">
        <f t="shared" si="3"/>
        <v>22.539440259463277</v>
      </c>
      <c r="M23" s="4">
        <v>22.774419999999999</v>
      </c>
      <c r="N23" s="4">
        <f t="shared" si="4"/>
        <v>-1.042526956445005</v>
      </c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4ECD-1B3C-46D9-9663-7D0F170ED22B}">
  <dimension ref="C2:N37"/>
  <sheetViews>
    <sheetView workbookViewId="0">
      <selection activeCell="L5" sqref="L5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19</v>
      </c>
      <c r="D3">
        <v>20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20</v>
      </c>
      <c r="D4" s="5">
        <v>22</v>
      </c>
      <c r="F4">
        <v>1</v>
      </c>
      <c r="G4" s="4">
        <f>D7/2</f>
        <v>2.5000000000000001E-3</v>
      </c>
      <c r="H4" s="4">
        <f>$D$3+($D$5/(6*$D$4))*($D$6^2-$G4^2)</f>
        <v>171.42045454545459</v>
      </c>
      <c r="I4" s="4">
        <v>170.83850000000001</v>
      </c>
      <c r="J4" s="4">
        <f>100*(H4-I4)/H4</f>
        <v>0.3394895591647526</v>
      </c>
      <c r="L4" s="4"/>
      <c r="M4" s="4"/>
      <c r="N4" s="4"/>
    </row>
    <row r="5" spans="3:14" x14ac:dyDescent="0.3">
      <c r="C5" t="s">
        <v>21</v>
      </c>
      <c r="D5">
        <v>2000000</v>
      </c>
      <c r="F5">
        <v>2</v>
      </c>
      <c r="G5" s="4">
        <f t="shared" ref="G5:G23" si="0">$G4+$D$7</f>
        <v>7.4999999999999997E-3</v>
      </c>
      <c r="H5" s="4">
        <f t="shared" ref="H5:H23" si="1">$D$3+($D$5/(6*$D$4))*($D$6^2-$G5^2)</f>
        <v>170.66287878787881</v>
      </c>
      <c r="I5" s="4">
        <v>170.27029999999999</v>
      </c>
      <c r="J5" s="4">
        <f t="shared" ref="J5:J23" si="2">100*(H5-I5)/H5</f>
        <v>0.23003173898570209</v>
      </c>
      <c r="L5" s="4"/>
      <c r="M5" s="4"/>
      <c r="N5" s="4"/>
    </row>
    <row r="6" spans="3:14" x14ac:dyDescent="0.3">
      <c r="C6" t="s">
        <v>26</v>
      </c>
      <c r="D6">
        <v>0.1</v>
      </c>
      <c r="F6">
        <v>3</v>
      </c>
      <c r="G6" s="4">
        <f t="shared" si="0"/>
        <v>1.2500000000000001E-2</v>
      </c>
      <c r="H6" s="4">
        <f t="shared" si="1"/>
        <v>169.14772727272731</v>
      </c>
      <c r="I6" s="4">
        <v>168.84989999999999</v>
      </c>
      <c r="J6" s="4">
        <f t="shared" si="2"/>
        <v>0.17607524353378548</v>
      </c>
      <c r="L6" s="4"/>
      <c r="M6" s="4"/>
      <c r="N6" s="4"/>
    </row>
    <row r="7" spans="3:14" x14ac:dyDescent="0.3">
      <c r="C7" t="s">
        <v>6</v>
      </c>
      <c r="D7">
        <f>D6/D8</f>
        <v>5.0000000000000001E-3</v>
      </c>
      <c r="F7">
        <v>4</v>
      </c>
      <c r="G7" s="4">
        <f t="shared" si="0"/>
        <v>1.7500000000000002E-2</v>
      </c>
      <c r="H7" s="4">
        <f t="shared" si="1"/>
        <v>166.87500000000006</v>
      </c>
      <c r="I7" s="4">
        <v>166.6403</v>
      </c>
      <c r="J7" s="4">
        <f t="shared" si="2"/>
        <v>0.14064419475659054</v>
      </c>
      <c r="L7" s="4"/>
      <c r="M7" s="4"/>
      <c r="N7" s="4"/>
    </row>
    <row r="8" spans="3:14" x14ac:dyDescent="0.3">
      <c r="C8" t="s">
        <v>0</v>
      </c>
      <c r="D8">
        <v>20</v>
      </c>
      <c r="F8">
        <v>5</v>
      </c>
      <c r="G8" s="4">
        <f t="shared" si="0"/>
        <v>2.2500000000000003E-2</v>
      </c>
      <c r="H8" s="4">
        <f t="shared" si="1"/>
        <v>163.844696969697</v>
      </c>
      <c r="I8" s="4">
        <v>163.65729999999999</v>
      </c>
      <c r="J8" s="4">
        <f t="shared" si="2"/>
        <v>0.11437475436367893</v>
      </c>
      <c r="L8" s="4"/>
      <c r="M8" s="4"/>
      <c r="N8" s="4"/>
    </row>
    <row r="9" spans="3:14" x14ac:dyDescent="0.3">
      <c r="F9">
        <v>6</v>
      </c>
      <c r="G9" s="4">
        <f t="shared" si="0"/>
        <v>2.7500000000000004E-2</v>
      </c>
      <c r="H9" s="4">
        <f t="shared" si="1"/>
        <v>160.05681818181822</v>
      </c>
      <c r="I9" s="4">
        <v>159.90729999999999</v>
      </c>
      <c r="J9" s="4">
        <f t="shared" si="2"/>
        <v>9.3415690450860039E-2</v>
      </c>
      <c r="L9" s="4"/>
      <c r="M9" s="4"/>
      <c r="N9" s="4"/>
    </row>
    <row r="10" spans="3:14" x14ac:dyDescent="0.3">
      <c r="C10" t="s">
        <v>12</v>
      </c>
      <c r="D10" s="4">
        <f>MAX(J4:J23)</f>
        <v>0.3394895591647526</v>
      </c>
      <c r="F10">
        <v>7</v>
      </c>
      <c r="G10" s="4">
        <f t="shared" si="0"/>
        <v>3.2500000000000001E-2</v>
      </c>
      <c r="H10" s="4">
        <f t="shared" si="1"/>
        <v>155.51136363636368</v>
      </c>
      <c r="I10" s="4">
        <v>155.39340000000001</v>
      </c>
      <c r="J10" s="4">
        <f t="shared" si="2"/>
        <v>7.5855316039480175E-2</v>
      </c>
      <c r="L10" s="4"/>
      <c r="M10" s="4"/>
      <c r="N10" s="4"/>
    </row>
    <row r="11" spans="3:14" x14ac:dyDescent="0.3">
      <c r="F11">
        <v>8</v>
      </c>
      <c r="G11" s="4">
        <f t="shared" si="0"/>
        <v>3.7499999999999999E-2</v>
      </c>
      <c r="H11" s="4">
        <f t="shared" si="1"/>
        <v>150.20833333333337</v>
      </c>
      <c r="I11" s="4">
        <v>150.1174</v>
      </c>
      <c r="J11" s="4">
        <f t="shared" si="2"/>
        <v>6.0538141470203186E-2</v>
      </c>
      <c r="L11" s="4"/>
      <c r="M11" s="4"/>
      <c r="N11" s="4"/>
    </row>
    <row r="12" spans="3:14" x14ac:dyDescent="0.3">
      <c r="F12">
        <v>9</v>
      </c>
      <c r="G12" s="4">
        <f t="shared" si="0"/>
        <v>4.2499999999999996E-2</v>
      </c>
      <c r="H12" s="4">
        <f t="shared" si="1"/>
        <v>144.14772727272731</v>
      </c>
      <c r="I12" s="4">
        <v>144.0805</v>
      </c>
      <c r="J12" s="4">
        <f t="shared" si="2"/>
        <v>4.6637761135223665E-2</v>
      </c>
      <c r="L12" s="4"/>
      <c r="M12" s="4"/>
      <c r="N12" s="4"/>
    </row>
    <row r="13" spans="3:14" x14ac:dyDescent="0.3">
      <c r="F13">
        <v>10</v>
      </c>
      <c r="G13" s="4">
        <f t="shared" si="0"/>
        <v>4.7499999999999994E-2</v>
      </c>
      <c r="H13" s="4">
        <f t="shared" si="1"/>
        <v>137.3295454545455</v>
      </c>
      <c r="I13" s="4">
        <v>137.2834</v>
      </c>
      <c r="J13" s="4">
        <f t="shared" si="2"/>
        <v>3.3601985933004626E-2</v>
      </c>
      <c r="L13" s="4"/>
      <c r="M13" s="4"/>
      <c r="N13" s="4"/>
    </row>
    <row r="14" spans="3:14" x14ac:dyDescent="0.3">
      <c r="F14">
        <v>11</v>
      </c>
      <c r="G14" s="4">
        <f t="shared" si="0"/>
        <v>5.2499999999999991E-2</v>
      </c>
      <c r="H14" s="4">
        <f t="shared" si="1"/>
        <v>129.75378787878793</v>
      </c>
      <c r="I14" s="4">
        <v>129.72659999999999</v>
      </c>
      <c r="J14" s="4">
        <f t="shared" si="2"/>
        <v>2.095343745443462E-2</v>
      </c>
      <c r="L14" s="4"/>
      <c r="M14" s="4"/>
      <c r="N14" s="4"/>
    </row>
    <row r="15" spans="3:14" x14ac:dyDescent="0.3">
      <c r="F15">
        <v>12</v>
      </c>
      <c r="G15" s="4">
        <f t="shared" si="0"/>
        <v>5.7499999999999989E-2</v>
      </c>
      <c r="H15" s="4">
        <f t="shared" si="1"/>
        <v>121.4204545454546</v>
      </c>
      <c r="I15" s="4">
        <v>121.4104</v>
      </c>
      <c r="J15" s="4">
        <f t="shared" si="2"/>
        <v>8.2807674310294583E-3</v>
      </c>
      <c r="L15" s="4"/>
      <c r="M15" s="4"/>
      <c r="N15" s="4"/>
    </row>
    <row r="16" spans="3:14" x14ac:dyDescent="0.3">
      <c r="F16">
        <v>13</v>
      </c>
      <c r="G16" s="4">
        <f t="shared" si="0"/>
        <v>6.2499999999999986E-2</v>
      </c>
      <c r="H16" s="4">
        <f t="shared" si="1"/>
        <v>112.32954545454551</v>
      </c>
      <c r="I16" s="4">
        <v>112.3353</v>
      </c>
      <c r="J16" s="4">
        <f t="shared" si="2"/>
        <v>-5.12291350526492E-3</v>
      </c>
      <c r="L16" s="4"/>
      <c r="M16" s="4"/>
      <c r="N16" s="4"/>
    </row>
    <row r="17" spans="6:14" x14ac:dyDescent="0.3">
      <c r="F17">
        <v>14</v>
      </c>
      <c r="G17" s="4">
        <f t="shared" si="0"/>
        <v>6.7499999999999991E-2</v>
      </c>
      <c r="H17" s="4">
        <f t="shared" si="1"/>
        <v>102.48106060606065</v>
      </c>
      <c r="I17" s="4">
        <v>102.5014</v>
      </c>
      <c r="J17" s="4">
        <f t="shared" si="2"/>
        <v>-1.984697837733861E-2</v>
      </c>
      <c r="L17" s="4"/>
      <c r="M17" s="4"/>
      <c r="N17" s="4"/>
    </row>
    <row r="18" spans="6:14" x14ac:dyDescent="0.3">
      <c r="F18">
        <v>15</v>
      </c>
      <c r="G18" s="4">
        <f t="shared" si="0"/>
        <v>7.2499999999999995E-2</v>
      </c>
      <c r="H18" s="4">
        <f t="shared" si="1"/>
        <v>91.875000000000043</v>
      </c>
      <c r="I18" s="4">
        <v>91.908869999999993</v>
      </c>
      <c r="J18" s="4">
        <f t="shared" si="2"/>
        <v>-3.6865306122395143E-2</v>
      </c>
      <c r="L18" s="4"/>
      <c r="M18" s="4"/>
      <c r="N18" s="4"/>
    </row>
    <row r="19" spans="6:14" x14ac:dyDescent="0.3">
      <c r="F19">
        <v>16</v>
      </c>
      <c r="G19" s="4">
        <f t="shared" si="0"/>
        <v>7.7499999999999999E-2</v>
      </c>
      <c r="H19" s="4">
        <f t="shared" si="1"/>
        <v>80.511363636363654</v>
      </c>
      <c r="I19" s="4">
        <v>80.557860000000005</v>
      </c>
      <c r="J19" s="4">
        <f t="shared" si="2"/>
        <v>-5.7751305575142679E-2</v>
      </c>
      <c r="L19" s="4"/>
      <c r="M19" s="4"/>
      <c r="N19" s="4"/>
    </row>
    <row r="20" spans="6:14" x14ac:dyDescent="0.3">
      <c r="F20">
        <v>17</v>
      </c>
      <c r="G20" s="4">
        <f t="shared" si="0"/>
        <v>8.2500000000000004E-2</v>
      </c>
      <c r="H20" s="4">
        <f t="shared" si="1"/>
        <v>68.39015151515153</v>
      </c>
      <c r="I20" s="4">
        <v>68.448480000000004</v>
      </c>
      <c r="J20" s="4">
        <f t="shared" si="2"/>
        <v>-8.5287842702836153E-2</v>
      </c>
      <c r="L20" s="4"/>
      <c r="M20" s="4"/>
      <c r="N20" s="4"/>
    </row>
    <row r="21" spans="6:14" x14ac:dyDescent="0.3">
      <c r="F21">
        <v>18</v>
      </c>
      <c r="G21" s="4">
        <f t="shared" si="0"/>
        <v>8.7500000000000008E-2</v>
      </c>
      <c r="H21" s="4">
        <f t="shared" si="1"/>
        <v>55.51136363636364</v>
      </c>
      <c r="I21" s="4">
        <v>55.580840000000002</v>
      </c>
      <c r="J21" s="4">
        <f t="shared" si="2"/>
        <v>-0.12515701125895265</v>
      </c>
      <c r="L21" s="4"/>
      <c r="M21" s="4"/>
      <c r="N21" s="4"/>
    </row>
    <row r="22" spans="6:14" x14ac:dyDescent="0.3">
      <c r="F22">
        <v>19</v>
      </c>
      <c r="G22" s="4">
        <f t="shared" si="0"/>
        <v>9.2500000000000013E-2</v>
      </c>
      <c r="H22" s="4">
        <f t="shared" si="1"/>
        <v>41.874999999999986</v>
      </c>
      <c r="I22" s="4">
        <v>41.954990000000002</v>
      </c>
      <c r="J22" s="4">
        <f t="shared" si="2"/>
        <v>-0.19102089552242738</v>
      </c>
      <c r="L22" s="4"/>
      <c r="M22" s="4"/>
      <c r="N22" s="4"/>
    </row>
    <row r="23" spans="6:14" x14ac:dyDescent="0.3">
      <c r="F23">
        <v>20</v>
      </c>
      <c r="G23" s="4">
        <f t="shared" si="0"/>
        <v>9.7500000000000017E-2</v>
      </c>
      <c r="H23" s="4">
        <f t="shared" si="1"/>
        <v>27.481060606060598</v>
      </c>
      <c r="I23" s="4">
        <v>27.571020000000001</v>
      </c>
      <c r="J23" s="4">
        <f t="shared" si="2"/>
        <v>-0.3273505168849376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EDF9-F4DD-4FA3-9A1A-CFFE76DCA797}">
  <dimension ref="C2:N37"/>
  <sheetViews>
    <sheetView workbookViewId="0">
      <selection activeCell="M17" sqref="M17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20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20000</v>
      </c>
      <c r="F4">
        <v>1</v>
      </c>
      <c r="G4" s="4">
        <f>D8/2</f>
        <v>2.5000000000000001E-3</v>
      </c>
      <c r="H4" s="4">
        <f>$D$3+($D$5/(3*$D$4))*$D$7+($D$6/(6*$D$5))*($D$7^2-$G4^2)</f>
        <v>171.42049121212125</v>
      </c>
      <c r="I4" s="4">
        <v>171.17160000000001</v>
      </c>
      <c r="J4" s="4">
        <f>100*(H4-I4)/H4</f>
        <v>0.14519338403554716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7.4999999999999997E-3</v>
      </c>
      <c r="H5" s="4">
        <f t="shared" ref="H5:H23" si="1">$D$3+($D$5/(3*$D$4))*$D$7+($D$6/(6*$D$5))*($D$7^2-$G5^2)</f>
        <v>170.66291545454547</v>
      </c>
      <c r="I5" s="4">
        <v>170.60339999999999</v>
      </c>
      <c r="J5" s="4">
        <f t="shared" ref="J5:J23" si="2">100*(H5-I5)/H5</f>
        <v>3.4873103150126095E-2</v>
      </c>
      <c r="L5" s="4"/>
      <c r="M5" s="4"/>
      <c r="N5" s="4"/>
    </row>
    <row r="6" spans="3:14" x14ac:dyDescent="0.3">
      <c r="C6" t="s">
        <v>21</v>
      </c>
      <c r="D6">
        <v>2000000</v>
      </c>
      <c r="F6">
        <v>3</v>
      </c>
      <c r="G6" s="4">
        <f t="shared" si="0"/>
        <v>1.2500000000000001E-2</v>
      </c>
      <c r="H6" s="4">
        <f t="shared" si="1"/>
        <v>169.14776393939397</v>
      </c>
      <c r="I6" s="4">
        <v>169.18299999999999</v>
      </c>
      <c r="J6" s="4">
        <f t="shared" si="2"/>
        <v>-2.0831526107935799E-2</v>
      </c>
      <c r="L6" s="4"/>
      <c r="M6" s="4"/>
      <c r="N6" s="4"/>
    </row>
    <row r="7" spans="3:14" x14ac:dyDescent="0.3">
      <c r="C7" t="s">
        <v>26</v>
      </c>
      <c r="D7">
        <v>0.1</v>
      </c>
      <c r="F7">
        <v>4</v>
      </c>
      <c r="G7" s="4">
        <f t="shared" si="0"/>
        <v>1.7500000000000002E-2</v>
      </c>
      <c r="H7" s="4">
        <f t="shared" si="1"/>
        <v>166.87503666666672</v>
      </c>
      <c r="I7" s="4">
        <v>166.9734</v>
      </c>
      <c r="J7" s="4">
        <f t="shared" si="2"/>
        <v>-5.894430664891049E-2</v>
      </c>
      <c r="L7" s="4"/>
      <c r="M7" s="4"/>
      <c r="N7" s="4"/>
    </row>
    <row r="8" spans="3:14" x14ac:dyDescent="0.3">
      <c r="C8" t="s">
        <v>6</v>
      </c>
      <c r="D8">
        <f>D7/D9</f>
        <v>5.0000000000000001E-3</v>
      </c>
      <c r="F8">
        <v>5</v>
      </c>
      <c r="G8" s="4">
        <f t="shared" si="0"/>
        <v>2.2500000000000003E-2</v>
      </c>
      <c r="H8" s="4">
        <f t="shared" si="1"/>
        <v>163.84473363636366</v>
      </c>
      <c r="I8" s="4">
        <v>163.99039999999999</v>
      </c>
      <c r="J8" s="4">
        <f t="shared" si="2"/>
        <v>-8.8905124017979537E-2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2.7500000000000004E-2</v>
      </c>
      <c r="H9" s="4">
        <f t="shared" si="1"/>
        <v>160.05685484848487</v>
      </c>
      <c r="I9" s="4">
        <v>160.24039999999999</v>
      </c>
      <c r="J9" s="4">
        <f t="shared" si="2"/>
        <v>-0.11467497077139814</v>
      </c>
      <c r="L9" s="4"/>
      <c r="M9" s="4"/>
      <c r="N9" s="4"/>
    </row>
    <row r="10" spans="3:14" x14ac:dyDescent="0.3">
      <c r="F10">
        <v>7</v>
      </c>
      <c r="G10" s="4">
        <f t="shared" si="0"/>
        <v>3.2500000000000001E-2</v>
      </c>
      <c r="H10" s="4">
        <f t="shared" si="1"/>
        <v>155.51140030303034</v>
      </c>
      <c r="I10" s="4">
        <v>155.72649999999999</v>
      </c>
      <c r="J10" s="4">
        <f t="shared" si="2"/>
        <v>-0.13831763880365081</v>
      </c>
      <c r="L10" s="4"/>
      <c r="M10" s="4"/>
      <c r="N10" s="4"/>
    </row>
    <row r="11" spans="3:14" x14ac:dyDescent="0.3">
      <c r="C11" t="s">
        <v>12</v>
      </c>
      <c r="D11" s="4">
        <f>MAX(J4:J23)</f>
        <v>0.14519338403554716</v>
      </c>
      <c r="F11">
        <v>8</v>
      </c>
      <c r="G11" s="4">
        <f t="shared" si="0"/>
        <v>3.7499999999999999E-2</v>
      </c>
      <c r="H11" s="4">
        <f t="shared" si="1"/>
        <v>150.20837000000003</v>
      </c>
      <c r="I11" s="4">
        <v>150.45060000000001</v>
      </c>
      <c r="J11" s="4">
        <f t="shared" si="2"/>
        <v>-0.16126265134225071</v>
      </c>
      <c r="L11" s="4"/>
      <c r="M11" s="4"/>
      <c r="N11" s="4"/>
    </row>
    <row r="12" spans="3:14" x14ac:dyDescent="0.3">
      <c r="F12">
        <v>9</v>
      </c>
      <c r="G12" s="4">
        <f t="shared" si="0"/>
        <v>4.2499999999999996E-2</v>
      </c>
      <c r="H12" s="4">
        <f t="shared" si="1"/>
        <v>144.147763939394</v>
      </c>
      <c r="I12" s="4">
        <v>144.4136</v>
      </c>
      <c r="J12" s="4">
        <f t="shared" si="2"/>
        <v>-0.18441913585130243</v>
      </c>
      <c r="L12" s="4"/>
      <c r="M12" s="4"/>
      <c r="N12" s="4"/>
    </row>
    <row r="13" spans="3:14" x14ac:dyDescent="0.3">
      <c r="F13">
        <v>10</v>
      </c>
      <c r="G13" s="4">
        <f t="shared" si="0"/>
        <v>4.7499999999999994E-2</v>
      </c>
      <c r="H13" s="4">
        <f t="shared" si="1"/>
        <v>137.32958212121216</v>
      </c>
      <c r="I13" s="4">
        <v>137.6165</v>
      </c>
      <c r="J13" s="4">
        <f t="shared" si="2"/>
        <v>-0.20892649227942928</v>
      </c>
      <c r="L13" s="4"/>
      <c r="M13" s="4"/>
      <c r="N13" s="4"/>
    </row>
    <row r="14" spans="3:14" x14ac:dyDescent="0.3">
      <c r="F14">
        <v>11</v>
      </c>
      <c r="G14" s="4">
        <f t="shared" si="0"/>
        <v>5.2499999999999991E-2</v>
      </c>
      <c r="H14" s="4">
        <f t="shared" si="1"/>
        <v>129.75382454545459</v>
      </c>
      <c r="I14" s="4">
        <v>130.05969999999999</v>
      </c>
      <c r="J14" s="4">
        <f t="shared" si="2"/>
        <v>-0.23573521290561134</v>
      </c>
      <c r="L14" s="4"/>
      <c r="M14" s="4"/>
      <c r="N14" s="4"/>
    </row>
    <row r="15" spans="3:14" x14ac:dyDescent="0.3">
      <c r="F15">
        <v>12</v>
      </c>
      <c r="G15" s="4">
        <f t="shared" si="0"/>
        <v>5.7499999999999989E-2</v>
      </c>
      <c r="H15" s="4">
        <f t="shared" si="1"/>
        <v>121.42049121212128</v>
      </c>
      <c r="I15" s="4">
        <v>121.7436</v>
      </c>
      <c r="J15" s="4">
        <f t="shared" si="2"/>
        <v>-0.26610729758476542</v>
      </c>
      <c r="L15" s="4"/>
      <c r="M15" s="4"/>
      <c r="N15" s="4"/>
    </row>
    <row r="16" spans="3:14" x14ac:dyDescent="0.3">
      <c r="F16">
        <v>13</v>
      </c>
      <c r="G16" s="4">
        <f t="shared" si="0"/>
        <v>6.2499999999999986E-2</v>
      </c>
      <c r="H16" s="4">
        <f t="shared" si="1"/>
        <v>112.32958212121218</v>
      </c>
      <c r="I16" s="4">
        <v>112.66840000000001</v>
      </c>
      <c r="J16" s="4">
        <f t="shared" si="2"/>
        <v>-0.3016283621728526</v>
      </c>
      <c r="L16" s="4"/>
      <c r="M16" s="4"/>
      <c r="N16" s="4"/>
    </row>
    <row r="17" spans="6:14" x14ac:dyDescent="0.3">
      <c r="F17">
        <v>14</v>
      </c>
      <c r="G17" s="4">
        <f t="shared" si="0"/>
        <v>6.7499999999999991E-2</v>
      </c>
      <c r="H17" s="4">
        <f t="shared" si="1"/>
        <v>102.48109727272731</v>
      </c>
      <c r="I17" s="4">
        <v>102.83450000000001</v>
      </c>
      <c r="J17" s="4">
        <f t="shared" si="2"/>
        <v>-0.34484674410950467</v>
      </c>
      <c r="L17" s="4"/>
      <c r="M17" s="4"/>
      <c r="N17" s="4"/>
    </row>
    <row r="18" spans="6:14" x14ac:dyDescent="0.3">
      <c r="F18">
        <v>15</v>
      </c>
      <c r="G18" s="4">
        <f t="shared" si="0"/>
        <v>7.2499999999999995E-2</v>
      </c>
      <c r="H18" s="4">
        <f t="shared" si="1"/>
        <v>91.875036666666716</v>
      </c>
      <c r="I18" s="4">
        <v>92.241990000000001</v>
      </c>
      <c r="J18" s="4">
        <f t="shared" si="2"/>
        <v>-0.39940482926241899</v>
      </c>
      <c r="L18" s="4"/>
      <c r="M18" s="4"/>
      <c r="N18" s="4"/>
    </row>
    <row r="19" spans="6:14" x14ac:dyDescent="0.3">
      <c r="F19">
        <v>16</v>
      </c>
      <c r="G19" s="4">
        <f t="shared" si="0"/>
        <v>7.7499999999999999E-2</v>
      </c>
      <c r="H19" s="4">
        <f t="shared" si="1"/>
        <v>80.511400303030328</v>
      </c>
      <c r="I19" s="4">
        <v>80.890979999999999</v>
      </c>
      <c r="J19" s="4">
        <f t="shared" si="2"/>
        <v>-0.47146080622247499</v>
      </c>
      <c r="L19" s="4"/>
      <c r="M19" s="4"/>
      <c r="N19" s="4"/>
    </row>
    <row r="20" spans="6:14" x14ac:dyDescent="0.3">
      <c r="F20">
        <v>17</v>
      </c>
      <c r="G20" s="4">
        <f t="shared" si="0"/>
        <v>8.2500000000000004E-2</v>
      </c>
      <c r="H20" s="4">
        <f t="shared" si="1"/>
        <v>68.390188181818203</v>
      </c>
      <c r="I20" s="4">
        <v>68.781610000000001</v>
      </c>
      <c r="J20" s="4">
        <f t="shared" si="2"/>
        <v>-0.57233622042563448</v>
      </c>
      <c r="L20" s="4"/>
      <c r="M20" s="4"/>
      <c r="N20" s="4"/>
    </row>
    <row r="21" spans="6:14" x14ac:dyDescent="0.3">
      <c r="F21">
        <v>18</v>
      </c>
      <c r="G21" s="4">
        <f t="shared" si="0"/>
        <v>8.7500000000000008E-2</v>
      </c>
      <c r="H21" s="4">
        <f t="shared" si="1"/>
        <v>55.511400303030307</v>
      </c>
      <c r="I21" s="4">
        <v>55.913960000000003</v>
      </c>
      <c r="J21" s="4">
        <f t="shared" si="2"/>
        <v>-0.72518382669536263</v>
      </c>
      <c r="L21" s="4"/>
      <c r="M21" s="4"/>
      <c r="N21" s="4"/>
    </row>
    <row r="22" spans="6:14" x14ac:dyDescent="0.3">
      <c r="F22">
        <v>19</v>
      </c>
      <c r="G22" s="4">
        <f t="shared" si="0"/>
        <v>9.2500000000000013E-2</v>
      </c>
      <c r="H22" s="4">
        <f t="shared" si="1"/>
        <v>41.875036666666645</v>
      </c>
      <c r="I22" s="4">
        <v>42.288119999999999</v>
      </c>
      <c r="J22" s="4">
        <f t="shared" si="2"/>
        <v>-0.98646679791966985</v>
      </c>
      <c r="L22" s="4"/>
      <c r="M22" s="4"/>
      <c r="N22" s="4"/>
    </row>
    <row r="23" spans="6:14" x14ac:dyDescent="0.3">
      <c r="F23">
        <v>20</v>
      </c>
      <c r="G23" s="4">
        <f t="shared" si="0"/>
        <v>9.7500000000000017E-2</v>
      </c>
      <c r="H23" s="4">
        <f t="shared" si="1"/>
        <v>27.481097272727265</v>
      </c>
      <c r="I23" s="4">
        <v>27.904150000000001</v>
      </c>
      <c r="J23" s="4">
        <f t="shared" si="2"/>
        <v>-1.5394317158237405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B24E-700E-4FC7-A01B-BF12007542D8}">
  <dimension ref="C2:N37"/>
  <sheetViews>
    <sheetView workbookViewId="0">
      <selection activeCell="I4" sqref="I4:I23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644.76570000000004</v>
      </c>
      <c r="J4" s="4">
        <f>100*(H4-I4)/H4</f>
        <v>-634.50226184889721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644.53840000000002</v>
      </c>
      <c r="J5" s="4">
        <f t="shared" ref="J5:J23" si="2">100*(H5-I5)/H5</f>
        <v>-645.14333459233114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643.97019999999998</v>
      </c>
      <c r="J6" s="4">
        <f t="shared" si="2"/>
        <v>-649.40907645259938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643.08640000000003</v>
      </c>
      <c r="J7" s="4">
        <f t="shared" si="2"/>
        <v>-655.87749494949492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641.89319999999998</v>
      </c>
      <c r="J8" s="4">
        <f t="shared" si="2"/>
        <v>-664.68874321008536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640.39319999999998</v>
      </c>
      <c r="J9" s="4">
        <f t="shared" si="2"/>
        <v>-676.03375987606512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638.58759999999995</v>
      </c>
      <c r="J10" s="4">
        <f t="shared" si="2"/>
        <v>-690.16727374989</v>
      </c>
      <c r="L10" s="4"/>
      <c r="M10" s="4"/>
      <c r="N10" s="4"/>
    </row>
    <row r="11" spans="3:14" x14ac:dyDescent="0.3">
      <c r="C11" t="s">
        <v>12</v>
      </c>
      <c r="D11" s="4">
        <f>MAX(J4:J23)</f>
        <v>-101.88110673305934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636.47720000000004</v>
      </c>
      <c r="J11" s="4">
        <f t="shared" si="2"/>
        <v>-707.42399999999998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634.0625</v>
      </c>
      <c r="J12" s="4">
        <f t="shared" si="2"/>
        <v>-728.24009648390381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631.34360000000004</v>
      </c>
      <c r="J13" s="4">
        <f t="shared" si="2"/>
        <v>-753.18340416546698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616.23</v>
      </c>
      <c r="J14" s="4">
        <f t="shared" si="2"/>
        <v>-766.00642778720419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566.86130000000003</v>
      </c>
      <c r="J15" s="4">
        <f t="shared" si="2"/>
        <v>-733.21924042175579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521.69079999999997</v>
      </c>
      <c r="J16" s="4">
        <f t="shared" si="2"/>
        <v>-707.27623519068015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474.37270000000001</v>
      </c>
      <c r="J17" s="4">
        <f t="shared" si="2"/>
        <v>-678.54850402144768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422.41559999999998</v>
      </c>
      <c r="J18" s="4">
        <f t="shared" si="2"/>
        <v>-641.68994238683126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364.64659999999998</v>
      </c>
      <c r="J19" s="4">
        <f t="shared" si="2"/>
        <v>-592.03721903221469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300.44200000000001</v>
      </c>
      <c r="J20" s="4">
        <f t="shared" si="2"/>
        <v>-524.01878743177474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229.44030000000001</v>
      </c>
      <c r="J21" s="4">
        <f t="shared" si="2"/>
        <v>-429.68018101328119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151.41759999999999</v>
      </c>
      <c r="J22" s="4">
        <f t="shared" si="2"/>
        <v>-296.34872801636021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66.227900000000005</v>
      </c>
      <c r="J23" s="4">
        <f t="shared" si="2"/>
        <v>-101.88110673305934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8F70-F0E9-49CD-8B8D-FC5F52C6F945}">
  <dimension ref="C2:N37"/>
  <sheetViews>
    <sheetView workbookViewId="0">
      <selection activeCell="I4" sqref="I4:I23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2.88671875" bestFit="1" customWidth="1"/>
  </cols>
  <sheetData>
    <row r="2" spans="3:14" x14ac:dyDescent="0.3">
      <c r="G2" s="6" t="s">
        <v>24</v>
      </c>
      <c r="L2" s="6"/>
    </row>
    <row r="3" spans="3:14" x14ac:dyDescent="0.3">
      <c r="C3" t="s">
        <v>27</v>
      </c>
      <c r="D3">
        <v>30</v>
      </c>
      <c r="G3" t="s">
        <v>8</v>
      </c>
      <c r="H3" t="s">
        <v>23</v>
      </c>
      <c r="I3" t="s">
        <v>11</v>
      </c>
      <c r="J3" t="s">
        <v>7</v>
      </c>
    </row>
    <row r="4" spans="3:14" x14ac:dyDescent="0.3">
      <c r="C4" t="s">
        <v>28</v>
      </c>
      <c r="D4">
        <v>5000</v>
      </c>
      <c r="F4">
        <v>1</v>
      </c>
      <c r="G4" s="4">
        <f>D8/2</f>
        <v>1.2500000000000001E-2</v>
      </c>
      <c r="H4" s="4">
        <f>$D$3+($D$7/(2*$D$4))*$D$6+($D$6/(4*$D$5))*($D$7^2-$G4^2)</f>
        <v>87.782670454545467</v>
      </c>
      <c r="I4" s="4">
        <v>964.80799999999999</v>
      </c>
      <c r="J4" s="4">
        <f>100*(H4-I4)/H4</f>
        <v>-999.08709202414252</v>
      </c>
      <c r="L4" s="4"/>
      <c r="M4" s="4"/>
      <c r="N4" s="4"/>
    </row>
    <row r="5" spans="3:14" x14ac:dyDescent="0.3">
      <c r="C5" t="s">
        <v>20</v>
      </c>
      <c r="D5" s="5">
        <v>22</v>
      </c>
      <c r="F5">
        <v>2</v>
      </c>
      <c r="G5" s="4">
        <f t="shared" ref="G5:G23" si="0">$G4+$D$8</f>
        <v>3.7500000000000006E-2</v>
      </c>
      <c r="H5" s="4">
        <f t="shared" ref="H5:H23" si="1">$D$3+($D$6/(4*$D$5))*($D$7^2-$G5^2)</f>
        <v>86.498579545454547</v>
      </c>
      <c r="I5" s="4">
        <v>962.30799999999999</v>
      </c>
      <c r="J5" s="4">
        <f t="shared" ref="J5:J23" si="2">100*(H5-I5)/H5</f>
        <v>-1012.5130667542492</v>
      </c>
      <c r="L5" s="4"/>
      <c r="M5" s="4"/>
      <c r="N5" s="4"/>
    </row>
    <row r="6" spans="3:14" x14ac:dyDescent="0.3">
      <c r="C6" t="s">
        <v>21</v>
      </c>
      <c r="D6">
        <v>20000</v>
      </c>
      <c r="F6">
        <v>3</v>
      </c>
      <c r="G6" s="4">
        <f t="shared" si="0"/>
        <v>6.25E-2</v>
      </c>
      <c r="H6" s="4">
        <f t="shared" si="1"/>
        <v>85.93039772727272</v>
      </c>
      <c r="I6" s="4">
        <v>956.05799999999999</v>
      </c>
      <c r="J6" s="4">
        <f t="shared" si="2"/>
        <v>-1012.5958046119514</v>
      </c>
      <c r="L6" s="4"/>
      <c r="M6" s="4"/>
      <c r="N6" s="4"/>
    </row>
    <row r="7" spans="3:14" x14ac:dyDescent="0.3">
      <c r="C7" t="s">
        <v>26</v>
      </c>
      <c r="D7">
        <v>0.5</v>
      </c>
      <c r="F7">
        <v>4</v>
      </c>
      <c r="G7" s="4">
        <f t="shared" si="0"/>
        <v>8.7499999999999994E-2</v>
      </c>
      <c r="H7" s="4">
        <f t="shared" si="1"/>
        <v>85.078125</v>
      </c>
      <c r="I7" s="4">
        <v>946.33579999999995</v>
      </c>
      <c r="J7" s="4">
        <f t="shared" si="2"/>
        <v>-1012.3138879706153</v>
      </c>
      <c r="L7" s="4"/>
      <c r="M7" s="4"/>
      <c r="N7" s="4"/>
    </row>
    <row r="8" spans="3:14" x14ac:dyDescent="0.3">
      <c r="C8" t="s">
        <v>6</v>
      </c>
      <c r="D8">
        <f>D7/D9</f>
        <v>2.5000000000000001E-2</v>
      </c>
      <c r="F8">
        <v>5</v>
      </c>
      <c r="G8" s="4">
        <f t="shared" si="0"/>
        <v>0.11249999999999999</v>
      </c>
      <c r="H8" s="4">
        <f t="shared" si="1"/>
        <v>83.941761363636374</v>
      </c>
      <c r="I8" s="4">
        <v>933.21079999999995</v>
      </c>
      <c r="J8" s="4">
        <f t="shared" si="2"/>
        <v>-1011.7360236906674</v>
      </c>
      <c r="L8" s="4"/>
      <c r="M8" s="4"/>
      <c r="N8" s="4"/>
    </row>
    <row r="9" spans="3:14" x14ac:dyDescent="0.3">
      <c r="C9" t="s">
        <v>0</v>
      </c>
      <c r="D9">
        <v>20</v>
      </c>
      <c r="F9">
        <v>6</v>
      </c>
      <c r="G9" s="4">
        <f t="shared" si="0"/>
        <v>0.13749999999999998</v>
      </c>
      <c r="H9" s="4">
        <f t="shared" si="1"/>
        <v>82.521306818181813</v>
      </c>
      <c r="I9" s="4">
        <v>916.71079999999995</v>
      </c>
      <c r="J9" s="4">
        <f t="shared" si="2"/>
        <v>-1010.8777058266631</v>
      </c>
      <c r="L9" s="4"/>
      <c r="M9" s="4"/>
      <c r="N9" s="4"/>
    </row>
    <row r="10" spans="3:14" x14ac:dyDescent="0.3">
      <c r="F10">
        <v>7</v>
      </c>
      <c r="G10" s="4">
        <f t="shared" si="0"/>
        <v>0.16249999999999998</v>
      </c>
      <c r="H10" s="4">
        <f t="shared" si="1"/>
        <v>80.816761363636374</v>
      </c>
      <c r="I10" s="4">
        <v>896.84969999999998</v>
      </c>
      <c r="J10" s="4">
        <f t="shared" si="2"/>
        <v>-1009.7322942262059</v>
      </c>
      <c r="L10" s="4"/>
      <c r="M10" s="4"/>
      <c r="N10" s="4"/>
    </row>
    <row r="11" spans="3:14" x14ac:dyDescent="0.3">
      <c r="C11" t="s">
        <v>12</v>
      </c>
      <c r="D11" s="4">
        <f>MAX(J4:J23)</f>
        <v>-115.97265970989416</v>
      </c>
      <c r="F11">
        <v>8</v>
      </c>
      <c r="G11" s="4">
        <f t="shared" si="0"/>
        <v>0.18749999999999997</v>
      </c>
      <c r="H11" s="4">
        <f t="shared" si="1"/>
        <v>78.828125</v>
      </c>
      <c r="I11" s="4">
        <v>873.6354</v>
      </c>
      <c r="J11" s="4">
        <f t="shared" si="2"/>
        <v>-1008.2788027750247</v>
      </c>
      <c r="L11" s="4"/>
      <c r="M11" s="4"/>
      <c r="N11" s="4"/>
    </row>
    <row r="12" spans="3:14" x14ac:dyDescent="0.3">
      <c r="F12">
        <v>9</v>
      </c>
      <c r="G12" s="4">
        <f t="shared" si="0"/>
        <v>0.21249999999999997</v>
      </c>
      <c r="H12" s="4">
        <f t="shared" si="1"/>
        <v>76.555397727272734</v>
      </c>
      <c r="I12" s="4">
        <v>847.0729</v>
      </c>
      <c r="J12" s="4">
        <f t="shared" si="2"/>
        <v>-1006.4835728731792</v>
      </c>
      <c r="L12" s="4"/>
      <c r="M12" s="4"/>
      <c r="N12" s="4"/>
    </row>
    <row r="13" spans="3:14" x14ac:dyDescent="0.3">
      <c r="F13">
        <v>10</v>
      </c>
      <c r="G13" s="4">
        <f t="shared" si="0"/>
        <v>0.23749999999999996</v>
      </c>
      <c r="H13" s="4">
        <f t="shared" si="1"/>
        <v>73.998579545454547</v>
      </c>
      <c r="I13" s="4">
        <v>817.16549999999995</v>
      </c>
      <c r="J13" s="4">
        <f t="shared" si="2"/>
        <v>-1004.2989000863806</v>
      </c>
      <c r="L13" s="4"/>
      <c r="M13" s="4"/>
      <c r="N13" s="4"/>
    </row>
    <row r="14" spans="3:14" x14ac:dyDescent="0.3">
      <c r="F14">
        <v>11</v>
      </c>
      <c r="G14" s="4">
        <f t="shared" si="0"/>
        <v>0.26249999999999996</v>
      </c>
      <c r="H14" s="4">
        <f t="shared" si="1"/>
        <v>71.157670454545467</v>
      </c>
      <c r="I14" s="4">
        <v>675.85299999999995</v>
      </c>
      <c r="J14" s="4">
        <f t="shared" si="2"/>
        <v>-849.79641081944271</v>
      </c>
      <c r="L14" s="4"/>
      <c r="M14" s="4"/>
      <c r="N14" s="4"/>
    </row>
    <row r="15" spans="3:14" x14ac:dyDescent="0.3">
      <c r="F15">
        <v>12</v>
      </c>
      <c r="G15" s="4">
        <f t="shared" si="0"/>
        <v>0.28749999999999998</v>
      </c>
      <c r="H15" s="4">
        <f t="shared" si="1"/>
        <v>68.032670454545467</v>
      </c>
      <c r="I15" s="4">
        <v>621.54740000000004</v>
      </c>
      <c r="J15" s="4">
        <f t="shared" si="2"/>
        <v>-813.6013563002399</v>
      </c>
      <c r="L15" s="4"/>
      <c r="M15" s="4"/>
      <c r="N15" s="4"/>
    </row>
    <row r="16" spans="3:14" x14ac:dyDescent="0.3">
      <c r="F16">
        <v>13</v>
      </c>
      <c r="G16" s="4">
        <f t="shared" si="0"/>
        <v>0.3125</v>
      </c>
      <c r="H16" s="4">
        <f t="shared" si="1"/>
        <v>64.623579545454547</v>
      </c>
      <c r="I16" s="4">
        <v>571.85990000000004</v>
      </c>
      <c r="J16" s="4">
        <f t="shared" si="2"/>
        <v>-784.9090440707771</v>
      </c>
      <c r="L16" s="4"/>
      <c r="M16" s="4"/>
      <c r="N16" s="4"/>
    </row>
    <row r="17" spans="6:14" x14ac:dyDescent="0.3">
      <c r="F17">
        <v>14</v>
      </c>
      <c r="G17" s="4">
        <f t="shared" si="0"/>
        <v>0.33750000000000002</v>
      </c>
      <c r="H17" s="4">
        <f t="shared" si="1"/>
        <v>60.930397727272727</v>
      </c>
      <c r="I17" s="4">
        <v>519.80989999999997</v>
      </c>
      <c r="J17" s="4">
        <f t="shared" si="2"/>
        <v>-753.12080568830868</v>
      </c>
      <c r="L17" s="4"/>
      <c r="M17" s="4"/>
      <c r="N17" s="4"/>
    </row>
    <row r="18" spans="6:14" x14ac:dyDescent="0.3">
      <c r="F18">
        <v>15</v>
      </c>
      <c r="G18" s="4">
        <f t="shared" si="0"/>
        <v>0.36250000000000004</v>
      </c>
      <c r="H18" s="4">
        <f t="shared" si="1"/>
        <v>56.953124999999993</v>
      </c>
      <c r="I18" s="4">
        <v>462.65710000000001</v>
      </c>
      <c r="J18" s="4">
        <f t="shared" si="2"/>
        <v>-712.34717146776416</v>
      </c>
      <c r="L18" s="4"/>
      <c r="M18" s="4"/>
      <c r="N18" s="4"/>
    </row>
    <row r="19" spans="6:14" x14ac:dyDescent="0.3">
      <c r="F19">
        <v>16</v>
      </c>
      <c r="G19" s="4">
        <f t="shared" si="0"/>
        <v>0.38750000000000007</v>
      </c>
      <c r="H19" s="4">
        <f t="shared" si="1"/>
        <v>52.691761363636353</v>
      </c>
      <c r="I19" s="4">
        <v>399.1112</v>
      </c>
      <c r="J19" s="4">
        <f t="shared" si="2"/>
        <v>-657.44516727321752</v>
      </c>
      <c r="L19" s="4"/>
      <c r="M19" s="4"/>
      <c r="N19" s="4"/>
    </row>
    <row r="20" spans="6:14" x14ac:dyDescent="0.3">
      <c r="F20">
        <v>17</v>
      </c>
      <c r="G20" s="4">
        <f t="shared" si="0"/>
        <v>0.41250000000000009</v>
      </c>
      <c r="H20" s="4">
        <f t="shared" si="1"/>
        <v>48.146306818181806</v>
      </c>
      <c r="I20" s="4">
        <v>328.4862</v>
      </c>
      <c r="J20" s="4">
        <f t="shared" si="2"/>
        <v>-582.26666115946318</v>
      </c>
      <c r="L20" s="4"/>
      <c r="M20" s="4"/>
      <c r="N20" s="4"/>
    </row>
    <row r="21" spans="6:14" x14ac:dyDescent="0.3">
      <c r="F21">
        <v>18</v>
      </c>
      <c r="G21" s="4">
        <f t="shared" si="0"/>
        <v>0.43750000000000011</v>
      </c>
      <c r="H21" s="4">
        <f t="shared" si="1"/>
        <v>43.316761363636338</v>
      </c>
      <c r="I21" s="4">
        <v>250.3844</v>
      </c>
      <c r="J21" s="4">
        <f t="shared" si="2"/>
        <v>-478.03121036235484</v>
      </c>
      <c r="L21" s="4"/>
      <c r="M21" s="4"/>
      <c r="N21" s="4"/>
    </row>
    <row r="22" spans="6:14" x14ac:dyDescent="0.3">
      <c r="F22">
        <v>19</v>
      </c>
      <c r="G22" s="4">
        <f t="shared" si="0"/>
        <v>0.46250000000000013</v>
      </c>
      <c r="H22" s="4">
        <f t="shared" si="1"/>
        <v>38.203124999999972</v>
      </c>
      <c r="I22" s="4">
        <v>164.55940000000001</v>
      </c>
      <c r="J22" s="4">
        <f t="shared" si="2"/>
        <v>-330.74853169734189</v>
      </c>
      <c r="L22" s="4"/>
      <c r="M22" s="4"/>
      <c r="N22" s="4"/>
    </row>
    <row r="23" spans="6:14" x14ac:dyDescent="0.3">
      <c r="F23">
        <v>20</v>
      </c>
      <c r="G23" s="4">
        <f t="shared" si="0"/>
        <v>0.48750000000000016</v>
      </c>
      <c r="H23" s="4">
        <f t="shared" si="1"/>
        <v>32.805397727272691</v>
      </c>
      <c r="I23" s="4">
        <v>70.85069</v>
      </c>
      <c r="J23" s="4">
        <f t="shared" si="2"/>
        <v>-115.97265970989416</v>
      </c>
      <c r="L23" s="4"/>
      <c r="M23" s="4"/>
      <c r="N23" s="4"/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3AB8-D831-49CB-A5A3-620264151544}">
  <dimension ref="C2:N37"/>
  <sheetViews>
    <sheetView tabSelected="1" workbookViewId="0">
      <selection activeCell="L5" sqref="L5"/>
    </sheetView>
  </sheetViews>
  <sheetFormatPr defaultRowHeight="14.4" x14ac:dyDescent="0.3"/>
  <cols>
    <col min="3" max="3" width="14.44140625" customWidth="1"/>
    <col min="4" max="4" width="13.77734375" customWidth="1"/>
    <col min="7" max="7" width="12.21875" bestFit="1" customWidth="1"/>
    <col min="8" max="8" width="16" customWidth="1"/>
    <col min="9" max="10" width="14" customWidth="1"/>
    <col min="11" max="11" width="13.21875" customWidth="1"/>
    <col min="12" max="13" width="12.5546875" bestFit="1" customWidth="1"/>
    <col min="14" max="14" width="14.33203125" customWidth="1"/>
  </cols>
  <sheetData>
    <row r="2" spans="3:14" x14ac:dyDescent="0.3">
      <c r="G2" s="6" t="s">
        <v>24</v>
      </c>
      <c r="L2" s="6" t="s">
        <v>25</v>
      </c>
    </row>
    <row r="3" spans="3:14" x14ac:dyDescent="0.3">
      <c r="C3" t="s">
        <v>19</v>
      </c>
      <c r="D3">
        <v>20</v>
      </c>
      <c r="G3" t="s">
        <v>8</v>
      </c>
      <c r="H3" t="s">
        <v>23</v>
      </c>
      <c r="I3" t="s">
        <v>11</v>
      </c>
      <c r="J3" t="s">
        <v>7</v>
      </c>
      <c r="L3" t="s">
        <v>9</v>
      </c>
      <c r="M3" t="s">
        <v>11</v>
      </c>
      <c r="N3" t="s">
        <v>7</v>
      </c>
    </row>
    <row r="4" spans="3:14" x14ac:dyDescent="0.3">
      <c r="C4" t="s">
        <v>20</v>
      </c>
      <c r="D4" s="5">
        <v>22.003450000000001</v>
      </c>
      <c r="F4">
        <v>1</v>
      </c>
      <c r="G4" s="4">
        <f>D8/2</f>
        <v>2.5000000000000001E-3</v>
      </c>
      <c r="H4" s="4">
        <f>$D$3+($D$6/(6*$D$4))*($D$7^2-$G4^2)</f>
        <v>57.849178197055473</v>
      </c>
      <c r="I4" s="4">
        <v>57.703710000000001</v>
      </c>
      <c r="J4" s="4">
        <f>100*(H4-I4)/H4</f>
        <v>0.25146112976739915</v>
      </c>
      <c r="L4" s="4">
        <f>SQRT(1/($D$5^2)+2*$H4/$D$5)-1/$D$5</f>
        <v>56.198521207451677</v>
      </c>
      <c r="M4" s="4">
        <v>56.263039999999997</v>
      </c>
      <c r="N4" s="4">
        <f>100*(L4-M4)/L4</f>
        <v>-0.11480514284380321</v>
      </c>
    </row>
    <row r="5" spans="3:14" x14ac:dyDescent="0.3">
      <c r="C5" t="s">
        <v>22</v>
      </c>
      <c r="D5">
        <v>1.0452906248792999E-3</v>
      </c>
      <c r="F5">
        <v>2</v>
      </c>
      <c r="G5" s="4">
        <f t="shared" ref="G5:G23" si="0">$G4+$D$8</f>
        <v>7.4999999999999997E-3</v>
      </c>
      <c r="H5" s="4">
        <f t="shared" ref="H5:H23" si="1">$D$3+($D$6/(6*$D$4))*($D$7^2-$G5^2)</f>
        <v>57.659813953417917</v>
      </c>
      <c r="I5" s="4">
        <v>57.561689999999999</v>
      </c>
      <c r="J5" s="4">
        <f t="shared" ref="J5:J23" si="2">100*(H5-I5)/H5</f>
        <v>0.17017736737269096</v>
      </c>
      <c r="L5" s="4">
        <f t="shared" ref="L5:L23" si="3">SQRT(1/($D$5^2)+2*$H5/$D$5)-1/$D$5</f>
        <v>56.019647934922887</v>
      </c>
      <c r="M5" s="4">
        <v>56.128889999999998</v>
      </c>
      <c r="N5" s="4">
        <f t="shared" ref="N5:N23" si="4">100*(L5-M5)/L5</f>
        <v>-0.19500669694321623</v>
      </c>
    </row>
    <row r="6" spans="3:14" x14ac:dyDescent="0.3">
      <c r="C6" t="s">
        <v>21</v>
      </c>
      <c r="D6">
        <v>500000</v>
      </c>
      <c r="F6">
        <v>3</v>
      </c>
      <c r="G6" s="4">
        <f t="shared" si="0"/>
        <v>1.2500000000000001E-2</v>
      </c>
      <c r="H6" s="4">
        <f t="shared" si="1"/>
        <v>57.281085466142812</v>
      </c>
      <c r="I6" s="4">
        <v>57.206629999999997</v>
      </c>
      <c r="J6" s="4">
        <f t="shared" si="2"/>
        <v>0.1299826383122992</v>
      </c>
      <c r="L6" s="4">
        <f t="shared" si="3"/>
        <v>55.661806572363048</v>
      </c>
      <c r="M6" s="4">
        <v>55.793460000000003</v>
      </c>
      <c r="N6" s="4">
        <f t="shared" si="4"/>
        <v>-0.23652381362397815</v>
      </c>
    </row>
    <row r="7" spans="3:14" x14ac:dyDescent="0.3">
      <c r="C7" t="s">
        <v>26</v>
      </c>
      <c r="D7">
        <v>0.1</v>
      </c>
      <c r="F7">
        <v>4</v>
      </c>
      <c r="G7" s="4">
        <f t="shared" si="0"/>
        <v>1.7500000000000002E-2</v>
      </c>
      <c r="H7" s="4">
        <f t="shared" si="1"/>
        <v>56.712992735230166</v>
      </c>
      <c r="I7" s="4">
        <v>56.654319999999998</v>
      </c>
      <c r="J7" s="4">
        <f t="shared" si="2"/>
        <v>0.10345554413622111</v>
      </c>
      <c r="L7" s="4">
        <f t="shared" si="3"/>
        <v>55.124807233239835</v>
      </c>
      <c r="M7" s="4">
        <v>55.271450000000002</v>
      </c>
      <c r="N7" s="4">
        <f t="shared" si="4"/>
        <v>-0.26601955475273198</v>
      </c>
    </row>
    <row r="8" spans="3:14" x14ac:dyDescent="0.3">
      <c r="C8" t="s">
        <v>6</v>
      </c>
      <c r="D8">
        <f>D7/D9</f>
        <v>5.0000000000000001E-3</v>
      </c>
      <c r="F8">
        <v>5</v>
      </c>
      <c r="G8" s="4">
        <f t="shared" si="0"/>
        <v>2.2500000000000003E-2</v>
      </c>
      <c r="H8" s="4">
        <f t="shared" si="1"/>
        <v>55.955535760679957</v>
      </c>
      <c r="I8" s="4">
        <v>55.908700000000003</v>
      </c>
      <c r="J8" s="4">
        <f t="shared" si="2"/>
        <v>8.3701746472894786E-2</v>
      </c>
      <c r="L8" s="4">
        <f t="shared" si="3"/>
        <v>54.408364457377161</v>
      </c>
      <c r="M8" s="4">
        <v>54.566299999999998</v>
      </c>
      <c r="N8" s="4">
        <f t="shared" si="4"/>
        <v>-0.2902780559532574</v>
      </c>
    </row>
    <row r="9" spans="3:14" x14ac:dyDescent="0.3">
      <c r="C9" t="s">
        <v>0</v>
      </c>
      <c r="D9">
        <v>20</v>
      </c>
      <c r="F9">
        <v>6</v>
      </c>
      <c r="G9" s="4">
        <f t="shared" si="0"/>
        <v>2.7500000000000004E-2</v>
      </c>
      <c r="H9" s="4">
        <f t="shared" si="1"/>
        <v>55.008714542492207</v>
      </c>
      <c r="I9" s="4">
        <v>54.971339999999998</v>
      </c>
      <c r="J9" s="4">
        <f t="shared" si="2"/>
        <v>6.7942948318377286E-2</v>
      </c>
      <c r="L9" s="4">
        <f t="shared" si="3"/>
        <v>53.512096450120339</v>
      </c>
      <c r="M9" s="4">
        <v>53.679139999999997</v>
      </c>
      <c r="N9" s="4">
        <f t="shared" si="4"/>
        <v>-0.3121603543142108</v>
      </c>
    </row>
    <row r="10" spans="3:14" x14ac:dyDescent="0.3">
      <c r="F10">
        <v>7</v>
      </c>
      <c r="G10" s="4">
        <f t="shared" si="0"/>
        <v>3.2500000000000001E-2</v>
      </c>
      <c r="H10" s="4">
        <f t="shared" si="1"/>
        <v>53.872529080666901</v>
      </c>
      <c r="I10" s="4">
        <v>53.843049999999998</v>
      </c>
      <c r="J10" s="4">
        <f t="shared" si="2"/>
        <v>5.4720060799005314E-2</v>
      </c>
      <c r="L10" s="4">
        <f t="shared" si="3"/>
        <v>52.435524060532316</v>
      </c>
      <c r="M10" s="4">
        <v>52.610219999999998</v>
      </c>
      <c r="N10" s="4">
        <f t="shared" si="4"/>
        <v>-0.33316333267883552</v>
      </c>
    </row>
    <row r="11" spans="3:14" x14ac:dyDescent="0.3">
      <c r="C11" t="s">
        <v>12</v>
      </c>
      <c r="D11" s="4" cm="1">
        <f t="array" ref="D11">MAX(ABS(N4:N23))</f>
        <v>1.0388207410962127</v>
      </c>
      <c r="F11">
        <v>8</v>
      </c>
      <c r="G11" s="4">
        <f t="shared" si="0"/>
        <v>3.7499999999999999E-2</v>
      </c>
      <c r="H11" s="4">
        <f t="shared" si="1"/>
        <v>52.546979375204046</v>
      </c>
      <c r="I11" s="4">
        <v>52.524259999999998</v>
      </c>
      <c r="J11" s="4">
        <f t="shared" si="2"/>
        <v>4.3236310581857389E-2</v>
      </c>
      <c r="L11" s="4">
        <f t="shared" si="3"/>
        <v>51.178069492212103</v>
      </c>
      <c r="M11" s="4">
        <v>51.359409999999997</v>
      </c>
      <c r="N11" s="4">
        <f t="shared" si="4"/>
        <v>-0.35433245057336338</v>
      </c>
    </row>
    <row r="12" spans="3:14" x14ac:dyDescent="0.3">
      <c r="F12">
        <v>9</v>
      </c>
      <c r="G12" s="4">
        <f t="shared" si="0"/>
        <v>4.2499999999999996E-2</v>
      </c>
      <c r="H12" s="4">
        <f t="shared" si="1"/>
        <v>51.032065426103642</v>
      </c>
      <c r="I12" s="4">
        <v>51.015259999999998</v>
      </c>
      <c r="J12" s="4">
        <f t="shared" si="2"/>
        <v>3.2931110985463523E-2</v>
      </c>
      <c r="L12" s="4">
        <f t="shared" si="3"/>
        <v>49.739054738583718</v>
      </c>
      <c r="M12" s="4">
        <v>49.926270000000002</v>
      </c>
      <c r="N12" s="4">
        <f t="shared" si="4"/>
        <v>-0.37639489210287941</v>
      </c>
    </row>
    <row r="13" spans="3:14" x14ac:dyDescent="0.3">
      <c r="F13">
        <v>10</v>
      </c>
      <c r="G13" s="4">
        <f t="shared" si="0"/>
        <v>4.7499999999999994E-2</v>
      </c>
      <c r="H13" s="4">
        <f t="shared" si="1"/>
        <v>49.327787233365683</v>
      </c>
      <c r="I13" s="4">
        <v>49.316249999999997</v>
      </c>
      <c r="J13" s="4">
        <f t="shared" si="2"/>
        <v>2.3388913253101672E-2</v>
      </c>
      <c r="L13" s="4">
        <f t="shared" si="3"/>
        <v>48.11769973267883</v>
      </c>
      <c r="M13" s="4">
        <v>48.310229999999997</v>
      </c>
      <c r="N13" s="4">
        <f>100*(L13-M13)/L13</f>
        <v>-0.4001235894292175</v>
      </c>
    </row>
    <row r="14" spans="3:14" x14ac:dyDescent="0.3">
      <c r="F14">
        <v>11</v>
      </c>
      <c r="G14" s="4">
        <f t="shared" si="0"/>
        <v>5.2499999999999991E-2</v>
      </c>
      <c r="H14" s="4">
        <f t="shared" si="1"/>
        <v>47.434144796990182</v>
      </c>
      <c r="I14" s="4">
        <v>47.427340000000001</v>
      </c>
      <c r="J14" s="4">
        <f t="shared" si="2"/>
        <v>1.4345777749982748E-2</v>
      </c>
      <c r="L14" s="4">
        <f t="shared" si="3"/>
        <v>46.313120199482341</v>
      </c>
      <c r="M14" s="4">
        <v>46.510509999999996</v>
      </c>
      <c r="N14" s="4">
        <f t="shared" si="4"/>
        <v>-0.42620708703591381</v>
      </c>
    </row>
    <row r="15" spans="3:14" x14ac:dyDescent="0.3">
      <c r="F15">
        <v>12</v>
      </c>
      <c r="G15" s="4">
        <f t="shared" si="0"/>
        <v>5.7499999999999989E-2</v>
      </c>
      <c r="H15" s="4">
        <f t="shared" si="1"/>
        <v>45.351138116977125</v>
      </c>
      <c r="I15" s="4">
        <v>45.348640000000003</v>
      </c>
      <c r="J15" s="4">
        <f t="shared" si="2"/>
        <v>5.5083887215327809E-3</v>
      </c>
      <c r="L15" s="4">
        <f t="shared" si="3"/>
        <v>44.324325196831637</v>
      </c>
      <c r="M15" s="4">
        <v>44.526209999999999</v>
      </c>
      <c r="N15" s="4">
        <f t="shared" si="4"/>
        <v>-0.45547180306039442</v>
      </c>
    </row>
    <row r="16" spans="3:14" x14ac:dyDescent="0.3">
      <c r="F16">
        <v>13</v>
      </c>
      <c r="G16" s="4">
        <f t="shared" si="0"/>
        <v>6.2499999999999986E-2</v>
      </c>
      <c r="H16" s="4">
        <f t="shared" si="1"/>
        <v>43.078767193326513</v>
      </c>
      <c r="I16" s="4">
        <v>43.080210000000001</v>
      </c>
      <c r="J16" s="4">
        <f t="shared" si="2"/>
        <v>-3.349229254897204E-3</v>
      </c>
      <c r="L16" s="4">
        <f t="shared" si="3"/>
        <v>42.150214328599077</v>
      </c>
      <c r="M16" s="4">
        <v>42.356319999999997</v>
      </c>
      <c r="N16" s="4">
        <f t="shared" si="4"/>
        <v>-0.48897894040144008</v>
      </c>
    </row>
    <row r="17" spans="6:14" x14ac:dyDescent="0.3">
      <c r="F17">
        <v>14</v>
      </c>
      <c r="G17" s="4">
        <f t="shared" si="0"/>
        <v>6.7499999999999991E-2</v>
      </c>
      <c r="H17" s="4">
        <f t="shared" si="1"/>
        <v>40.617032026038352</v>
      </c>
      <c r="I17" s="4">
        <v>40.622120000000002</v>
      </c>
      <c r="J17" s="4">
        <f t="shared" si="2"/>
        <v>-1.2526700519104298E-2</v>
      </c>
      <c r="L17" s="4">
        <f t="shared" si="3"/>
        <v>39.789574611440571</v>
      </c>
      <c r="M17" s="4">
        <v>39.999659999999999</v>
      </c>
      <c r="N17" s="4">
        <f t="shared" si="4"/>
        <v>-0.52799103938905245</v>
      </c>
    </row>
    <row r="18" spans="6:14" x14ac:dyDescent="0.3">
      <c r="F18">
        <v>15</v>
      </c>
      <c r="G18" s="4">
        <f t="shared" si="0"/>
        <v>7.2499999999999995E-2</v>
      </c>
      <c r="H18" s="4">
        <f t="shared" si="1"/>
        <v>37.965932615112635</v>
      </c>
      <c r="I18" s="4">
        <v>37.974400000000003</v>
      </c>
      <c r="J18" s="4">
        <f t="shared" si="2"/>
        <v>-2.2302586303377805E-2</v>
      </c>
      <c r="L18" s="4">
        <f t="shared" si="3"/>
        <v>37.241076973708346</v>
      </c>
      <c r="M18" s="4">
        <v>37.454949999999997</v>
      </c>
      <c r="N18" s="4">
        <f t="shared" si="4"/>
        <v>-0.57429334399389764</v>
      </c>
    </row>
    <row r="19" spans="6:14" x14ac:dyDescent="0.3">
      <c r="F19">
        <v>16</v>
      </c>
      <c r="G19" s="4">
        <f t="shared" si="0"/>
        <v>7.7499999999999999E-2</v>
      </c>
      <c r="H19" s="4">
        <f t="shared" si="1"/>
        <v>35.125468960549377</v>
      </c>
      <c r="I19" s="4">
        <v>35.137090000000001</v>
      </c>
      <c r="J19" s="4">
        <f t="shared" si="2"/>
        <v>-3.3084368108155286E-2</v>
      </c>
      <c r="L19" s="4">
        <f t="shared" si="3"/>
        <v>34.503272362173675</v>
      </c>
      <c r="M19" s="4">
        <v>34.720779999999998</v>
      </c>
      <c r="N19" s="4">
        <f t="shared" si="4"/>
        <v>-0.63039712738893383</v>
      </c>
    </row>
    <row r="20" spans="6:14" x14ac:dyDescent="0.3">
      <c r="F20">
        <v>17</v>
      </c>
      <c r="G20" s="4">
        <f t="shared" si="0"/>
        <v>8.2500000000000004E-2</v>
      </c>
      <c r="H20" s="4">
        <f t="shared" si="1"/>
        <v>32.095641062348562</v>
      </c>
      <c r="I20" s="4">
        <v>32.110219999999998</v>
      </c>
      <c r="J20" s="4">
        <f t="shared" si="2"/>
        <v>-4.542341940799674E-2</v>
      </c>
      <c r="L20" s="4">
        <f t="shared" si="3"/>
        <v>31.574587428939367</v>
      </c>
      <c r="M20" s="4">
        <v>31.795590000000001</v>
      </c>
      <c r="N20" s="4">
        <f t="shared" si="4"/>
        <v>-0.69993811180593968</v>
      </c>
    </row>
    <row r="21" spans="6:14" x14ac:dyDescent="0.3">
      <c r="F21">
        <v>18</v>
      </c>
      <c r="G21" s="4">
        <f t="shared" si="0"/>
        <v>8.7500000000000008E-2</v>
      </c>
      <c r="H21" s="4">
        <f t="shared" si="1"/>
        <v>28.876448920510192</v>
      </c>
      <c r="I21" s="4">
        <v>28.893809999999998</v>
      </c>
      <c r="J21" s="4">
        <f t="shared" si="2"/>
        <v>-6.0121933751607896E-2</v>
      </c>
      <c r="L21" s="4">
        <f t="shared" si="3"/>
        <v>28.453319767288235</v>
      </c>
      <c r="M21" s="4">
        <v>28.677720000000001</v>
      </c>
      <c r="N21" s="4">
        <f t="shared" si="4"/>
        <v>-0.78866098770573156</v>
      </c>
    </row>
    <row r="22" spans="6:14" x14ac:dyDescent="0.3">
      <c r="F22">
        <v>19</v>
      </c>
      <c r="G22" s="4">
        <f t="shared" si="0"/>
        <v>9.2500000000000013E-2</v>
      </c>
      <c r="H22" s="4">
        <f t="shared" si="1"/>
        <v>25.467892535034274</v>
      </c>
      <c r="I22" s="4">
        <v>25.48789</v>
      </c>
      <c r="J22" s="4">
        <f t="shared" si="2"/>
        <v>-7.8520297422401131E-2</v>
      </c>
      <c r="L22" s="4">
        <f t="shared" si="3"/>
        <v>25.137632661160637</v>
      </c>
      <c r="M22" s="4">
        <v>25.36534</v>
      </c>
      <c r="N22" s="4">
        <f t="shared" si="4"/>
        <v>-0.90584241526922249</v>
      </c>
    </row>
    <row r="23" spans="6:14" x14ac:dyDescent="0.3">
      <c r="F23">
        <v>20</v>
      </c>
      <c r="G23" s="4">
        <f t="shared" si="0"/>
        <v>9.7500000000000017E-2</v>
      </c>
      <c r="H23" s="4">
        <f t="shared" si="1"/>
        <v>21.86997190592081</v>
      </c>
      <c r="I23" s="4">
        <v>21.89246</v>
      </c>
      <c r="J23" s="4">
        <f t="shared" si="2"/>
        <v>-0.10282635101648979</v>
      </c>
      <c r="L23" s="4">
        <f t="shared" si="3"/>
        <v>21.625549308408267</v>
      </c>
      <c r="M23" s="4">
        <v>21.850200000000001</v>
      </c>
      <c r="N23" s="4">
        <f t="shared" si="4"/>
        <v>-1.0388207410962127</v>
      </c>
    </row>
    <row r="24" spans="6:14" x14ac:dyDescent="0.3">
      <c r="G24" s="4"/>
      <c r="H24" s="4"/>
      <c r="I24" s="4"/>
      <c r="J24" s="4"/>
      <c r="K24" s="3"/>
    </row>
    <row r="25" spans="6:14" x14ac:dyDescent="0.3">
      <c r="G25" s="4"/>
      <c r="H25" s="4"/>
      <c r="I25" s="4"/>
      <c r="J25" s="4"/>
      <c r="K25" s="3"/>
    </row>
    <row r="26" spans="6:14" x14ac:dyDescent="0.3">
      <c r="G26" s="4"/>
      <c r="H26" s="4"/>
      <c r="I26" s="4"/>
      <c r="J26" s="4"/>
      <c r="K26" s="3"/>
    </row>
    <row r="27" spans="6:14" x14ac:dyDescent="0.3">
      <c r="G27" s="4"/>
      <c r="H27" s="4"/>
      <c r="I27" s="4"/>
      <c r="J27" s="4"/>
      <c r="K27" s="3"/>
    </row>
    <row r="28" spans="6:14" x14ac:dyDescent="0.3">
      <c r="G28" s="4"/>
      <c r="H28" s="4"/>
      <c r="I28" s="4"/>
      <c r="J28" s="4"/>
      <c r="K28" s="3"/>
    </row>
    <row r="29" spans="6:14" x14ac:dyDescent="0.3">
      <c r="H29" s="2"/>
      <c r="I29" s="3"/>
      <c r="J29" s="3"/>
      <c r="K29" s="3"/>
    </row>
    <row r="30" spans="6:14" x14ac:dyDescent="0.3">
      <c r="G30" s="2"/>
      <c r="H30" s="2"/>
      <c r="I30" s="3"/>
      <c r="J30" s="3"/>
      <c r="K30" s="3"/>
    </row>
    <row r="31" spans="6:14" x14ac:dyDescent="0.3">
      <c r="G31" s="2"/>
      <c r="H31" s="2"/>
      <c r="I31" s="3"/>
      <c r="J31" s="3"/>
      <c r="K31" s="3"/>
    </row>
    <row r="32" spans="6:14" x14ac:dyDescent="0.3">
      <c r="G32" s="2"/>
      <c r="H32" s="2"/>
      <c r="I32" s="3"/>
      <c r="J32" s="3"/>
      <c r="K32" s="3"/>
    </row>
    <row r="33" spans="7:11" x14ac:dyDescent="0.3">
      <c r="G33" s="2"/>
      <c r="H33" s="2"/>
      <c r="I33" s="3"/>
      <c r="J33" s="3"/>
      <c r="K33" s="3"/>
    </row>
    <row r="34" spans="7:11" x14ac:dyDescent="0.3">
      <c r="G34" s="2"/>
      <c r="H34" s="2"/>
      <c r="I34" s="3"/>
      <c r="J34" s="3"/>
      <c r="K34" s="3"/>
    </row>
    <row r="35" spans="7:11" x14ac:dyDescent="0.3">
      <c r="G35" s="2"/>
      <c r="H35" s="2"/>
      <c r="I35" s="3"/>
      <c r="J35" s="3"/>
      <c r="K35" s="3"/>
    </row>
    <row r="36" spans="7:11" x14ac:dyDescent="0.3">
      <c r="G36" s="2"/>
      <c r="H36" s="2"/>
      <c r="I36" s="3"/>
      <c r="J36" s="3"/>
      <c r="K36" s="3"/>
    </row>
    <row r="37" spans="7:11" x14ac:dyDescent="0.3">
      <c r="G37" s="2"/>
      <c r="H37" s="2"/>
      <c r="I37" s="3"/>
      <c r="J37" s="3"/>
      <c r="K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heat1</vt:lpstr>
      <vt:lpstr>heat2</vt:lpstr>
      <vt:lpstr>heat3</vt:lpstr>
      <vt:lpstr>heat4</vt:lpstr>
      <vt:lpstr>heat5</vt:lpstr>
      <vt:lpstr>heat6</vt:lpstr>
      <vt:lpstr>heat7</vt:lpstr>
      <vt:lpstr>heat8</vt:lpstr>
      <vt:lpstr>heat9</vt:lpstr>
      <vt:lpstr>heat10</vt:lpstr>
      <vt:lpstr>heat11</vt:lpstr>
      <vt:lpstr>heat12</vt:lpstr>
      <vt:lpstr>heat13</vt:lpstr>
      <vt:lpstr>heat14</vt:lpstr>
      <vt:lpstr>heat15</vt:lpstr>
      <vt:lpstr>heat16</vt:lpstr>
      <vt:lpstr>heat17</vt:lpstr>
      <vt:lpstr>heat18</vt:lpstr>
      <vt:lpstr>heat19</vt:lpstr>
      <vt:lpstr>heat20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tantillo</dc:creator>
  <cp:lastModifiedBy>francesco tantillo</cp:lastModifiedBy>
  <dcterms:created xsi:type="dcterms:W3CDTF">2020-05-24T17:06:53Z</dcterms:created>
  <dcterms:modified xsi:type="dcterms:W3CDTF">2020-07-01T14:09:18Z</dcterms:modified>
</cp:coreProperties>
</file>