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edro Farinha\Documents\GitHub\MCL\"/>
    </mc:Choice>
  </mc:AlternateContent>
  <xr:revisionPtr revIDLastSave="0" documentId="13_ncr:1_{7FC8FC9A-BB69-4626-94AA-AD38B6BAD3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R15" i="1"/>
  <c r="R13" i="1"/>
  <c r="R10" i="1"/>
  <c r="R8" i="1"/>
  <c r="R7" i="1"/>
  <c r="R5" i="1"/>
  <c r="R4" i="1"/>
  <c r="R6" i="1"/>
  <c r="R9" i="1"/>
  <c r="R11" i="1"/>
  <c r="R12" i="1"/>
  <c r="R14" i="1"/>
  <c r="R16" i="1"/>
  <c r="R17" i="1"/>
  <c r="Q7" i="1"/>
  <c r="Q6" i="1"/>
  <c r="Q5" i="1"/>
  <c r="Q4" i="1"/>
  <c r="P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L39" i="1"/>
  <c r="J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9" i="1"/>
  <c r="C9" i="1"/>
  <c r="D8" i="1"/>
  <c r="C12" i="1" s="1"/>
  <c r="C8" i="1"/>
  <c r="C10" i="1" s="1"/>
  <c r="O42" i="1" l="1"/>
  <c r="N42" i="1"/>
  <c r="Q8" i="1"/>
  <c r="Q9" i="1"/>
  <c r="Q10" i="1"/>
  <c r="Q11" i="1"/>
  <c r="Q12" i="1"/>
  <c r="Q13" i="1"/>
  <c r="Q14" i="1"/>
  <c r="Q15" i="1"/>
  <c r="Q16" i="1"/>
  <c r="Q17" i="1"/>
  <c r="Q18" i="1"/>
  <c r="J4" i="1"/>
  <c r="J5" i="1"/>
  <c r="J17" i="1"/>
  <c r="J19" i="1"/>
  <c r="J6" i="1"/>
  <c r="J18" i="1"/>
  <c r="J20" i="1"/>
  <c r="J7" i="1"/>
  <c r="J8" i="1"/>
  <c r="J9" i="1"/>
  <c r="J10" i="1"/>
  <c r="J11" i="1"/>
  <c r="J12" i="1"/>
  <c r="J13" i="1"/>
  <c r="J14" i="1"/>
  <c r="J16" i="1"/>
  <c r="J15" i="1"/>
  <c r="P42" i="1" l="1"/>
</calcChain>
</file>

<file path=xl/sharedStrings.xml><?xml version="1.0" encoding="utf-8"?>
<sst xmlns="http://schemas.openxmlformats.org/spreadsheetml/2006/main" count="26" uniqueCount="23">
  <si>
    <t>Medições</t>
  </si>
  <si>
    <t>Largura [mm]</t>
  </si>
  <si>
    <t>Espessura [mm]</t>
  </si>
  <si>
    <t>Teste Tração</t>
  </si>
  <si>
    <t>Força [KN]</t>
  </si>
  <si>
    <t>Extensão</t>
  </si>
  <si>
    <t>Teste Flexão</t>
  </si>
  <si>
    <t>Deslocamento [mm]</t>
  </si>
  <si>
    <t>Força [N]</t>
  </si>
  <si>
    <t xml:space="preserve">Média </t>
  </si>
  <si>
    <t>Desvio Padrão</t>
  </si>
  <si>
    <t>Área [mm^2]</t>
  </si>
  <si>
    <t>Tensão [Mpa]</t>
  </si>
  <si>
    <t>Coluna1</t>
  </si>
  <si>
    <t>Tensão (Mpa)</t>
  </si>
  <si>
    <t>Iy</t>
  </si>
  <si>
    <t>Extensão (micro)</t>
  </si>
  <si>
    <t>Carga</t>
  </si>
  <si>
    <t>Descarga</t>
  </si>
  <si>
    <t>Young utilizando deslocamentos</t>
  </si>
  <si>
    <t xml:space="preserve">Média Experimental </t>
  </si>
  <si>
    <t xml:space="preserve">Carga com deslocamentos </t>
  </si>
  <si>
    <t>Descarga com deslocamentos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</si>
</sst>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Folha1!$I$4:$I$12</c:f>
              <c:numCache>
                <c:formatCode>General</c:formatCode>
                <c:ptCount val="9"/>
                <c:pt idx="0">
                  <c:v>1.26E-4</c:v>
                </c:pt>
                <c:pt idx="1">
                  <c:v>2.32E-4</c:v>
                </c:pt>
                <c:pt idx="2">
                  <c:v>3.39E-4</c:v>
                </c:pt>
                <c:pt idx="3">
                  <c:v>4.5999999999999996E-4</c:v>
                </c:pt>
                <c:pt idx="4">
                  <c:v>5.6700000000000001E-4</c:v>
                </c:pt>
                <c:pt idx="5">
                  <c:v>6.7599999999999995E-4</c:v>
                </c:pt>
                <c:pt idx="6">
                  <c:v>7.76E-4</c:v>
                </c:pt>
                <c:pt idx="7">
                  <c:v>8.7099999999999992E-4</c:v>
                </c:pt>
                <c:pt idx="8">
                  <c:v>9.8200000000000002E-4</c:v>
                </c:pt>
              </c:numCache>
            </c:numRef>
          </c:xVal>
          <c:yVal>
            <c:numRef>
              <c:f>Folha1!$J$4:$J$12</c:f>
              <c:numCache>
                <c:formatCode>0.000</c:formatCode>
                <c:ptCount val="9"/>
                <c:pt idx="0">
                  <c:v>4.307379865938624</c:v>
                </c:pt>
                <c:pt idx="1">
                  <c:v>8.0326813716152721</c:v>
                </c:pt>
                <c:pt idx="2">
                  <c:v>11.835593325326849</c:v>
                </c:pt>
                <c:pt idx="3">
                  <c:v>16.181778415282938</c:v>
                </c:pt>
                <c:pt idx="4">
                  <c:v>19.984690368994517</c:v>
                </c:pt>
                <c:pt idx="5">
                  <c:v>23.90401799475849</c:v>
                </c:pt>
                <c:pt idx="6">
                  <c:v>27.551709052400206</c:v>
                </c:pt>
                <c:pt idx="7">
                  <c:v>31.044179213972065</c:v>
                </c:pt>
                <c:pt idx="8">
                  <c:v>35.157532959823364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3F5-8F56-6314CE47EF5B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Folha1!$I$12:$I$20</c:f>
              <c:numCache>
                <c:formatCode>General</c:formatCode>
                <c:ptCount val="9"/>
                <c:pt idx="0">
                  <c:v>9.8200000000000002E-4</c:v>
                </c:pt>
                <c:pt idx="1">
                  <c:v>8.8099999999999995E-4</c:v>
                </c:pt>
                <c:pt idx="2">
                  <c:v>7.6499999999999995E-4</c:v>
                </c:pt>
                <c:pt idx="3">
                  <c:v>6.4599999999999998E-4</c:v>
                </c:pt>
                <c:pt idx="4">
                  <c:v>5.3499999999999999E-4</c:v>
                </c:pt>
                <c:pt idx="5">
                  <c:v>4.2699999999999997E-4</c:v>
                </c:pt>
                <c:pt idx="6">
                  <c:v>3.2299999999999999E-4</c:v>
                </c:pt>
                <c:pt idx="7">
                  <c:v>1.9999999999999998E-4</c:v>
                </c:pt>
                <c:pt idx="8">
                  <c:v>1.08E-4</c:v>
                </c:pt>
              </c:numCache>
            </c:numRef>
          </c:xVal>
          <c:yVal>
            <c:numRef>
              <c:f>Folha1!$J$12:$J$20</c:f>
              <c:numCache>
                <c:formatCode>0.000</c:formatCode>
                <c:ptCount val="9"/>
                <c:pt idx="0">
                  <c:v>35.157532959823364</c:v>
                </c:pt>
                <c:pt idx="1">
                  <c:v>31.509841902181641</c:v>
                </c:pt>
                <c:pt idx="2">
                  <c:v>27.357682932312883</c:v>
                </c:pt>
                <c:pt idx="3">
                  <c:v>23.089108290391724</c:v>
                </c:pt>
                <c:pt idx="4">
                  <c:v>19.24739111266268</c:v>
                </c:pt>
                <c:pt idx="5">
                  <c:v>15.444479158951102</c:v>
                </c:pt>
                <c:pt idx="6">
                  <c:v>11.913203773361779</c:v>
                </c:pt>
                <c:pt idx="7">
                  <c:v>7.6446291314406212</c:v>
                </c:pt>
                <c:pt idx="8">
                  <c:v>4.346185089956089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3F5-8F56-6314CE47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Folha1!$P$4:$P$11</c:f>
              <c:numCache>
                <c:formatCode>General</c:formatCode>
                <c:ptCount val="8"/>
                <c:pt idx="0">
                  <c:v>6.3E-5</c:v>
                </c:pt>
                <c:pt idx="1">
                  <c:v>1.2799999999999999E-4</c:v>
                </c:pt>
                <c:pt idx="2">
                  <c:v>2.2599999999999999E-4</c:v>
                </c:pt>
                <c:pt idx="3">
                  <c:v>2.9E-4</c:v>
                </c:pt>
                <c:pt idx="4">
                  <c:v>3.88E-4</c:v>
                </c:pt>
                <c:pt idx="5">
                  <c:v>4.57E-4</c:v>
                </c:pt>
                <c:pt idx="6">
                  <c:v>5.4699999999999996E-4</c:v>
                </c:pt>
                <c:pt idx="7">
                  <c:v>6.4599999999999998E-4</c:v>
                </c:pt>
              </c:numCache>
            </c:numRef>
          </c:xVal>
          <c:yVal>
            <c:numRef>
              <c:f>Folha1!$Q$4:$Q$11</c:f>
              <c:numCache>
                <c:formatCode>General</c:formatCode>
                <c:ptCount val="8"/>
                <c:pt idx="0">
                  <c:v>1.5504861982560971</c:v>
                </c:pt>
                <c:pt idx="1">
                  <c:v>3.1009723965121943</c:v>
                </c:pt>
                <c:pt idx="2">
                  <c:v>5.4267016938963399</c:v>
                </c:pt>
                <c:pt idx="3">
                  <c:v>6.9771878921524371</c:v>
                </c:pt>
                <c:pt idx="4">
                  <c:v>9.3029171895365828</c:v>
                </c:pt>
                <c:pt idx="5">
                  <c:v>10.85340338779268</c:v>
                </c:pt>
                <c:pt idx="6">
                  <c:v>13.179132685176826</c:v>
                </c:pt>
                <c:pt idx="7">
                  <c:v>15.504861982560969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3-4281-ADA2-6E074AAFFFE4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Folha1!$P$11:$P$18</c:f>
              <c:numCache>
                <c:formatCode>General</c:formatCode>
                <c:ptCount val="8"/>
                <c:pt idx="0">
                  <c:v>6.4599999999999998E-4</c:v>
                </c:pt>
                <c:pt idx="1">
                  <c:v>5.5699999999999999E-4</c:v>
                </c:pt>
                <c:pt idx="2">
                  <c:v>4.55E-4</c:v>
                </c:pt>
                <c:pt idx="3">
                  <c:v>3.97E-4</c:v>
                </c:pt>
                <c:pt idx="4">
                  <c:v>2.9399999999999999E-4</c:v>
                </c:pt>
                <c:pt idx="5">
                  <c:v>2.3599999999999999E-4</c:v>
                </c:pt>
                <c:pt idx="6">
                  <c:v>1.3099999999999999E-4</c:v>
                </c:pt>
                <c:pt idx="7">
                  <c:v>7.4999999999999993E-5</c:v>
                </c:pt>
              </c:numCache>
            </c:numRef>
          </c:xVal>
          <c:yVal>
            <c:numRef>
              <c:f>Folha1!$Q$11:$Q$18</c:f>
              <c:numCache>
                <c:formatCode>General</c:formatCode>
                <c:ptCount val="8"/>
                <c:pt idx="0">
                  <c:v>15.504861982560969</c:v>
                </c:pt>
                <c:pt idx="1">
                  <c:v>13.179132685176826</c:v>
                </c:pt>
                <c:pt idx="2">
                  <c:v>10.85340338779268</c:v>
                </c:pt>
                <c:pt idx="3">
                  <c:v>9.3029171895365828</c:v>
                </c:pt>
                <c:pt idx="4">
                  <c:v>6.9771878921524371</c:v>
                </c:pt>
                <c:pt idx="5">
                  <c:v>5.4267016938963399</c:v>
                </c:pt>
                <c:pt idx="6">
                  <c:v>3.1009723965121943</c:v>
                </c:pt>
                <c:pt idx="7">
                  <c:v>1.5504861982560971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3-4281-ADA2-6E074AAF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21</xdr:row>
      <xdr:rowOff>148590</xdr:rowOff>
    </xdr:from>
    <xdr:to>
      <xdr:col>11</xdr:col>
      <xdr:colOff>137160</xdr:colOff>
      <xdr:row>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F1A07-DF92-B157-3172-68FE6B0A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20</xdr:row>
      <xdr:rowOff>123825</xdr:rowOff>
    </xdr:from>
    <xdr:to>
      <xdr:col>16</xdr:col>
      <xdr:colOff>257175</xdr:colOff>
      <xdr:row>36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2AC4F9-1F3A-4806-9F0F-6648B9F9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DD7F8-7C23-4198-8BC8-ADEC6D54B33B}" name="Tabela1" displayName="Tabela1" ref="F3:J20" totalsRowShown="0" headerRowDxfId="19" dataDxfId="17" headerRowBorderDxfId="18" tableBorderDxfId="16" totalsRowBorderDxfId="15">
  <autoFilter ref="F3:J20" xr:uid="{DB4DD7F8-7C23-4198-8BC8-ADEC6D54B33B}"/>
  <tableColumns count="5">
    <tableColumn id="1" xr3:uid="{3A684C29-F1BF-4452-8186-01811489FE9E}" name="Medições" dataDxfId="14"/>
    <tableColumn id="2" xr3:uid="{21E60711-7A20-4B7B-9978-34C43909F7D8}" name="Força [KN]" dataDxfId="13"/>
    <tableColumn id="3" xr3:uid="{22A1F2A2-0EA7-498E-B96A-F4C06FE699F1}" name="Extensão" dataDxfId="12"/>
    <tableColumn id="5" xr3:uid="{910398D7-749E-4D82-B63A-2498BF78FAB1}" name="Coluna1" dataDxfId="11">
      <calculatedColumnFormula>Tabela1[[#This Row],[Extensão]]*10^-6</calculatedColumnFormula>
    </tableColumn>
    <tableColumn id="4" xr3:uid="{79B4D63C-04D8-49E9-A239-37B79FAEC6F8}" name="Tensão [Mpa]" dataDxfId="10">
      <calculatedColumnFormula>Tabela1[[#This Row],[Força '[KN']]]*10^3/$C$10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6946-43BA-4D7B-A6F7-69430B072A23}" name="Tabela2" displayName="Tabela2" ref="L3:R18" totalsRowShown="0" headerRowDxfId="9" dataDxfId="8" tableBorderDxfId="7">
  <autoFilter ref="L3:R18" xr:uid="{C3C16946-43BA-4D7B-A6F7-69430B072A23}"/>
  <tableColumns count="7">
    <tableColumn id="1" xr3:uid="{606B3A6A-A5F6-45A1-883D-3EACC19B9A39}" name="Medições" dataDxfId="6"/>
    <tableColumn id="2" xr3:uid="{C986BF1D-BE3D-499A-836E-D886A4807C16}" name="Força [N]" dataDxfId="5"/>
    <tableColumn id="3" xr3:uid="{0B119333-8B98-4077-A1EF-3E168290A6BE}" name="Deslocamento [mm]" dataDxfId="4"/>
    <tableColumn id="4" xr3:uid="{9FE34A9D-2FC7-4AEB-87BF-FBA976C43718}" name="Extensão (micro)" dataDxfId="3"/>
    <tableColumn id="5" xr3:uid="{330B501F-A793-4B27-AF21-4D9146F4AADC}" name="Extensão" dataDxfId="2">
      <calculatedColumnFormula>Tabela2[[#This Row],[Extensão (micro)]]*10^(-6)</calculatedColumnFormula>
    </tableColumn>
    <tableColumn id="6" xr3:uid="{9002FE08-366A-4DA8-A32B-4084B419B15A}" name="Tensão (Mpa)" dataDxfId="1"/>
    <tableColumn id="7" xr3:uid="{C84BF641-AFAA-4442-801E-F8DCB2019C41}" name="Young utilizando deslocamentos" dataDxfId="0">
      <calculatedColumnFormula>Tabela2[[#This Row],[Força '[N']]]*200^3/(3*Tabela2[[#This Row],[Deslocamento '[mm']]]*$C$12)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2"/>
  <sheetViews>
    <sheetView tabSelected="1" topLeftCell="B1" workbookViewId="0">
      <selection activeCell="Q4" sqref="Q4:Q18"/>
    </sheetView>
  </sheetViews>
  <sheetFormatPr defaultRowHeight="15" x14ac:dyDescent="0.25"/>
  <cols>
    <col min="2" max="3" width="13.85546875" customWidth="1"/>
    <col min="4" max="4" width="14.140625" customWidth="1"/>
    <col min="6" max="6" width="11" customWidth="1"/>
    <col min="7" max="8" width="11.7109375" customWidth="1"/>
    <col min="9" max="9" width="10.42578125" customWidth="1"/>
    <col min="10" max="10" width="13.140625" customWidth="1"/>
    <col min="11" max="11" width="11" customWidth="1"/>
    <col min="12" max="12" width="10.5703125" customWidth="1"/>
    <col min="13" max="13" width="20" customWidth="1"/>
    <col min="14" max="14" width="23.85546875" bestFit="1" customWidth="1"/>
    <col min="15" max="15" width="20.5703125" bestFit="1" customWidth="1"/>
    <col min="16" max="16" width="19.5703125" bestFit="1" customWidth="1"/>
    <col min="17" max="17" width="17.85546875" bestFit="1" customWidth="1"/>
    <col min="18" max="18" width="35" bestFit="1" customWidth="1"/>
  </cols>
  <sheetData>
    <row r="2" spans="2:18" x14ac:dyDescent="0.25">
      <c r="F2" s="21" t="s">
        <v>3</v>
      </c>
      <c r="G2" s="21"/>
      <c r="H2" s="21"/>
      <c r="I2" s="21"/>
      <c r="L2" s="23" t="s">
        <v>6</v>
      </c>
      <c r="M2" s="24"/>
      <c r="N2" s="24"/>
      <c r="O2" s="24"/>
      <c r="P2" s="24"/>
    </row>
    <row r="3" spans="2:18" x14ac:dyDescent="0.25">
      <c r="B3" s="6" t="s">
        <v>0</v>
      </c>
      <c r="C3" s="6" t="s">
        <v>2</v>
      </c>
      <c r="D3" s="6" t="s">
        <v>1</v>
      </c>
      <c r="F3" s="7" t="s">
        <v>0</v>
      </c>
      <c r="G3" s="15" t="s">
        <v>4</v>
      </c>
      <c r="H3" s="9" t="s">
        <v>5</v>
      </c>
      <c r="I3" s="9" t="s">
        <v>13</v>
      </c>
      <c r="J3" s="15" t="s">
        <v>12</v>
      </c>
      <c r="L3" s="7" t="s">
        <v>0</v>
      </c>
      <c r="M3" s="8" t="s">
        <v>8</v>
      </c>
      <c r="N3" s="8" t="s">
        <v>7</v>
      </c>
      <c r="O3" s="9" t="s">
        <v>16</v>
      </c>
      <c r="P3" s="9" t="s">
        <v>5</v>
      </c>
      <c r="Q3" s="9" t="s">
        <v>14</v>
      </c>
      <c r="R3" s="9" t="s">
        <v>19</v>
      </c>
    </row>
    <row r="4" spans="2:18" x14ac:dyDescent="0.25">
      <c r="B4" s="6">
        <v>1</v>
      </c>
      <c r="C4" s="1">
        <v>4.55</v>
      </c>
      <c r="D4" s="1">
        <v>57.32</v>
      </c>
      <c r="F4" s="10">
        <v>1</v>
      </c>
      <c r="G4" s="1">
        <v>1.1100000000000001</v>
      </c>
      <c r="H4" s="11">
        <v>126</v>
      </c>
      <c r="I4" s="11">
        <f>Tabela1[[#This Row],[Extensão]]*10^-6</f>
        <v>1.26E-4</v>
      </c>
      <c r="J4" s="16">
        <f>Tabela1[[#This Row],[Força '[KN']]]*10^3/$C$10</f>
        <v>4.307379865938624</v>
      </c>
      <c r="L4" s="10">
        <v>1</v>
      </c>
      <c r="M4" s="1">
        <v>2</v>
      </c>
      <c r="N4" s="1">
        <v>0.56999999999999995</v>
      </c>
      <c r="O4" s="11">
        <v>63</v>
      </c>
      <c r="P4" s="19">
        <f>Tabela2[[#This Row],[Extensão (micro)]]*10^(-6)</f>
        <v>6.3E-5</v>
      </c>
      <c r="Q4" s="13">
        <f>Tabela2[[#This Row],[Força '[N']]]*(200-50)*C8/(2*C12)</f>
        <v>1.5504861982560971</v>
      </c>
      <c r="R4" s="13">
        <f>Tabela2[[#This Row],[Força '[N']]]*200^3/(3*Tabela2[[#This Row],[Deslocamento '[mm']]]*$C$12)</f>
        <v>21468.698779218721</v>
      </c>
    </row>
    <row r="5" spans="2:18" x14ac:dyDescent="0.25">
      <c r="B5" s="6">
        <v>2</v>
      </c>
      <c r="C5" s="1">
        <v>4.4000000000000004</v>
      </c>
      <c r="D5" s="1">
        <v>57.26</v>
      </c>
      <c r="F5" s="10">
        <v>2</v>
      </c>
      <c r="G5" s="1">
        <v>2.0699999999999998</v>
      </c>
      <c r="H5" s="11">
        <v>232</v>
      </c>
      <c r="I5" s="11">
        <f>Tabela1[[#This Row],[Extensão]]*10^-6</f>
        <v>2.32E-4</v>
      </c>
      <c r="J5" s="17">
        <f>Tabela1[[#This Row],[Força '[KN']]]*10^3/$C$10</f>
        <v>8.0326813716152721</v>
      </c>
      <c r="L5" s="10">
        <v>2</v>
      </c>
      <c r="M5" s="1">
        <v>4</v>
      </c>
      <c r="N5" s="1">
        <v>1.2</v>
      </c>
      <c r="O5" s="11">
        <v>128</v>
      </c>
      <c r="P5" s="19">
        <f>Tabela2[[#This Row],[Extensão (micro)]]*10^(-6)</f>
        <v>1.2799999999999999E-4</v>
      </c>
      <c r="Q5" s="19">
        <f>Tabela2[[#This Row],[Força '[N']]]*(200-50)*C8/(2*C12)</f>
        <v>3.1009723965121943</v>
      </c>
      <c r="R5" s="19">
        <f>Tabela2[[#This Row],[Força '[N']]]*200^3/(3*Tabela2[[#This Row],[Deslocamento '[mm']]]*$C$12)</f>
        <v>20395.263840257787</v>
      </c>
    </row>
    <row r="6" spans="2:18" x14ac:dyDescent="0.25">
      <c r="B6" s="6">
        <v>3</v>
      </c>
      <c r="C6" s="1">
        <v>4.5599999999999996</v>
      </c>
      <c r="D6" s="1">
        <v>57.19</v>
      </c>
      <c r="F6" s="10">
        <v>3</v>
      </c>
      <c r="G6" s="1">
        <v>3.05</v>
      </c>
      <c r="H6" s="11">
        <v>339</v>
      </c>
      <c r="I6" s="11">
        <f>Tabela1[[#This Row],[Extensão]]*10^-6</f>
        <v>3.39E-4</v>
      </c>
      <c r="J6" s="17">
        <f>Tabela1[[#This Row],[Força '[KN']]]*10^3/$C$10</f>
        <v>11.835593325326849</v>
      </c>
      <c r="L6" s="10">
        <v>3</v>
      </c>
      <c r="M6" s="1">
        <v>7</v>
      </c>
      <c r="N6" s="1">
        <v>2.1219999999999999</v>
      </c>
      <c r="O6" s="11">
        <v>226</v>
      </c>
      <c r="P6" s="19">
        <f>Tabela2[[#This Row],[Extensão (micro)]]*10^(-6)</f>
        <v>2.2599999999999999E-4</v>
      </c>
      <c r="Q6" s="19">
        <f>Tabela2[[#This Row],[Força '[N']]]*(200-50)*C8/(2*C12)</f>
        <v>5.4267016938963399</v>
      </c>
      <c r="R6" s="19">
        <f>Tabela2[[#This Row],[Força '[N']]]*200^3/(3*Tabela2[[#This Row],[Deslocamento '[mm']]]*$C$12)</f>
        <v>20183.814356522787</v>
      </c>
    </row>
    <row r="7" spans="2:18" x14ac:dyDescent="0.25">
      <c r="B7" s="6">
        <v>4</v>
      </c>
      <c r="C7" s="1">
        <v>4.51</v>
      </c>
      <c r="D7" s="1">
        <v>57.04</v>
      </c>
      <c r="F7" s="10">
        <v>4</v>
      </c>
      <c r="G7" s="1">
        <v>4.17</v>
      </c>
      <c r="H7" s="11">
        <v>460</v>
      </c>
      <c r="I7" s="11">
        <f>Tabela1[[#This Row],[Extensão]]*10^-6</f>
        <v>4.5999999999999996E-4</v>
      </c>
      <c r="J7" s="17">
        <f>Tabela1[[#This Row],[Força '[KN']]]*10^3/$C$10</f>
        <v>16.181778415282938</v>
      </c>
      <c r="L7" s="10">
        <v>4</v>
      </c>
      <c r="M7" s="1">
        <v>9</v>
      </c>
      <c r="N7" s="1">
        <v>2.7109999999999999</v>
      </c>
      <c r="O7" s="11">
        <v>290</v>
      </c>
      <c r="P7" s="19">
        <f>Tabela2[[#This Row],[Extensão (micro)]]*10^(-6)</f>
        <v>2.9E-4</v>
      </c>
      <c r="Q7" s="19">
        <f>Tabela2[[#This Row],[Força '[N']]]*(200-50)*C8/(2*C12)</f>
        <v>6.9771878921524371</v>
      </c>
      <c r="R7" s="19">
        <f>Tabela2[[#This Row],[Força '[N']]]*200^3/(3*Tabela2[[#This Row],[Deslocamento '[mm']]]*$C$12)</f>
        <v>20312.509173255636</v>
      </c>
    </row>
    <row r="8" spans="2:18" x14ac:dyDescent="0.25">
      <c r="B8" s="6" t="s">
        <v>9</v>
      </c>
      <c r="C8" s="5">
        <f>AVERAGE(C4:C7)</f>
        <v>4.504999999999999</v>
      </c>
      <c r="D8" s="5">
        <f>AVERAGE(D4:D7)</f>
        <v>57.202499999999993</v>
      </c>
      <c r="F8" s="10">
        <v>5</v>
      </c>
      <c r="G8" s="1">
        <v>5.15</v>
      </c>
      <c r="H8" s="11">
        <v>567</v>
      </c>
      <c r="I8" s="11">
        <f>Tabela1[[#This Row],[Extensão]]*10^-6</f>
        <v>5.6700000000000001E-4</v>
      </c>
      <c r="J8" s="17">
        <f>Tabela1[[#This Row],[Força '[KN']]]*10^3/$C$10</f>
        <v>19.984690368994517</v>
      </c>
      <c r="L8" s="10">
        <v>5</v>
      </c>
      <c r="M8" s="1">
        <v>12</v>
      </c>
      <c r="N8" s="1">
        <v>3.6160000000000001</v>
      </c>
      <c r="O8" s="11">
        <v>388</v>
      </c>
      <c r="P8" s="19">
        <f>Tabela2[[#This Row],[Extensão (micro)]]*10^(-6)</f>
        <v>3.88E-4</v>
      </c>
      <c r="Q8" s="19">
        <f>Tabela2[[#This Row],[Força '[N']]]*(200-50)*C8/(2*C12)</f>
        <v>9.3029171895365828</v>
      </c>
      <c r="R8" s="19">
        <f>Tabela2[[#This Row],[Força '[N']]]*200^3/(3*Tabela2[[#This Row],[Deslocamento '[mm']]]*$C$12)</f>
        <v>20305.019309991156</v>
      </c>
    </row>
    <row r="9" spans="2:18" x14ac:dyDescent="0.25">
      <c r="B9" s="6" t="s">
        <v>10</v>
      </c>
      <c r="C9" s="4">
        <f>_xlfn.STDEV.P(C4:C7)</f>
        <v>6.3442887702247333E-2</v>
      </c>
      <c r="D9" s="4">
        <f>_xlfn.STDEV.P(D4:D7)</f>
        <v>0.10449282272003203</v>
      </c>
      <c r="F9" s="10">
        <v>6</v>
      </c>
      <c r="G9" s="1">
        <v>6.16</v>
      </c>
      <c r="H9" s="11">
        <v>676</v>
      </c>
      <c r="I9" s="11">
        <f>Tabela1[[#This Row],[Extensão]]*10^-6</f>
        <v>6.7599999999999995E-4</v>
      </c>
      <c r="J9" s="17">
        <f>Tabela1[[#This Row],[Força '[KN']]]*10^3/$C$10</f>
        <v>23.90401799475849</v>
      </c>
      <c r="L9" s="10">
        <v>6</v>
      </c>
      <c r="M9" s="1">
        <v>14</v>
      </c>
      <c r="N9" s="1">
        <v>4.2850000000000001</v>
      </c>
      <c r="O9" s="11">
        <v>457</v>
      </c>
      <c r="P9" s="19">
        <f>Tabela2[[#This Row],[Extensão (micro)]]*10^(-6)</f>
        <v>4.57E-4</v>
      </c>
      <c r="Q9" s="13">
        <f>Tabela2[[#This Row],[Força '[N']]]*(200-50)*C8/(2*C12)</f>
        <v>10.85340338779268</v>
      </c>
      <c r="R9" s="19">
        <f>Tabela2[[#This Row],[Força '[N']]]*200^3/(3*Tabela2[[#This Row],[Deslocamento '[mm']]]*$C$12)</f>
        <v>19990.690345176823</v>
      </c>
    </row>
    <row r="10" spans="2:18" x14ac:dyDescent="0.25">
      <c r="B10" s="3" t="s">
        <v>11</v>
      </c>
      <c r="C10" s="22">
        <f>C8*D8</f>
        <v>257.69726249999991</v>
      </c>
      <c r="D10" s="22"/>
      <c r="F10" s="10">
        <v>7</v>
      </c>
      <c r="G10" s="1">
        <v>7.1</v>
      </c>
      <c r="H10" s="11">
        <v>776</v>
      </c>
      <c r="I10" s="11">
        <f>Tabela1[[#This Row],[Extensão]]*10^-6</f>
        <v>7.76E-4</v>
      </c>
      <c r="J10" s="17">
        <f>Tabela1[[#This Row],[Força '[KN']]]*10^3/$C$10</f>
        <v>27.551709052400206</v>
      </c>
      <c r="L10" s="10">
        <v>7</v>
      </c>
      <c r="M10" s="1">
        <v>17</v>
      </c>
      <c r="N10" s="1">
        <v>5.0659999999999998</v>
      </c>
      <c r="O10" s="11">
        <v>547</v>
      </c>
      <c r="P10" s="19">
        <f>Tabela2[[#This Row],[Extensão (micro)]]*10^(-6)</f>
        <v>5.4699999999999996E-4</v>
      </c>
      <c r="Q10" s="19">
        <f>Tabela2[[#This Row],[Força '[N']]]*(200-50)*C8/(2*C12)</f>
        <v>13.179132685176826</v>
      </c>
      <c r="R10" s="19">
        <f>Tabela2[[#This Row],[Força '[N']]]*200^3/(3*Tabela2[[#This Row],[Deslocamento '[mm']]]*$C$12)</f>
        <v>20532.144805628643</v>
      </c>
    </row>
    <row r="11" spans="2:18" x14ac:dyDescent="0.25">
      <c r="F11" s="10">
        <v>8</v>
      </c>
      <c r="G11" s="1">
        <v>8</v>
      </c>
      <c r="H11" s="11">
        <v>871</v>
      </c>
      <c r="I11" s="11">
        <f>Tabela1[[#This Row],[Extensão]]*10^-6</f>
        <v>8.7099999999999992E-4</v>
      </c>
      <c r="J11" s="17">
        <f>Tabela1[[#This Row],[Força '[KN']]]*10^3/$C$10</f>
        <v>31.044179213972065</v>
      </c>
      <c r="L11" s="10">
        <v>8</v>
      </c>
      <c r="M11" s="1">
        <v>20</v>
      </c>
      <c r="N11" s="1">
        <v>6.0019999999999998</v>
      </c>
      <c r="O11" s="11">
        <v>646</v>
      </c>
      <c r="P11" s="19">
        <f>Tabela2[[#This Row],[Extensão (micro)]]*10^(-6)</f>
        <v>6.4599999999999998E-4</v>
      </c>
      <c r="Q11" s="19">
        <f>Tabela2[[#This Row],[Força '[N']]]*(200-50)*C8/(2*C12)</f>
        <v>15.504861982560969</v>
      </c>
      <c r="R11" s="19">
        <f>Tabela2[[#This Row],[Força '[N']]]*200^3/(3*Tabela2[[#This Row],[Deslocamento '[mm']]]*$C$12)</f>
        <v>20388.467684362997</v>
      </c>
    </row>
    <row r="12" spans="2:18" x14ac:dyDescent="0.25">
      <c r="B12" s="20" t="s">
        <v>15</v>
      </c>
      <c r="C12">
        <f>(1/12)*D8*C8^3</f>
        <v>435.83103207242146</v>
      </c>
      <c r="F12" s="10">
        <v>9</v>
      </c>
      <c r="G12" s="1">
        <v>9.06</v>
      </c>
      <c r="H12" s="11">
        <v>982</v>
      </c>
      <c r="I12" s="11">
        <f>Tabela1[[#This Row],[Extensão]]*10^-6</f>
        <v>9.8200000000000002E-4</v>
      </c>
      <c r="J12" s="17">
        <f>Tabela1[[#This Row],[Força '[KN']]]*10^3/$C$10</f>
        <v>35.157532959823364</v>
      </c>
      <c r="L12" s="10">
        <v>9</v>
      </c>
      <c r="M12" s="1">
        <v>17</v>
      </c>
      <c r="N12" s="1">
        <v>5.2329999999999997</v>
      </c>
      <c r="O12" s="11">
        <v>557</v>
      </c>
      <c r="P12" s="19">
        <f>Tabela2[[#This Row],[Extensão (micro)]]*10^(-6)</f>
        <v>5.5699999999999999E-4</v>
      </c>
      <c r="Q12" s="19">
        <f>Tabela2[[#This Row],[Força '[N']]]*(200-50)*C8/(2*C12)</f>
        <v>13.179132685176826</v>
      </c>
      <c r="R12" s="19">
        <f>Tabela2[[#This Row],[Força '[N']]]*200^3/(3*Tabela2[[#This Row],[Deslocamento '[mm']]]*$C$12)</f>
        <v>19876.905328743498</v>
      </c>
    </row>
    <row r="13" spans="2:18" x14ac:dyDescent="0.25">
      <c r="F13" s="10">
        <v>10</v>
      </c>
      <c r="G13" s="1">
        <v>8.1199999999999992</v>
      </c>
      <c r="H13" s="11">
        <v>881</v>
      </c>
      <c r="I13" s="11">
        <f>Tabela1[[#This Row],[Extensão]]*10^-6</f>
        <v>8.8099999999999995E-4</v>
      </c>
      <c r="J13" s="17">
        <f>Tabela1[[#This Row],[Força '[KN']]]*10^3/$C$10</f>
        <v>31.509841902181641</v>
      </c>
      <c r="L13" s="10">
        <v>10</v>
      </c>
      <c r="M13" s="1">
        <v>14</v>
      </c>
      <c r="N13" s="1">
        <v>4.2649999999999997</v>
      </c>
      <c r="O13" s="11">
        <v>455</v>
      </c>
      <c r="P13" s="19">
        <f>Tabela2[[#This Row],[Extensão (micro)]]*10^(-6)</f>
        <v>4.55E-4</v>
      </c>
      <c r="Q13" s="19">
        <f>Tabela2[[#This Row],[Força '[N']]]*(200-50)*C8/(2*C12)</f>
        <v>10.85340338779268</v>
      </c>
      <c r="R13" s="19">
        <f>Tabela2[[#This Row],[Força '[N']]]*200^3/(3*Tabela2[[#This Row],[Deslocamento '[mm']]]*$C$12)</f>
        <v>20084.433324521153</v>
      </c>
    </row>
    <row r="14" spans="2:18" x14ac:dyDescent="0.25">
      <c r="F14" s="10">
        <v>11</v>
      </c>
      <c r="G14" s="1">
        <v>7.05</v>
      </c>
      <c r="H14" s="11">
        <v>765</v>
      </c>
      <c r="I14" s="11">
        <f>Tabela1[[#This Row],[Extensão]]*10^-6</f>
        <v>7.6499999999999995E-4</v>
      </c>
      <c r="J14" s="17">
        <f>Tabela1[[#This Row],[Força '[KN']]]*10^3/$C$10</f>
        <v>27.357682932312883</v>
      </c>
      <c r="L14" s="10">
        <v>11</v>
      </c>
      <c r="M14" s="1">
        <v>12</v>
      </c>
      <c r="N14" s="1">
        <v>3.7829999999999999</v>
      </c>
      <c r="O14" s="11">
        <v>397</v>
      </c>
      <c r="P14" s="19">
        <f>Tabela2[[#This Row],[Extensão (micro)]]*10^(-6)</f>
        <v>3.97E-4</v>
      </c>
      <c r="Q14" s="13">
        <f>Tabela2[[#This Row],[Força '[N']]]*(200-50)*C8/(2*C12)</f>
        <v>9.3029171895365828</v>
      </c>
      <c r="R14" s="19">
        <f>Tabela2[[#This Row],[Força '[N']]]*200^3/(3*Tabela2[[#This Row],[Deslocamento '[mm']]]*$C$12)</f>
        <v>19408.657104131118</v>
      </c>
    </row>
    <row r="15" spans="2:18" x14ac:dyDescent="0.25">
      <c r="F15" s="10">
        <v>12</v>
      </c>
      <c r="G15" s="1">
        <v>5.95</v>
      </c>
      <c r="H15" s="11">
        <v>646</v>
      </c>
      <c r="I15" s="11">
        <f>Tabela1[[#This Row],[Extensão]]*10^-6</f>
        <v>6.4599999999999998E-4</v>
      </c>
      <c r="J15" s="17">
        <f>Tabela1[[#This Row],[Força '[KN']]]*10^3/$C$10</f>
        <v>23.089108290391724</v>
      </c>
      <c r="L15" s="10">
        <v>12</v>
      </c>
      <c r="M15" s="1">
        <v>9</v>
      </c>
      <c r="N15" s="1">
        <v>2.7589999999999999</v>
      </c>
      <c r="O15" s="11">
        <v>294</v>
      </c>
      <c r="P15" s="19">
        <f>Tabela2[[#This Row],[Extensão (micro)]]*10^(-6)</f>
        <v>2.9399999999999999E-4</v>
      </c>
      <c r="Q15" s="19">
        <f>Tabela2[[#This Row],[Força '[N']]]*(200-50)*C8/(2*C12)</f>
        <v>6.9771878921524371</v>
      </c>
      <c r="R15" s="19">
        <f>Tabela2[[#This Row],[Força '[N']]]*200^3/(3*Tabela2[[#This Row],[Deslocamento '[mm']]]*$C$12)</f>
        <v>19959.120104637925</v>
      </c>
    </row>
    <row r="16" spans="2:18" x14ac:dyDescent="0.25">
      <c r="F16" s="10">
        <v>13</v>
      </c>
      <c r="G16" s="1">
        <v>4.96</v>
      </c>
      <c r="H16" s="11">
        <v>535</v>
      </c>
      <c r="I16" s="11">
        <f>Tabela1[[#This Row],[Extensão]]*10^-6</f>
        <v>5.3499999999999999E-4</v>
      </c>
      <c r="J16" s="17">
        <f>Tabela1[[#This Row],[Força '[KN']]]*10^3/$C$10</f>
        <v>19.24739111266268</v>
      </c>
      <c r="L16" s="10">
        <v>13</v>
      </c>
      <c r="M16" s="1">
        <v>7</v>
      </c>
      <c r="N16" s="1">
        <v>2.2770000000000001</v>
      </c>
      <c r="O16" s="11">
        <v>236</v>
      </c>
      <c r="P16" s="19">
        <f>Tabela2[[#This Row],[Extensão (micro)]]*10^(-6)</f>
        <v>2.3599999999999999E-4</v>
      </c>
      <c r="Q16" s="19">
        <f>Tabela2[[#This Row],[Força '[N']]]*(200-50)*C8/(2*C12)</f>
        <v>5.4267016938963399</v>
      </c>
      <c r="R16" s="19">
        <f>Tabela2[[#This Row],[Força '[N']]]*200^3/(3*Tabela2[[#This Row],[Deslocamento '[mm']]]*$C$12)</f>
        <v>18809.861249249603</v>
      </c>
    </row>
    <row r="17" spans="6:18" x14ac:dyDescent="0.25">
      <c r="F17" s="10">
        <v>14</v>
      </c>
      <c r="G17" s="1">
        <v>3.98</v>
      </c>
      <c r="H17" s="11">
        <v>427</v>
      </c>
      <c r="I17" s="11">
        <f>Tabela1[[#This Row],[Extensão]]*10^-6</f>
        <v>4.2699999999999997E-4</v>
      </c>
      <c r="J17" s="17">
        <f>Tabela1[[#This Row],[Força '[KN']]]*10^3/$C$10</f>
        <v>15.444479158951102</v>
      </c>
      <c r="L17" s="10">
        <v>14</v>
      </c>
      <c r="M17" s="1">
        <v>4</v>
      </c>
      <c r="N17" s="1">
        <v>1.26</v>
      </c>
      <c r="O17" s="11">
        <v>131</v>
      </c>
      <c r="P17" s="19">
        <f>Tabela2[[#This Row],[Extensão (micro)]]*10^(-6)</f>
        <v>1.3099999999999999E-4</v>
      </c>
      <c r="Q17" s="19">
        <f>Tabela2[[#This Row],[Força '[N']]]*(200-50)*C8/(2*C12)</f>
        <v>3.1009723965121943</v>
      </c>
      <c r="R17" s="19">
        <f>Tabela2[[#This Row],[Força '[N']]]*200^3/(3*Tabela2[[#This Row],[Deslocamento '[mm']]]*$C$12)</f>
        <v>19424.060800245512</v>
      </c>
    </row>
    <row r="18" spans="6:18" x14ac:dyDescent="0.25">
      <c r="F18" s="10">
        <v>15</v>
      </c>
      <c r="G18" s="1">
        <v>3.07</v>
      </c>
      <c r="H18" s="11">
        <v>323</v>
      </c>
      <c r="I18" s="11">
        <f>Tabela1[[#This Row],[Extensão]]*10^-6</f>
        <v>3.2299999999999999E-4</v>
      </c>
      <c r="J18" s="17">
        <f>Tabela1[[#This Row],[Força '[KN']]]*10^3/$C$10</f>
        <v>11.913203773361779</v>
      </c>
      <c r="L18" s="12">
        <v>15</v>
      </c>
      <c r="M18" s="2">
        <v>2</v>
      </c>
      <c r="N18" s="2">
        <v>0.79100000000000004</v>
      </c>
      <c r="O18" s="13">
        <v>75</v>
      </c>
      <c r="P18" s="19">
        <f>Tabela2[[#This Row],[Extensão (micro)]]*10^(-6)</f>
        <v>7.4999999999999993E-5</v>
      </c>
      <c r="Q18" s="19">
        <f>Tabela2[[#This Row],[Força '[N']]]*(200-50)*C8/(2*C12)</f>
        <v>1.5504861982560971</v>
      </c>
      <c r="R18" s="19">
        <f>Tabela2[[#This Row],[Força '[N']]]*200^3/(3*Tabela2[[#This Row],[Deslocamento '[mm']]]*$C$12)</f>
        <v>15470.490902850406</v>
      </c>
    </row>
    <row r="19" spans="6:18" x14ac:dyDescent="0.25">
      <c r="F19" s="10">
        <v>16</v>
      </c>
      <c r="G19" s="1">
        <v>1.97</v>
      </c>
      <c r="H19" s="11">
        <v>200</v>
      </c>
      <c r="I19" s="11">
        <f>Tabela1[[#This Row],[Extensão]]*10^-6</f>
        <v>1.9999999999999998E-4</v>
      </c>
      <c r="J19" s="17">
        <f>Tabela1[[#This Row],[Força '[KN']]]*10^3/$C$10</f>
        <v>7.6446291314406212</v>
      </c>
      <c r="L19" s="14"/>
      <c r="M19" s="14"/>
      <c r="N19" s="14"/>
      <c r="O19" s="14"/>
    </row>
    <row r="20" spans="6:18" x14ac:dyDescent="0.25">
      <c r="F20" s="12">
        <v>17</v>
      </c>
      <c r="G20" s="2">
        <v>1.1200000000000001</v>
      </c>
      <c r="H20" s="13">
        <v>108</v>
      </c>
      <c r="I20" s="13">
        <f>Tabela1[[#This Row],[Extensão]]*10^-6</f>
        <v>1.08E-4</v>
      </c>
      <c r="J20" s="18">
        <f>Tabela1[[#This Row],[Força '[KN']]]*10^3/$C$10</f>
        <v>4.346185089956089</v>
      </c>
    </row>
    <row r="38" spans="8:16" x14ac:dyDescent="0.25">
      <c r="N38" t="s">
        <v>17</v>
      </c>
      <c r="O38" t="s">
        <v>18</v>
      </c>
      <c r="P38" t="s">
        <v>20</v>
      </c>
    </row>
    <row r="39" spans="8:16" x14ac:dyDescent="0.25">
      <c r="H39">
        <v>35137</v>
      </c>
      <c r="I39">
        <v>36006</v>
      </c>
      <c r="J39">
        <f>AVERAGE(H39:I39)</f>
        <v>35571.5</v>
      </c>
      <c r="K39">
        <v>40617</v>
      </c>
      <c r="L39">
        <f>(K39-J39)/K39*100</f>
        <v>12.422138513430337</v>
      </c>
      <c r="N39">
        <v>23927</v>
      </c>
      <c r="O39">
        <v>24183</v>
      </c>
      <c r="P39">
        <f>AVERAGE(N39,O39)</f>
        <v>24055</v>
      </c>
    </row>
    <row r="41" spans="8:16" x14ac:dyDescent="0.25">
      <c r="N41" t="s">
        <v>21</v>
      </c>
      <c r="O41" t="s">
        <v>22</v>
      </c>
    </row>
    <row r="42" spans="8:16" x14ac:dyDescent="0.25">
      <c r="N42">
        <f>AVERAGE(R4:R11)</f>
        <v>20447.076036801816</v>
      </c>
      <c r="O42">
        <f>AVERAGE(R11:R18)</f>
        <v>19177.749562342775</v>
      </c>
      <c r="P42">
        <f>AVERAGE(N42,O42)</f>
        <v>19812.412799572296</v>
      </c>
    </row>
  </sheetData>
  <mergeCells count="3">
    <mergeCell ref="F2:I2"/>
    <mergeCell ref="C10:D10"/>
    <mergeCell ref="L2:P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Pedro Lourenço Figueira Francisco Farinha</cp:lastModifiedBy>
  <dcterms:created xsi:type="dcterms:W3CDTF">2015-06-05T18:19:34Z</dcterms:created>
  <dcterms:modified xsi:type="dcterms:W3CDTF">2023-10-29T17:23:46Z</dcterms:modified>
</cp:coreProperties>
</file>