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dro Farinha\Documents\GitHub\MCL\"/>
    </mc:Choice>
  </mc:AlternateContent>
  <xr:revisionPtr revIDLastSave="0" documentId="13_ncr:1_{7E5D0161-BDEA-47B4-B7A6-A0348850355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1" l="1"/>
  <c r="U22" i="1"/>
  <c r="V22" i="1"/>
  <c r="V24" i="1"/>
  <c r="T21" i="1"/>
  <c r="U37" i="1"/>
  <c r="U35" i="1"/>
  <c r="U34" i="1"/>
  <c r="S26" i="1"/>
  <c r="V39" i="1"/>
  <c r="V38" i="1"/>
  <c r="V37" i="1"/>
  <c r="V36" i="1"/>
  <c r="V35" i="1"/>
  <c r="V34" i="1"/>
  <c r="V33" i="1"/>
  <c r="V32" i="1"/>
  <c r="U39" i="1"/>
  <c r="U33" i="1"/>
  <c r="U36" i="1"/>
  <c r="U38" i="1"/>
  <c r="U32" i="1"/>
  <c r="P42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39" i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12" i="1" s="1"/>
  <c r="S22" i="1" s="1"/>
  <c r="C8" i="1"/>
  <c r="C10" i="1" s="1"/>
  <c r="Q7" i="1" l="1"/>
  <c r="T24" i="1" s="1"/>
  <c r="R10" i="1"/>
  <c r="R17" i="1"/>
  <c r="R13" i="1"/>
  <c r="R16" i="1"/>
  <c r="R15" i="1"/>
  <c r="R14" i="1"/>
  <c r="R18" i="1"/>
  <c r="R12" i="1"/>
  <c r="S21" i="1"/>
  <c r="R11" i="1"/>
  <c r="O42" i="1" s="1"/>
  <c r="S28" i="1"/>
  <c r="R9" i="1"/>
  <c r="S27" i="1"/>
  <c r="R4" i="1"/>
  <c r="S25" i="1"/>
  <c r="R6" i="1"/>
  <c r="Q4" i="1"/>
  <c r="R5" i="1"/>
  <c r="N42" i="1" s="1"/>
  <c r="S24" i="1"/>
  <c r="Q5" i="1"/>
  <c r="T22" i="1" s="1"/>
  <c r="R7" i="1"/>
  <c r="S23" i="1"/>
  <c r="Q6" i="1"/>
  <c r="T23" i="1" s="1"/>
  <c r="R8" i="1"/>
  <c r="Q8" i="1"/>
  <c r="T25" i="1" s="1"/>
  <c r="Q9" i="1"/>
  <c r="T26" i="1" s="1"/>
  <c r="Q10" i="1"/>
  <c r="T27" i="1" s="1"/>
  <c r="Q11" i="1"/>
  <c r="T28" i="1" s="1"/>
  <c r="Q12" i="1"/>
  <c r="Q13" i="1"/>
  <c r="Q14" i="1"/>
  <c r="Q15" i="1"/>
  <c r="Q16" i="1"/>
  <c r="Q17" i="1"/>
  <c r="Q18" i="1"/>
  <c r="J4" i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  <c r="V28" i="1" l="1"/>
  <c r="U28" i="1"/>
  <c r="V27" i="1"/>
  <c r="U27" i="1"/>
  <c r="U21" i="1"/>
  <c r="V21" i="1"/>
  <c r="U26" i="1"/>
  <c r="V26" i="1"/>
  <c r="V25" i="1"/>
  <c r="U25" i="1"/>
  <c r="V23" i="1"/>
  <c r="U24" i="1"/>
</calcChain>
</file>

<file path=xl/sharedStrings.xml><?xml version="1.0" encoding="utf-8"?>
<sst xmlns="http://schemas.openxmlformats.org/spreadsheetml/2006/main" count="32" uniqueCount="29">
  <si>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</si>
  <si>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</si>
  <si>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</si>
  <si>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</si>
  <si>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</si>
  <si>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</si>
  <si>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</si>
  <si>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</si>
  <si>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>Força [N]</t>
  </si>
  <si>
    <t xml:space="preserve">Média </t>
  </si>
  <si>
    <t>Desvio Padrão</t>
  </si>
  <si>
    <t>Área [mm^2]</t>
  </si>
  <si>
    <t>Tensão [Mpa]</t>
  </si>
  <si>
    <t>Coluna1</t>
  </si>
  <si>
    <t>Tensão (Mpa)</t>
  </si>
  <si>
    <t>Iy</t>
  </si>
  <si>
    <t>Extensão (micro)</t>
  </si>
  <si>
    <t>Carga</t>
  </si>
  <si>
    <t>Descarga</t>
  </si>
  <si>
    <t>Young utilizando deslocamentos</t>
  </si>
  <si>
    <t xml:space="preserve">Média Experimental </t>
  </si>
  <si>
    <t xml:space="preserve">Carga com deslocamentos </t>
  </si>
  <si>
    <t>Descarga com deslocamentos</t>
  </si>
  <si>
    <t xml:space="preserve">Deslocamentos (Ponto 7) </t>
  </si>
  <si>
    <t>microExtensões (Ponto 7)</t>
  </si>
  <si>
    <t>Desvios extensao carga(%)</t>
  </si>
  <si>
    <t>Desvios extensao descarga(%)</t>
  </si>
  <si>
    <t>Desvios deslocamento carga (%)</t>
  </si>
  <si>
    <t>Desvios deslocamento descarga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</si>
</sst>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vs Extensão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</a:t>
                </a:r>
                <a:r>
                  <a:rPr lang="pt-PT" baseline="0"/>
                  <a:t> (mm/mm)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vs Extensão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Folha1!$P$4:$P$11</c:f>
              <c:numCache>
                <c:formatCode>General</c:formatCode>
                <c:ptCount val="8"/>
                <c:pt idx="0">
                  <c:v>6.3E-5</c:v>
                </c:pt>
                <c:pt idx="1">
                  <c:v>1.2799999999999999E-4</c:v>
                </c:pt>
                <c:pt idx="2">
                  <c:v>2.2599999999999999E-4</c:v>
                </c:pt>
                <c:pt idx="3">
                  <c:v>2.9E-4</c:v>
                </c:pt>
                <c:pt idx="4">
                  <c:v>3.88E-4</c:v>
                </c:pt>
                <c:pt idx="5">
                  <c:v>4.57E-4</c:v>
                </c:pt>
                <c:pt idx="6">
                  <c:v>5.4699999999999996E-4</c:v>
                </c:pt>
                <c:pt idx="7">
                  <c:v>6.4599999999999998E-4</c:v>
                </c:pt>
              </c:numCache>
            </c:numRef>
          </c:xVal>
          <c:yVal>
            <c:numRef>
              <c:f>Folha1!$Q$4:$Q$11</c:f>
              <c:numCache>
                <c:formatCode>General</c:formatCode>
                <c:ptCount val="8"/>
                <c:pt idx="0">
                  <c:v>1.5504861982560971</c:v>
                </c:pt>
                <c:pt idx="1">
                  <c:v>3.1009723965121943</c:v>
                </c:pt>
                <c:pt idx="2">
                  <c:v>5.4267016938963399</c:v>
                </c:pt>
                <c:pt idx="3">
                  <c:v>6.9771878921524371</c:v>
                </c:pt>
                <c:pt idx="4">
                  <c:v>9.3029171895365828</c:v>
                </c:pt>
                <c:pt idx="5">
                  <c:v>10.85340338779268</c:v>
                </c:pt>
                <c:pt idx="6">
                  <c:v>13.179132685176826</c:v>
                </c:pt>
                <c:pt idx="7">
                  <c:v>15.504861982560969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3-4281-ADA2-6E074AAFFFE4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Folha1!$P$11:$P$18</c:f>
              <c:numCache>
                <c:formatCode>General</c:formatCode>
                <c:ptCount val="8"/>
                <c:pt idx="0">
                  <c:v>6.4599999999999998E-4</c:v>
                </c:pt>
                <c:pt idx="1">
                  <c:v>5.5699999999999999E-4</c:v>
                </c:pt>
                <c:pt idx="2">
                  <c:v>4.55E-4</c:v>
                </c:pt>
                <c:pt idx="3">
                  <c:v>3.97E-4</c:v>
                </c:pt>
                <c:pt idx="4">
                  <c:v>2.9399999999999999E-4</c:v>
                </c:pt>
                <c:pt idx="5">
                  <c:v>2.3599999999999999E-4</c:v>
                </c:pt>
                <c:pt idx="6">
                  <c:v>1.3099999999999999E-4</c:v>
                </c:pt>
                <c:pt idx="7">
                  <c:v>7.4999999999999993E-5</c:v>
                </c:pt>
              </c:numCache>
            </c:numRef>
          </c:xVal>
          <c:yVal>
            <c:numRef>
              <c:f>Folha1!$Q$11:$Q$18</c:f>
              <c:numCache>
                <c:formatCode>General</c:formatCode>
                <c:ptCount val="8"/>
                <c:pt idx="0">
                  <c:v>15.504861982560969</c:v>
                </c:pt>
                <c:pt idx="1">
                  <c:v>13.179132685176826</c:v>
                </c:pt>
                <c:pt idx="2">
                  <c:v>10.85340338779268</c:v>
                </c:pt>
                <c:pt idx="3">
                  <c:v>9.3029171895365828</c:v>
                </c:pt>
                <c:pt idx="4">
                  <c:v>6.9771878921524371</c:v>
                </c:pt>
                <c:pt idx="5">
                  <c:v>5.4267016938963399</c:v>
                </c:pt>
                <c:pt idx="6">
                  <c:v>3.1009723965121943</c:v>
                </c:pt>
                <c:pt idx="7">
                  <c:v>1.5504861982560971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3-4281-ADA2-6E074AAF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(MPa)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20</xdr:row>
      <xdr:rowOff>123825</xdr:rowOff>
    </xdr:from>
    <xdr:to>
      <xdr:col>16</xdr:col>
      <xdr:colOff>257175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2AC4F9-1F3A-4806-9F0F-6648B9F9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9" dataDxfId="17" headerRowBorderDxfId="18" tableBorderDxfId="16" totalsRowBorderDxfId="15">
  <autoFilter ref="F3:J20" xr:uid="{DB4DD7F8-7C23-4198-8BC8-ADEC6D54B33B}"/>
  <tableColumns count="5">
    <tableColumn id="1" xr3:uid="{3A684C29-F1BF-4452-8186-01811489FE9E}" name="Medições" dataDxfId="14"/>
    <tableColumn id="2" xr3:uid="{21E60711-7A20-4B7B-9978-34C43909F7D8}" name="Força [KN]" dataDxfId="13"/>
    <tableColumn id="3" xr3:uid="{22A1F2A2-0EA7-498E-B96A-F4C06FE699F1}" name="Extensão" dataDxfId="12"/>
    <tableColumn id="5" xr3:uid="{910398D7-749E-4D82-B63A-2498BF78FAB1}" name="Coluna1" dataDxfId="11">
      <calculatedColumnFormula>Tabela1[[#This Row],[Extensão]]*10^-6</calculatedColumnFormula>
    </tableColumn>
    <tableColumn id="4" xr3:uid="{79B4D63C-04D8-49E9-A239-37B79FAEC6F8}" name="Tensão [Mpa]" dataDxfId="10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R18" totalsRowShown="0" headerRowDxfId="9" dataDxfId="8" tableBorderDxfId="7">
  <autoFilter ref="L3:R18" xr:uid="{C3C16946-43BA-4D7B-A6F7-69430B072A23}"/>
  <tableColumns count="7">
    <tableColumn id="1" xr3:uid="{606B3A6A-A5F6-45A1-883D-3EACC19B9A39}" name="Medições" dataDxfId="6"/>
    <tableColumn id="2" xr3:uid="{C986BF1D-BE3D-499A-836E-D886A4807C16}" name="Força [N]" dataDxfId="5"/>
    <tableColumn id="3" xr3:uid="{0B119333-8B98-4077-A1EF-3E168290A6BE}" name="Deslocamento [mm]" dataDxfId="4"/>
    <tableColumn id="4" xr3:uid="{9FE34A9D-2FC7-4AEB-87BF-FBA976C43718}" name="Extensão (micro)" dataDxfId="3"/>
    <tableColumn id="5" xr3:uid="{330B501F-A793-4B27-AF21-4D9146F4AADC}" name="Extensão" dataDxfId="2">
      <calculatedColumnFormula>Tabela2[[#This Row],[Extensão (micro)]]*10^(-6)</calculatedColumnFormula>
    </tableColumn>
    <tableColumn id="6" xr3:uid="{9002FE08-366A-4DA8-A32B-4084B419B15A}" name="Tensão (Mpa)" dataDxfId="1"/>
    <tableColumn id="7" xr3:uid="{C84BF641-AFAA-4442-801E-F8DCB2019C41}" name="Young utilizando deslocamentos" dataDxfId="0">
      <calculatedColumnFormula>Tabela2[[#This Row],[Força '[N']]]*200^3/(3*Tabela2[[#This Row],[Deslocamento '[mm']]]*$C$12)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tabSelected="1" topLeftCell="R1" workbookViewId="0">
      <selection activeCell="U28" sqref="U28"/>
    </sheetView>
  </sheetViews>
  <sheetFormatPr defaultRowHeight="15" x14ac:dyDescent="0.25"/>
  <cols>
    <col min="2" max="3" width="13.85546875" customWidth="1"/>
    <col min="4" max="4" width="14.140625" customWidth="1"/>
    <col min="6" max="6" width="11" customWidth="1"/>
    <col min="7" max="8" width="11.7109375" customWidth="1"/>
    <col min="9" max="9" width="10.42578125" customWidth="1"/>
    <col min="10" max="10" width="13.140625" customWidth="1"/>
    <col min="11" max="11" width="11" customWidth="1"/>
    <col min="12" max="12" width="10.5703125" customWidth="1"/>
    <col min="13" max="13" width="20" customWidth="1"/>
    <col min="14" max="14" width="23.85546875" bestFit="1" customWidth="1"/>
    <col min="15" max="15" width="20.5703125" bestFit="1" customWidth="1"/>
    <col min="16" max="16" width="19.5703125" bestFit="1" customWidth="1"/>
    <col min="17" max="17" width="17.85546875" bestFit="1" customWidth="1"/>
    <col min="18" max="18" width="35" bestFit="1" customWidth="1"/>
    <col min="19" max="20" width="24" bestFit="1" customWidth="1"/>
    <col min="21" max="21" width="27.5703125" bestFit="1" customWidth="1"/>
    <col min="22" max="22" width="30.42578125" bestFit="1" customWidth="1"/>
  </cols>
  <sheetData>
    <row r="2" spans="2:18" x14ac:dyDescent="0.25">
      <c r="F2" s="22" t="s">
        <v>3</v>
      </c>
      <c r="G2" s="22"/>
      <c r="H2" s="22"/>
      <c r="I2" s="22"/>
      <c r="L2" s="24" t="s">
        <v>6</v>
      </c>
      <c r="M2" s="25"/>
      <c r="N2" s="25"/>
      <c r="O2" s="25"/>
      <c r="P2" s="25"/>
    </row>
    <row r="3" spans="2:18" x14ac:dyDescent="0.25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13</v>
      </c>
      <c r="J3" s="15" t="s">
        <v>12</v>
      </c>
      <c r="L3" s="7" t="s">
        <v>0</v>
      </c>
      <c r="M3" s="8" t="s">
        <v>8</v>
      </c>
      <c r="N3" s="8" t="s">
        <v>7</v>
      </c>
      <c r="O3" s="9" t="s">
        <v>16</v>
      </c>
      <c r="P3" s="9" t="s">
        <v>5</v>
      </c>
      <c r="Q3" s="9" t="s">
        <v>14</v>
      </c>
      <c r="R3" s="9" t="s">
        <v>19</v>
      </c>
    </row>
    <row r="4" spans="2:18" x14ac:dyDescent="0.25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  <c r="P4" s="19">
        <f>Tabela2[[#This Row],[Extensão (micro)]]*10^(-6)</f>
        <v>6.3E-5</v>
      </c>
      <c r="Q4" s="13">
        <f>Tabela2[[#This Row],[Força '[N']]]*(200-50)*C8/(2*C12)</f>
        <v>1.5504861982560971</v>
      </c>
      <c r="R4" s="13">
        <f>Tabela2[[#This Row],[Força '[N']]]*200^3/(3*Tabela2[[#This Row],[Deslocamento '[mm']]]*$C$12)</f>
        <v>21468.698779218721</v>
      </c>
    </row>
    <row r="5" spans="2:18" x14ac:dyDescent="0.25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  <c r="P5" s="19">
        <f>Tabela2[[#This Row],[Extensão (micro)]]*10^(-6)</f>
        <v>1.2799999999999999E-4</v>
      </c>
      <c r="Q5" s="19">
        <f>Tabela2[[#This Row],[Força '[N']]]*(200-50)*C8/(2*C12)</f>
        <v>3.1009723965121943</v>
      </c>
      <c r="R5" s="19">
        <f>Tabela2[[#This Row],[Força '[N']]]*200^3/(3*Tabela2[[#This Row],[Deslocamento '[mm']]]*$C$12)</f>
        <v>20395.263840257787</v>
      </c>
    </row>
    <row r="6" spans="2:18" x14ac:dyDescent="0.25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  <c r="P6" s="19">
        <f>Tabela2[[#This Row],[Extensão (micro)]]*10^(-6)</f>
        <v>2.2599999999999999E-4</v>
      </c>
      <c r="Q6" s="19">
        <f>Tabela2[[#This Row],[Força '[N']]]*(200-50)*C8/(2*C12)</f>
        <v>5.4267016938963399</v>
      </c>
      <c r="R6" s="19">
        <f>Tabela2[[#This Row],[Força '[N']]]*200^3/(3*Tabela2[[#This Row],[Deslocamento '[mm']]]*$C$12)</f>
        <v>20183.814356522787</v>
      </c>
    </row>
    <row r="7" spans="2:18" x14ac:dyDescent="0.25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  <c r="P7" s="19">
        <f>Tabela2[[#This Row],[Extensão (micro)]]*10^(-6)</f>
        <v>2.9E-4</v>
      </c>
      <c r="Q7" s="19">
        <f>Tabela2[[#This Row],[Força '[N']]]*(200-50)*C8/(2*C12)</f>
        <v>6.9771878921524371</v>
      </c>
      <c r="R7" s="19">
        <f>Tabela2[[#This Row],[Força '[N']]]*200^3/(3*Tabela2[[#This Row],[Deslocamento '[mm']]]*$C$12)</f>
        <v>20312.509173255636</v>
      </c>
    </row>
    <row r="8" spans="2:18" x14ac:dyDescent="0.25">
      <c r="B8" s="6" t="s">
        <v>9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  <c r="P8" s="19">
        <f>Tabela2[[#This Row],[Extensão (micro)]]*10^(-6)</f>
        <v>3.88E-4</v>
      </c>
      <c r="Q8" s="19">
        <f>Tabela2[[#This Row],[Força '[N']]]*(200-50)*C8/(2*C12)</f>
        <v>9.3029171895365828</v>
      </c>
      <c r="R8" s="19">
        <f>Tabela2[[#This Row],[Força '[N']]]*200^3/(3*Tabela2[[#This Row],[Deslocamento '[mm']]]*$C$12)</f>
        <v>20305.019309991156</v>
      </c>
    </row>
    <row r="9" spans="2:18" x14ac:dyDescent="0.25">
      <c r="B9" s="6" t="s">
        <v>10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  <c r="P9" s="19">
        <f>Tabela2[[#This Row],[Extensão (micro)]]*10^(-6)</f>
        <v>4.57E-4</v>
      </c>
      <c r="Q9" s="13">
        <f>Tabela2[[#This Row],[Força '[N']]]*(200-50)*C8/(2*C12)</f>
        <v>10.85340338779268</v>
      </c>
      <c r="R9" s="19">
        <f>Tabela2[[#This Row],[Força '[N']]]*200^3/(3*Tabela2[[#This Row],[Deslocamento '[mm']]]*$C$12)</f>
        <v>19990.690345176823</v>
      </c>
    </row>
    <row r="10" spans="2:18" x14ac:dyDescent="0.25">
      <c r="B10" s="3" t="s">
        <v>11</v>
      </c>
      <c r="C10" s="23">
        <f>C8*D8</f>
        <v>257.69726249999991</v>
      </c>
      <c r="D10" s="23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  <c r="P10" s="19">
        <f>Tabela2[[#This Row],[Extensão (micro)]]*10^(-6)</f>
        <v>5.4699999999999996E-4</v>
      </c>
      <c r="Q10" s="19">
        <f>Tabela2[[#This Row],[Força '[N']]]*(200-50)*C8/(2*C12)</f>
        <v>13.179132685176826</v>
      </c>
      <c r="R10" s="19">
        <f>Tabela2[[#This Row],[Força '[N']]]*200^3/(3*Tabela2[[#This Row],[Deslocamento '[mm']]]*$C$12)</f>
        <v>20532.144805628643</v>
      </c>
    </row>
    <row r="11" spans="2:18" x14ac:dyDescent="0.25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  <c r="P11" s="19">
        <f>Tabela2[[#This Row],[Extensão (micro)]]*10^(-6)</f>
        <v>6.4599999999999998E-4</v>
      </c>
      <c r="Q11" s="19">
        <f>Tabela2[[#This Row],[Força '[N']]]*(200-50)*C8/(2*C12)</f>
        <v>15.504861982560969</v>
      </c>
      <c r="R11" s="19">
        <f>Tabela2[[#This Row],[Força '[N']]]*200^3/(3*Tabela2[[#This Row],[Deslocamento '[mm']]]*$C$12)</f>
        <v>20388.467684362997</v>
      </c>
    </row>
    <row r="12" spans="2:18" x14ac:dyDescent="0.25">
      <c r="B12" s="20" t="s">
        <v>15</v>
      </c>
      <c r="C12">
        <f>(1/12)*D8*C8^3</f>
        <v>435.83103207242146</v>
      </c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  <c r="P12" s="19">
        <f>Tabela2[[#This Row],[Extensão (micro)]]*10^(-6)</f>
        <v>5.5699999999999999E-4</v>
      </c>
      <c r="Q12" s="19">
        <f>Tabela2[[#This Row],[Força '[N']]]*(200-50)*C8/(2*C12)</f>
        <v>13.179132685176826</v>
      </c>
      <c r="R12" s="19">
        <f>Tabela2[[#This Row],[Força '[N']]]*200^3/(3*Tabela2[[#This Row],[Deslocamento '[mm']]]*$C$12)</f>
        <v>19876.905328743498</v>
      </c>
    </row>
    <row r="13" spans="2:18" x14ac:dyDescent="0.25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  <c r="P13" s="19">
        <f>Tabela2[[#This Row],[Extensão (micro)]]*10^(-6)</f>
        <v>4.55E-4</v>
      </c>
      <c r="Q13" s="19">
        <f>Tabela2[[#This Row],[Força '[N']]]*(200-50)*C8/(2*C12)</f>
        <v>10.85340338779268</v>
      </c>
      <c r="R13" s="19">
        <f>Tabela2[[#This Row],[Força '[N']]]*200^3/(3*Tabela2[[#This Row],[Deslocamento '[mm']]]*$C$12)</f>
        <v>20084.433324521153</v>
      </c>
    </row>
    <row r="14" spans="2:18" x14ac:dyDescent="0.25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  <c r="P14" s="19">
        <f>Tabela2[[#This Row],[Extensão (micro)]]*10^(-6)</f>
        <v>3.97E-4</v>
      </c>
      <c r="Q14" s="13">
        <f>Tabela2[[#This Row],[Força '[N']]]*(200-50)*C8/(2*C12)</f>
        <v>9.3029171895365828</v>
      </c>
      <c r="R14" s="19">
        <f>Tabela2[[#This Row],[Força '[N']]]*200^3/(3*Tabela2[[#This Row],[Deslocamento '[mm']]]*$C$12)</f>
        <v>19408.657104131118</v>
      </c>
    </row>
    <row r="15" spans="2:18" x14ac:dyDescent="0.25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  <c r="P15" s="19">
        <f>Tabela2[[#This Row],[Extensão (micro)]]*10^(-6)</f>
        <v>2.9399999999999999E-4</v>
      </c>
      <c r="Q15" s="19">
        <f>Tabela2[[#This Row],[Força '[N']]]*(200-50)*C8/(2*C12)</f>
        <v>6.9771878921524371</v>
      </c>
      <c r="R15" s="19">
        <f>Tabela2[[#This Row],[Força '[N']]]*200^3/(3*Tabela2[[#This Row],[Deslocamento '[mm']]]*$C$12)</f>
        <v>19959.120104637925</v>
      </c>
    </row>
    <row r="16" spans="2:18" x14ac:dyDescent="0.25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  <c r="P16" s="19">
        <f>Tabela2[[#This Row],[Extensão (micro)]]*10^(-6)</f>
        <v>2.3599999999999999E-4</v>
      </c>
      <c r="Q16" s="19">
        <f>Tabela2[[#This Row],[Força '[N']]]*(200-50)*C8/(2*C12)</f>
        <v>5.4267016938963399</v>
      </c>
      <c r="R16" s="19">
        <f>Tabela2[[#This Row],[Força '[N']]]*200^3/(3*Tabela2[[#This Row],[Deslocamento '[mm']]]*$C$12)</f>
        <v>18809.861249249603</v>
      </c>
    </row>
    <row r="17" spans="6:22" x14ac:dyDescent="0.25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  <c r="P17" s="19">
        <f>Tabela2[[#This Row],[Extensão (micro)]]*10^(-6)</f>
        <v>1.3099999999999999E-4</v>
      </c>
      <c r="Q17" s="19">
        <f>Tabela2[[#This Row],[Força '[N']]]*(200-50)*C8/(2*C12)</f>
        <v>3.1009723965121943</v>
      </c>
      <c r="R17" s="19">
        <f>Tabela2[[#This Row],[Força '[N']]]*200^3/(3*Tabela2[[#This Row],[Deslocamento '[mm']]]*$C$12)</f>
        <v>19424.060800245512</v>
      </c>
    </row>
    <row r="18" spans="6:22" x14ac:dyDescent="0.25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  <c r="P18" s="19">
        <f>Tabela2[[#This Row],[Extensão (micro)]]*10^(-6)</f>
        <v>7.4999999999999993E-5</v>
      </c>
      <c r="Q18" s="19">
        <f>Tabela2[[#This Row],[Força '[N']]]*(200-50)*C8/(2*C12)</f>
        <v>1.5504861982560971</v>
      </c>
      <c r="R18" s="19">
        <f>Tabela2[[#This Row],[Força '[N']]]*200^3/(3*Tabela2[[#This Row],[Deslocamento '[mm']]]*$C$12)</f>
        <v>15470.490902850406</v>
      </c>
    </row>
    <row r="19" spans="6:22" x14ac:dyDescent="0.25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22" x14ac:dyDescent="0.25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  <c r="S20" t="s">
        <v>23</v>
      </c>
      <c r="T20" t="s">
        <v>24</v>
      </c>
      <c r="U20" t="s">
        <v>25</v>
      </c>
      <c r="V20" t="s">
        <v>26</v>
      </c>
    </row>
    <row r="21" spans="6:22" x14ac:dyDescent="0.25">
      <c r="R21" s="21">
        <v>2</v>
      </c>
      <c r="S21">
        <f>R21*200^(3)/(3*$P$39*$C$12)</f>
        <v>0.50871578899000924</v>
      </c>
      <c r="T21">
        <f>(Q4/$P$39)*10^6</f>
        <v>64.455880201874749</v>
      </c>
      <c r="U21">
        <f>ABS(T21-O4)/T21*100</f>
        <v>2.2587236374942918</v>
      </c>
      <c r="V21">
        <f>ABS(T21-O18)/T21*100</f>
        <v>16.358662336316318</v>
      </c>
    </row>
    <row r="22" spans="6:22" x14ac:dyDescent="0.25">
      <c r="R22" s="1">
        <v>4</v>
      </c>
      <c r="S22">
        <f t="shared" ref="S22:S28" si="0">R22*200^(3)/(3*$P$39*$C$12)</f>
        <v>1.0174315779800185</v>
      </c>
      <c r="T22">
        <f t="shared" ref="T22:T28" si="1">(Q5/$P$39)*10^6</f>
        <v>128.9117604037495</v>
      </c>
      <c r="U22">
        <f>ABS(T22-O5)/T22*100</f>
        <v>0.70727480634340778</v>
      </c>
      <c r="V22">
        <f>ABS(T22-O17)/T22*100</f>
        <v>1.6198984403829184</v>
      </c>
    </row>
    <row r="23" spans="6:22" x14ac:dyDescent="0.25">
      <c r="R23" s="21">
        <v>7</v>
      </c>
      <c r="S23">
        <f t="shared" si="0"/>
        <v>1.7805052614650323</v>
      </c>
      <c r="T23">
        <f t="shared" si="1"/>
        <v>225.59558070656163</v>
      </c>
      <c r="U23">
        <f>ABS(T23-O6)/T23*100</f>
        <v>0.17926738288566263</v>
      </c>
      <c r="V23">
        <f>ABS(T23-O16)/T23*100</f>
        <v>4.6119783290310457</v>
      </c>
    </row>
    <row r="24" spans="6:22" x14ac:dyDescent="0.25">
      <c r="R24" s="1">
        <v>9</v>
      </c>
      <c r="S24">
        <f t="shared" si="0"/>
        <v>2.2892210504550414</v>
      </c>
      <c r="T24">
        <f t="shared" si="1"/>
        <v>290.05146090843635</v>
      </c>
      <c r="U24">
        <f t="shared" ref="U22:U28" si="2">ABS(T24-O7)/T24*100</f>
        <v>1.7741992498565423E-2</v>
      </c>
      <c r="V24">
        <f>ABS(T24-O15)/T24*100</f>
        <v>1.3613236351911095</v>
      </c>
    </row>
    <row r="25" spans="6:22" x14ac:dyDescent="0.25">
      <c r="R25" s="21">
        <v>12</v>
      </c>
      <c r="S25">
        <f t="shared" si="0"/>
        <v>3.0522947339400552</v>
      </c>
      <c r="T25">
        <f t="shared" si="1"/>
        <v>386.73528121124849</v>
      </c>
      <c r="U25">
        <f t="shared" si="2"/>
        <v>0.32702441442384839</v>
      </c>
      <c r="V25">
        <f>ABS(T25-O14)/T25*100</f>
        <v>2.6541976611501745</v>
      </c>
    </row>
    <row r="26" spans="6:22" x14ac:dyDescent="0.25">
      <c r="R26" s="1">
        <v>14</v>
      </c>
      <c r="S26">
        <f t="shared" si="0"/>
        <v>3.5610105229300646</v>
      </c>
      <c r="T26">
        <f t="shared" si="1"/>
        <v>451.19116141312327</v>
      </c>
      <c r="U26">
        <f t="shared" si="2"/>
        <v>1.2874451194220085</v>
      </c>
      <c r="V26">
        <f>ABS(T26-O13)/T26*100</f>
        <v>0.84417402480747006</v>
      </c>
    </row>
    <row r="27" spans="6:22" x14ac:dyDescent="0.25">
      <c r="R27" s="21">
        <v>17</v>
      </c>
      <c r="S27">
        <f t="shared" si="0"/>
        <v>4.324084206415078</v>
      </c>
      <c r="T27">
        <f t="shared" si="1"/>
        <v>547.87498171593541</v>
      </c>
      <c r="U27">
        <f t="shared" si="2"/>
        <v>0.15970463064310345</v>
      </c>
      <c r="V27">
        <f>ABS(T27-O12)/T27*100</f>
        <v>1.6655292883579369</v>
      </c>
    </row>
    <row r="28" spans="6:22" x14ac:dyDescent="0.25">
      <c r="R28" s="1">
        <v>20</v>
      </c>
      <c r="S28">
        <f t="shared" si="0"/>
        <v>5.0871578899000918</v>
      </c>
      <c r="T28">
        <f t="shared" si="1"/>
        <v>644.55880201874743</v>
      </c>
      <c r="U28">
        <f t="shared" si="2"/>
        <v>0.22359449234713161</v>
      </c>
      <c r="V28">
        <f>ABS(T28-O11)/T28*100</f>
        <v>0.22359449234713161</v>
      </c>
    </row>
    <row r="31" spans="6:22" x14ac:dyDescent="0.25">
      <c r="U31" t="s">
        <v>27</v>
      </c>
      <c r="V31" t="s">
        <v>28</v>
      </c>
    </row>
    <row r="32" spans="6:22" x14ac:dyDescent="0.25">
      <c r="U32">
        <f>ABS(S21-N4)/S21*100</f>
        <v>12.046846655116159</v>
      </c>
      <c r="V32">
        <f>ABS(S21-N18)/S21*100</f>
        <v>55.48957141087174</v>
      </c>
    </row>
    <row r="33" spans="8:34" x14ac:dyDescent="0.25">
      <c r="U33">
        <f t="shared" ref="U33:U38" si="3">ABS(S22-N5)/S22*100</f>
        <v>17.944049110648592</v>
      </c>
      <c r="V33">
        <f>ABS(S22-N17)/S22*100</f>
        <v>23.841251566181029</v>
      </c>
    </row>
    <row r="34" spans="8:34" x14ac:dyDescent="0.25">
      <c r="U34">
        <f>ABS(S23-N6)/S23*100</f>
        <v>19.179653434664914</v>
      </c>
      <c r="V34">
        <f>ABS(S23-N16)/S23*100</f>
        <v>27.885047535688994</v>
      </c>
    </row>
    <row r="35" spans="8:34" x14ac:dyDescent="0.25">
      <c r="U35">
        <f>ABS(S24-N7)/S24*100</f>
        <v>18.424561903321614</v>
      </c>
      <c r="V35">
        <f>ABS(S24-N15)/S24*100</f>
        <v>20.521344998622034</v>
      </c>
    </row>
    <row r="36" spans="8:34" x14ac:dyDescent="0.25">
      <c r="U36">
        <f t="shared" si="3"/>
        <v>18.468244884473716</v>
      </c>
      <c r="V36">
        <f>ABS(S25-N14)/S25*100</f>
        <v>23.939538273773241</v>
      </c>
    </row>
    <row r="37" spans="8:34" x14ac:dyDescent="0.25">
      <c r="U37">
        <f>ABS(S26-N9)/S26*100</f>
        <v>20.331012009316495</v>
      </c>
      <c r="V37">
        <f>ABS(S26-N13)/S26*100</f>
        <v>19.769373680218155</v>
      </c>
    </row>
    <row r="38" spans="8:34" x14ac:dyDescent="0.25">
      <c r="N38" t="s">
        <v>17</v>
      </c>
      <c r="O38" t="s">
        <v>18</v>
      </c>
      <c r="P38" t="s">
        <v>20</v>
      </c>
      <c r="U38">
        <f t="shared" si="3"/>
        <v>17.157755449910955</v>
      </c>
      <c r="V38">
        <f>ABS(S27-N12)/S27*100</f>
        <v>21.019844901181209</v>
      </c>
    </row>
    <row r="39" spans="8:34" x14ac:dyDescent="0.25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  <c r="N39">
        <v>23927</v>
      </c>
      <c r="O39">
        <v>24183</v>
      </c>
      <c r="P39">
        <f>AVERAGE(N39,O39)</f>
        <v>24055</v>
      </c>
      <c r="U39">
        <f>ABS(S28-N11)/S28*100</f>
        <v>17.983363793685491</v>
      </c>
      <c r="V39">
        <f>ABS(S28-N11)/S28*100</f>
        <v>17.983363793685491</v>
      </c>
    </row>
    <row r="41" spans="8:34" x14ac:dyDescent="0.25">
      <c r="N41" t="s">
        <v>21</v>
      </c>
      <c r="O41" t="s">
        <v>22</v>
      </c>
    </row>
    <row r="42" spans="8:34" x14ac:dyDescent="0.25">
      <c r="N42">
        <f>AVERAGE(R4:R11)</f>
        <v>20447.076036801816</v>
      </c>
      <c r="O42">
        <f>AVERAGE(R11:R18)</f>
        <v>19177.749562342775</v>
      </c>
      <c r="P42">
        <f>AVERAGE(Tabela2[Young utilizando deslocamentos])</f>
        <v>19774.009140586251</v>
      </c>
    </row>
    <row r="43" spans="8:34" x14ac:dyDescent="0.25">
      <c r="S43" s="26">
        <v>64.456000000000003</v>
      </c>
      <c r="T43" s="26">
        <v>128.91200000000001</v>
      </c>
      <c r="U43" s="26">
        <v>225.596</v>
      </c>
      <c r="V43" s="26">
        <v>290.05099999999999</v>
      </c>
      <c r="W43" s="26">
        <v>386.73500000000001</v>
      </c>
      <c r="X43" s="26">
        <v>451.19099999999997</v>
      </c>
      <c r="Y43" s="26">
        <v>547.875</v>
      </c>
      <c r="Z43" s="26">
        <v>644.55899999999997</v>
      </c>
    </row>
    <row r="44" spans="8:34" x14ac:dyDescent="0.25">
      <c r="S44" s="26"/>
      <c r="T44" s="26"/>
      <c r="U44" s="26"/>
      <c r="V44" s="26"/>
      <c r="W44" s="26"/>
      <c r="X44" s="26"/>
      <c r="Y44" s="26"/>
      <c r="Z44" s="26"/>
    </row>
    <row r="45" spans="8:34" x14ac:dyDescent="0.25">
      <c r="AA45" s="26"/>
      <c r="AB45" s="26"/>
      <c r="AC45" s="26"/>
      <c r="AD45" s="26"/>
      <c r="AE45" s="26"/>
      <c r="AF45" s="26"/>
      <c r="AG45" s="26"/>
      <c r="AH45" s="26"/>
    </row>
    <row r="46" spans="8:34" x14ac:dyDescent="0.25">
      <c r="AA46" s="26"/>
      <c r="AB46" s="26"/>
      <c r="AC46" s="26"/>
      <c r="AD46" s="26"/>
      <c r="AE46" s="26"/>
      <c r="AF46" s="26"/>
      <c r="AG46" s="26"/>
      <c r="AH46" s="26"/>
    </row>
  </sheetData>
  <mergeCells count="3">
    <mergeCell ref="F2:I2"/>
    <mergeCell ref="C10:D10"/>
    <mergeCell ref="L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Pedro Lourenço Figueira Francisco Farinha</cp:lastModifiedBy>
  <dcterms:created xsi:type="dcterms:W3CDTF">2015-06-05T18:19:34Z</dcterms:created>
  <dcterms:modified xsi:type="dcterms:W3CDTF">2023-11-19T00:41:51Z</dcterms:modified>
</cp:coreProperties>
</file>