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https://senacpr-my.sharepoint.com/personal/francisco_17900_aluno_pr_senac_br/Documents/"/>
    </mc:Choice>
  </mc:AlternateContent>
  <xr:revisionPtr revIDLastSave="0" documentId="8_{18885983-FA45-456D-907B-369F0722912C}" xr6:coauthVersionLast="47" xr6:coauthVersionMax="47" xr10:uidLastSave="{00000000-0000-0000-0000-000000000000}"/>
  <bookViews>
    <workbookView xWindow="1116" yWindow="1116" windowWidth="17280" windowHeight="8880" tabRatio="582" xr2:uid="{6B58F777-45EA-4E56-ADD0-6D983C6491D4}"/>
  </bookViews>
  <sheets>
    <sheet name="APP" sheetId="1" r:id="rId1"/>
    <sheet name="Planilha2" sheetId="2" r:id="rId2"/>
  </sheets>
  <definedNames>
    <definedName name="Aporte">APP!$D$20</definedName>
    <definedName name="patrimonio">APP!$D$23</definedName>
    <definedName name="qtd_anos">APP!$D$21</definedName>
    <definedName name="rendimento_carteira">APP!$D$14</definedName>
    <definedName name="salario">APP!$D$13</definedName>
    <definedName name="sugestao_innvestimento">APP!$D$15</definedName>
    <definedName name="taxa_mensal">APP!$D$22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D39" i="1" s="1"/>
  <c r="C40" i="1"/>
  <c r="D40" i="1" s="1"/>
  <c r="C41" i="1"/>
  <c r="D41" i="1" s="1"/>
  <c r="C42" i="1"/>
  <c r="D42" i="1" s="1"/>
  <c r="C43" i="1"/>
  <c r="D43" i="1" s="1"/>
  <c r="C38" i="1"/>
  <c r="D38" i="1" s="1"/>
  <c r="I4" i="2"/>
  <c r="A10" i="2"/>
  <c r="A20" i="2"/>
  <c r="A19" i="2"/>
  <c r="A18" i="2"/>
  <c r="A17" i="2"/>
  <c r="A16" i="2"/>
  <c r="A15" i="2"/>
  <c r="A14" i="2"/>
  <c r="A13" i="2"/>
  <c r="A12" i="2"/>
  <c r="A11" i="2"/>
  <c r="A9" i="2"/>
  <c r="A3" i="2"/>
  <c r="A4" i="2"/>
  <c r="A5" i="2"/>
  <c r="A6" i="2"/>
  <c r="A7" i="2"/>
  <c r="A8" i="2"/>
  <c r="D15" i="1"/>
  <c r="D23" i="1"/>
  <c r="D24" i="1" s="1"/>
  <c r="C28" i="1"/>
  <c r="D28" i="1" s="1"/>
  <c r="C29" i="1"/>
  <c r="D29" i="1" s="1"/>
  <c r="C30" i="1"/>
  <c r="D30" i="1" s="1"/>
  <c r="C31" i="1"/>
  <c r="D31" i="1" s="1"/>
  <c r="C32" i="1"/>
  <c r="D32" i="1" s="1"/>
  <c r="D44" i="1" l="1"/>
</calcChain>
</file>

<file path=xl/sharedStrings.xml><?xml version="1.0" encoding="utf-8"?>
<sst xmlns="http://schemas.openxmlformats.org/spreadsheetml/2006/main" count="71" uniqueCount="36">
  <si>
    <t>CONFIGURAÇÕES</t>
  </si>
  <si>
    <t>Salário</t>
  </si>
  <si>
    <t>Rendimento Carteira</t>
  </si>
  <si>
    <t>Sugestão de investimento (30%)</t>
  </si>
  <si>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</si>
  <si>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</si>
  <si>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</si>
  <si>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</si>
  <si>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</si>
  <si>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</si>
  <si>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CENÁRIOS</t>
  </si>
  <si>
    <t>Dividendos</t>
  </si>
  <si>
    <t>Quanto em 2 anos?</t>
  </si>
  <si>
    <t>Quanto em 5 anos?</t>
  </si>
  <si>
    <t>Quanto em 10 anos?</t>
  </si>
  <si>
    <t>Quanto em 20 anos?</t>
  </si>
  <si>
    <t>Quanto em 30 anos?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</si>
  <si>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</si>
  <si>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</si>
  <si>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</si>
  <si>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</si>
  <si>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</si>
  <si>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</si>
  <si>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</si>
  <si>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</si>
  <si>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</si>
  <si>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</si>
  <si>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</si>
  <si>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</si>
  <si>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CHAVE</t>
  </si>
  <si>
    <t>PERFIL</t>
  </si>
  <si>
    <t>%</t>
  </si>
  <si>
    <t>Conservador</t>
  </si>
  <si>
    <t>Moderado-TIJOLO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</si>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</sst>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4"/>
      <color theme="0"/>
      <name val="Segoe UI"/>
      <family val="2"/>
    </font>
    <font>
      <b/>
      <sz val="20"/>
      <color theme="0"/>
      <name val="Segoe UI"/>
      <family val="2"/>
    </font>
    <font>
      <b/>
      <sz val="14"/>
      <color rgb="FF9C5700"/>
      <name val="Segoe UI"/>
      <family val="2"/>
    </font>
    <font>
      <b/>
      <sz val="12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2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medium">
        <color indexed="64"/>
      </right>
      <top/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2"/>
      </left>
      <right style="medium">
        <color indexed="64"/>
      </right>
      <top/>
      <bottom style="medium">
        <color theme="2"/>
      </bottom>
      <diagonal/>
    </border>
    <border>
      <left style="thin">
        <color theme="2"/>
      </left>
      <right style="medium">
        <color indexed="64"/>
      </right>
      <top style="medium">
        <color theme="2"/>
      </top>
      <bottom style="medium">
        <color theme="2"/>
      </bottom>
      <diagonal/>
    </border>
    <border>
      <left style="thin">
        <color theme="2"/>
      </left>
      <right style="medium">
        <color indexed="64"/>
      </right>
      <top style="medium">
        <color theme="2"/>
      </top>
      <bottom style="medium">
        <color indexed="64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/>
      <right/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4.9989318521683403E-2"/>
      </bottom>
      <diagonal/>
    </border>
    <border>
      <left/>
      <right style="thin">
        <color theme="2"/>
      </right>
      <top style="medium">
        <color theme="0" tint="-0.14996795556505021"/>
      </top>
      <bottom style="medium">
        <color theme="0" tint="-4.9989318521683403E-2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indexed="64"/>
      </bottom>
      <diagonal/>
    </border>
    <border>
      <left/>
      <right style="thin">
        <color theme="2"/>
      </right>
      <top style="medium">
        <color theme="0" tint="-4.9989318521683403E-2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3">
    <xf numFmtId="0" fontId="0" fillId="0" borderId="0" xfId="0"/>
    <xf numFmtId="0" fontId="4" fillId="5" borderId="0" xfId="0" applyFont="1" applyFill="1"/>
    <xf numFmtId="10" fontId="0" fillId="0" borderId="12" xfId="0" applyNumberFormat="1" applyBorder="1" applyAlignment="1">
      <alignment horizontal="center" vertical="center"/>
    </xf>
    <xf numFmtId="8" fontId="0" fillId="6" borderId="7" xfId="0" applyNumberFormat="1" applyFill="1" applyBorder="1" applyAlignment="1">
      <alignment horizontal="center"/>
    </xf>
    <xf numFmtId="8" fontId="0" fillId="6" borderId="10" xfId="0" applyNumberFormat="1" applyFill="1" applyBorder="1" applyAlignment="1">
      <alignment horizontal="center"/>
    </xf>
    <xf numFmtId="8" fontId="0" fillId="6" borderId="8" xfId="0" applyNumberFormat="1" applyFill="1" applyBorder="1" applyAlignment="1">
      <alignment horizontal="center"/>
    </xf>
    <xf numFmtId="8" fontId="0" fillId="6" borderId="14" xfId="0" applyNumberFormat="1" applyFill="1" applyBorder="1" applyAlignment="1">
      <alignment horizontal="center"/>
    </xf>
    <xf numFmtId="8" fontId="0" fillId="6" borderId="16" xfId="0" applyNumberFormat="1" applyFill="1" applyBorder="1" applyAlignment="1">
      <alignment horizontal="center"/>
    </xf>
    <xf numFmtId="0" fontId="6" fillId="6" borderId="9" xfId="0" applyFont="1" applyFill="1" applyBorder="1" applyAlignment="1">
      <alignment horizontal="left" indent="3"/>
    </xf>
    <xf numFmtId="0" fontId="6" fillId="6" borderId="11" xfId="0" applyFont="1" applyFill="1" applyBorder="1" applyAlignment="1">
      <alignment horizontal="left" indent="3"/>
    </xf>
    <xf numFmtId="0" fontId="6" fillId="6" borderId="13" xfId="0" applyFont="1" applyFill="1" applyBorder="1" applyAlignment="1">
      <alignment horizontal="left" indent="3"/>
    </xf>
    <xf numFmtId="164" fontId="3" fillId="0" borderId="21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0" fontId="3" fillId="0" borderId="22" xfId="0" applyNumberFormat="1" applyFont="1" applyBorder="1" applyAlignment="1">
      <alignment horizontal="center" vertical="center"/>
    </xf>
    <xf numFmtId="8" fontId="3" fillId="6" borderId="22" xfId="0" applyNumberFormat="1" applyFont="1" applyFill="1" applyBorder="1" applyAlignment="1">
      <alignment horizontal="center"/>
    </xf>
    <xf numFmtId="8" fontId="3" fillId="6" borderId="23" xfId="0" applyNumberFormat="1" applyFont="1" applyFill="1" applyBorder="1" applyAlignment="1">
      <alignment horizontal="center"/>
    </xf>
    <xf numFmtId="0" fontId="0" fillId="6" borderId="0" xfId="0" applyFill="1"/>
    <xf numFmtId="0" fontId="2" fillId="2" borderId="0" xfId="3"/>
    <xf numFmtId="0" fontId="10" fillId="2" borderId="0" xfId="3" applyFont="1" applyAlignment="1">
      <alignment horizontal="left" indent="3"/>
    </xf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6" borderId="15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0" fontId="7" fillId="4" borderId="0" xfId="0" applyFont="1" applyFill="1" applyAlignment="1">
      <alignment horizontal="left" indent="3"/>
    </xf>
    <xf numFmtId="164" fontId="13" fillId="4" borderId="0" xfId="0" applyNumberFormat="1" applyFont="1" applyFill="1" applyAlignment="1">
      <alignment horizontal="center" vertical="center"/>
    </xf>
    <xf numFmtId="164" fontId="14" fillId="4" borderId="0" xfId="0" applyNumberFormat="1" applyFont="1" applyFill="1" applyAlignment="1">
      <alignment horizontal="center" vertical="center"/>
    </xf>
    <xf numFmtId="9" fontId="13" fillId="5" borderId="0" xfId="0" applyNumberFormat="1" applyFont="1" applyFill="1" applyAlignment="1">
      <alignment horizontal="center" vertical="center"/>
    </xf>
    <xf numFmtId="9" fontId="14" fillId="0" borderId="6" xfId="0" applyNumberFormat="1" applyFont="1" applyBorder="1" applyAlignment="1">
      <alignment horizontal="center" vertical="center"/>
    </xf>
    <xf numFmtId="0" fontId="0" fillId="0" borderId="6" xfId="0" applyBorder="1"/>
    <xf numFmtId="0" fontId="14" fillId="0" borderId="6" xfId="0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2" fillId="2" borderId="0" xfId="2" applyFont="1" applyFill="1"/>
    <xf numFmtId="164" fontId="6" fillId="4" borderId="0" xfId="0" applyNumberFormat="1" applyFont="1" applyFill="1" applyAlignment="1">
      <alignment horizontal="center" vertical="center"/>
    </xf>
    <xf numFmtId="0" fontId="6" fillId="0" borderId="17" xfId="0" applyFont="1" applyBorder="1" applyAlignment="1">
      <alignment horizontal="left" indent="3"/>
    </xf>
    <xf numFmtId="0" fontId="6" fillId="0" borderId="19" xfId="0" applyFont="1" applyBorder="1" applyAlignment="1">
      <alignment horizontal="left" indent="3"/>
    </xf>
    <xf numFmtId="0" fontId="6" fillId="0" borderId="18" xfId="0" applyFont="1" applyBorder="1" applyAlignment="1">
      <alignment horizontal="left" indent="3"/>
    </xf>
    <xf numFmtId="0" fontId="6" fillId="0" borderId="20" xfId="0" applyFont="1" applyBorder="1" applyAlignment="1">
      <alignment horizontal="left" indent="3"/>
    </xf>
    <xf numFmtId="0" fontId="7" fillId="6" borderId="26" xfId="0" applyFont="1" applyFill="1" applyBorder="1" applyAlignment="1">
      <alignment horizontal="left" indent="3"/>
    </xf>
    <xf numFmtId="0" fontId="7" fillId="6" borderId="27" xfId="0" applyFont="1" applyFill="1" applyBorder="1" applyAlignment="1">
      <alignment horizontal="left" indent="3"/>
    </xf>
    <xf numFmtId="0" fontId="7" fillId="6" borderId="28" xfId="0" applyFont="1" applyFill="1" applyBorder="1" applyAlignment="1">
      <alignment horizontal="left" indent="3"/>
    </xf>
    <xf numFmtId="0" fontId="7" fillId="6" borderId="29" xfId="0" applyFont="1" applyFill="1" applyBorder="1" applyAlignment="1">
      <alignment horizontal="left" indent="3"/>
    </xf>
    <xf numFmtId="0" fontId="9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left" indent="3"/>
    </xf>
    <xf numFmtId="0" fontId="6" fillId="4" borderId="19" xfId="0" applyFont="1" applyFill="1" applyBorder="1" applyAlignment="1">
      <alignment horizontal="left" indent="3"/>
    </xf>
    <xf numFmtId="0" fontId="6" fillId="4" borderId="18" xfId="0" applyFont="1" applyFill="1" applyBorder="1" applyAlignment="1">
      <alignment horizontal="left" indent="3"/>
    </xf>
    <xf numFmtId="0" fontId="6" fillId="4" borderId="20" xfId="0" applyFont="1" applyFill="1" applyBorder="1" applyAlignment="1">
      <alignment horizontal="left" indent="3"/>
    </xf>
    <xf numFmtId="0" fontId="6" fillId="6" borderId="24" xfId="0" applyFont="1" applyFill="1" applyBorder="1" applyAlignment="1">
      <alignment horizontal="left" indent="3"/>
    </xf>
    <xf numFmtId="0" fontId="6" fillId="6" borderId="25" xfId="0" applyFont="1" applyFill="1" applyBorder="1" applyAlignment="1">
      <alignment horizontal="left" indent="3"/>
    </xf>
    <xf numFmtId="0" fontId="10" fillId="2" borderId="0" xfId="3" applyFont="1" applyAlignment="1">
      <alignment horizontal="center"/>
    </xf>
    <xf numFmtId="0" fontId="9" fillId="3" borderId="1" xfId="0" applyFont="1" applyFill="1" applyBorder="1" applyAlignment="1">
      <alignment horizontal="center" vertical="top"/>
    </xf>
    <xf numFmtId="0" fontId="9" fillId="3" borderId="5" xfId="0" applyFont="1" applyFill="1" applyBorder="1" applyAlignment="1">
      <alignment horizontal="center" vertical="top"/>
    </xf>
    <xf numFmtId="0" fontId="9" fillId="3" borderId="2" xfId="0" applyFont="1" applyFill="1" applyBorder="1" applyAlignment="1">
      <alignment horizontal="center" vertical="top"/>
    </xf>
    <xf numFmtId="0" fontId="9" fillId="3" borderId="3" xfId="0" applyFont="1" applyFill="1" applyBorder="1" applyAlignment="1">
      <alignment horizontal="center" vertical="top"/>
    </xf>
    <xf numFmtId="0" fontId="9" fillId="3" borderId="0" xfId="0" applyFont="1" applyFill="1" applyAlignment="1">
      <alignment horizontal="center" vertical="top"/>
    </xf>
    <xf numFmtId="0" fontId="9" fillId="3" borderId="4" xfId="0" applyFont="1" applyFill="1" applyBorder="1" applyAlignment="1">
      <alignment horizontal="center" vertical="top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APP!$C$37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29C-4BC6-9541-FE27010901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29C-4BC6-9541-FE27010901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29C-4BC6-9541-FE27010901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29C-4BC6-9541-FE27010901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29C-4BC6-9541-FE27010901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29C-4BC6-9541-FE27010901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APP!$B$38:$B$43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APP!$C$38:$C$43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F-4278-9C0D-0969AFEDC1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129540</xdr:colOff>
      <xdr:row>0</xdr:row>
      <xdr:rowOff>61409</xdr:rowOff>
    </xdr:from>
    <xdr:to>
      <xdr:col>4</xdr:col>
      <xdr:colOff>160020</xdr:colOff>
      <xdr:row>7</xdr:row>
      <xdr:rowOff>86062</xdr:rowOff>
    </xdr:to>
    <xdr:pic>
      <xdr:nvPicPr>
        <xdr:cNvPr id="14" name="Imagem 2">
          <a:extLst>
            <a:ext uri="{FF2B5EF4-FFF2-40B4-BE49-F238E27FC236}">
              <a16:creationId xmlns:a16="http://schemas.microsoft.com/office/drawing/2014/main" id="{AC2F091B-2B83-4CF6-8143-7CA4F231E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62"/>
        <a:stretch>
          <a:fillRect/>
        </a:stretch>
      </xdr:blipFill>
      <xdr:spPr>
        <a:xfrm>
          <a:off x="129540" y="61409"/>
          <a:ext cx="6438900" cy="1449593"/>
        </a:xfrm>
        <a:prstGeom prst="rect">
          <a:avLst/>
        </a:prstGeom>
      </xdr:spPr>
    </xdr:pic>
    <xdr:clientData/>
  </xdr:twoCellAnchor>
  <xdr:twoCellAnchor>
    <xdr:from>
      <xdr:col>0</xdr:col>
      <xdr:colOff>182880</xdr:colOff>
      <xdr:row>46</xdr:row>
      <xdr:rowOff>0</xdr:rowOff>
    </xdr:from>
    <xdr:to>
      <xdr:col>4</xdr:col>
      <xdr:colOff>30480</xdr:colOff>
      <xdr:row>63</xdr:row>
      <xdr:rowOff>83820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A3D4B6A-79CE-6EC8-5A8A-61E5A86B8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E2D7-E0EF-4E6F-81D4-91B533E0607F}">
  <dimension ref="A1:G72"/>
  <sheetViews>
    <sheetView showGridLines="0" showRowColHeaders="0" tabSelected="1" workbookViewId="0">
      <selection activeCell="D17" sqref="D1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5"/>
  <cols>
    <col min="1" max="1" width="3" bestFit="1" customWidth="1"/>
    <col min="2" max="2" width="35.7109375" bestFit="1" customWidth="1"/>
    <col min="3" max="3" width="31.7109375" bestFit="1" customWidth="1"/>
    <col min="4" max="4" width="23" customWidth="1"/>
    <col min="5" max="5" width="2.5703125" customWidth="1"/>
    <col min="6" max="6" width="21.5703125" hidden="1" customWidth="1"/>
    <col min="7" max="7" width="11.85546875" hidden="1" customWidth="1"/>
    <col min="8" max="11" width="8.85546875" hidden="1" customWidth="1"/>
    <col min="12" max="16384" width="8.85546875" hidden="1"/>
  </cols>
  <sheetData>
    <row r="1" spans="2:4" ht="25.9" customHeight="1"/>
    <row r="10" spans="2:4" ht="15" thickBot="1"/>
    <row r="11" spans="2:4" ht="31.15" customHeight="1">
      <c r="B11" s="54" t="s">
        <v>0</v>
      </c>
      <c r="C11" s="55"/>
      <c r="D11" s="56"/>
    </row>
    <row r="12" spans="2:4" ht="31.15" customHeight="1">
      <c r="B12" s="57"/>
      <c r="C12" s="58"/>
      <c r="D12" s="59"/>
    </row>
    <row r="13" spans="2:4" ht="16.149999999999999" thickBot="1">
      <c r="B13" s="60" t="s">
        <v>1</v>
      </c>
      <c r="C13" s="61"/>
      <c r="D13" s="24">
        <v>5000</v>
      </c>
    </row>
    <row r="14" spans="2:4" ht="16.149999999999999" thickBot="1">
      <c r="B14" s="62" t="s">
        <v>2</v>
      </c>
      <c r="C14" s="63"/>
      <c r="D14" s="2">
        <v>0.01</v>
      </c>
    </row>
    <row r="15" spans="2:4" ht="16.149999999999999" thickBot="1">
      <c r="B15" s="64" t="s">
        <v>3</v>
      </c>
      <c r="C15" s="65"/>
      <c r="D15" s="25">
        <f>salario*30%</f>
        <v>1500</v>
      </c>
    </row>
    <row r="17" spans="1:4" ht="15" thickBot="1"/>
    <row r="18" spans="1:4" ht="25.9" customHeight="1">
      <c r="B18" s="67" t="s">
        <v>4</v>
      </c>
      <c r="C18" s="68"/>
      <c r="D18" s="69"/>
    </row>
    <row r="19" spans="1:4" ht="25.9" customHeight="1">
      <c r="B19" s="70"/>
      <c r="C19" s="71"/>
      <c r="D19" s="72"/>
    </row>
    <row r="20" spans="1:4" ht="16.149999999999999" thickBot="1">
      <c r="B20" s="40" t="s">
        <v>5</v>
      </c>
      <c r="C20" s="41"/>
      <c r="D20" s="11">
        <v>1500</v>
      </c>
    </row>
    <row r="21" spans="1:4" ht="16.149999999999999" thickBot="1">
      <c r="B21" s="42" t="s">
        <v>6</v>
      </c>
      <c r="C21" s="43"/>
      <c r="D21" s="12">
        <v>5</v>
      </c>
    </row>
    <row r="22" spans="1:4" ht="14.45" customHeight="1" thickBot="1">
      <c r="B22" s="42" t="s">
        <v>7</v>
      </c>
      <c r="C22" s="43"/>
      <c r="D22" s="13">
        <v>1.0789999999999999E-2</v>
      </c>
    </row>
    <row r="23" spans="1:4" ht="16.149999999999999" thickBot="1">
      <c r="B23" s="44" t="s">
        <v>8</v>
      </c>
      <c r="C23" s="45"/>
      <c r="D23" s="14">
        <f>FV(taxa_mensal,qtd_anos*12,Aporte*-1)</f>
        <v>125665.37099773147</v>
      </c>
    </row>
    <row r="24" spans="1:4" ht="18.600000000000001" customHeight="1" thickBot="1">
      <c r="B24" s="46" t="s">
        <v>9</v>
      </c>
      <c r="C24" s="47"/>
      <c r="D24" s="15">
        <f>patrimonio*rendimento_carteira</f>
        <v>1256.6537099773147</v>
      </c>
    </row>
    <row r="25" spans="1:4" ht="15" thickBot="1">
      <c r="B25" s="16"/>
      <c r="C25" s="16"/>
      <c r="D25" s="16"/>
    </row>
    <row r="26" spans="1:4" ht="25.9" customHeight="1">
      <c r="B26" s="48" t="s">
        <v>10</v>
      </c>
      <c r="C26" s="49"/>
      <c r="D26" s="52" t="s">
        <v>11</v>
      </c>
    </row>
    <row r="27" spans="1:4" ht="14.45" customHeight="1">
      <c r="B27" s="50"/>
      <c r="C27" s="51"/>
      <c r="D27" s="53"/>
    </row>
    <row r="28" spans="1:4" ht="14.45" customHeight="1" thickBot="1">
      <c r="A28" s="1">
        <v>2</v>
      </c>
      <c r="B28" s="8" t="s">
        <v>12</v>
      </c>
      <c r="C28" s="3">
        <f>FV($D$22,$A28*12,$D$20*-1)</f>
        <v>40841.440946467825</v>
      </c>
      <c r="D28" s="4">
        <f>C28*rendimento_carteira</f>
        <v>408.41440946467827</v>
      </c>
    </row>
    <row r="29" spans="1:4" ht="16.149999999999999" thickBot="1">
      <c r="A29" s="1">
        <v>5</v>
      </c>
      <c r="B29" s="9" t="s">
        <v>13</v>
      </c>
      <c r="C29" s="5">
        <f>FV($D$22,$A29*12,$D$20*-1)</f>
        <v>125665.37099773147</v>
      </c>
      <c r="D29" s="4">
        <f>C29*rendimento_carteira</f>
        <v>1256.6537099773147</v>
      </c>
    </row>
    <row r="30" spans="1:4" ht="16.149999999999999" thickBot="1">
      <c r="A30" s="1">
        <v>10</v>
      </c>
      <c r="B30" s="9" t="s">
        <v>14</v>
      </c>
      <c r="C30" s="5">
        <f>FV($D$22,$A30*12,$D$20*-1)</f>
        <v>364926.3187952583</v>
      </c>
      <c r="D30" s="4">
        <f>C30*rendimento_carteira</f>
        <v>3649.2631879525829</v>
      </c>
    </row>
    <row r="31" spans="1:4" ht="16.149999999999999" thickBot="1">
      <c r="A31" s="1">
        <v>20</v>
      </c>
      <c r="B31" s="9" t="s">
        <v>15</v>
      </c>
      <c r="C31" s="5">
        <f>FV($D$22,$A31*12,$D$20*-1)</f>
        <v>1687797.600145621</v>
      </c>
      <c r="D31" s="4">
        <f>C31*rendimento_carteira</f>
        <v>16877.976001456209</v>
      </c>
    </row>
    <row r="32" spans="1:4" ht="16.149999999999999" thickBot="1">
      <c r="A32" s="1">
        <v>30</v>
      </c>
      <c r="B32" s="10" t="s">
        <v>16</v>
      </c>
      <c r="C32" s="6">
        <f>FV($D$22,$A32*12,$D$20*-1)</f>
        <v>6483254.4825070715</v>
      </c>
      <c r="D32" s="7">
        <f>C32*rendimento_carteira</f>
        <v>64832.54482507072</v>
      </c>
    </row>
    <row r="34" spans="2:4" ht="20.45">
      <c r="B34" s="18" t="s">
        <v>17</v>
      </c>
      <c r="C34" s="66" t="s">
        <v>18</v>
      </c>
      <c r="D34" s="66"/>
    </row>
    <row r="35" spans="2:4" ht="15.6">
      <c r="B35" s="29" t="s">
        <v>19</v>
      </c>
      <c r="C35" s="39">
        <v>500</v>
      </c>
      <c r="D35" s="39"/>
    </row>
    <row r="37" spans="2:4" ht="19.149999999999999">
      <c r="B37" s="23" t="s">
        <v>20</v>
      </c>
      <c r="C37" s="19" t="s">
        <v>21</v>
      </c>
      <c r="D37" s="20" t="s">
        <v>22</v>
      </c>
    </row>
    <row r="38" spans="2:4" ht="16.899999999999999">
      <c r="B38" s="21" t="s">
        <v>23</v>
      </c>
      <c r="C38" s="32">
        <f>VLOOKUP($C$34&amp;"-"&amp;B38,Planilha2!$A:$D,4,)</f>
        <v>0.5</v>
      </c>
      <c r="D38" s="30">
        <f t="shared" ref="D38:D43" si="0">C38*$C$35</f>
        <v>250</v>
      </c>
    </row>
    <row r="39" spans="2:4" ht="16.899999999999999">
      <c r="B39" s="21" t="s">
        <v>24</v>
      </c>
      <c r="C39" s="32">
        <f>VLOOKUP($C$34&amp;"-"&amp;B39,Planilha2!$A:$D,4,)</f>
        <v>0.1</v>
      </c>
      <c r="D39" s="31">
        <f t="shared" si="0"/>
        <v>50</v>
      </c>
    </row>
    <row r="40" spans="2:4" ht="16.899999999999999">
      <c r="B40" s="21" t="s">
        <v>25</v>
      </c>
      <c r="C40" s="32">
        <f>VLOOKUP($C$34&amp;"-"&amp;B40,Planilha2!$A:$D,4,)</f>
        <v>0.05</v>
      </c>
      <c r="D40" s="31">
        <f t="shared" si="0"/>
        <v>25</v>
      </c>
    </row>
    <row r="41" spans="2:4" ht="16.899999999999999">
      <c r="B41" s="21" t="s">
        <v>26</v>
      </c>
      <c r="C41" s="32">
        <f>VLOOKUP($C$34&amp;"-"&amp;B41,Planilha2!$A:$D,4,)</f>
        <v>0.05</v>
      </c>
      <c r="D41" s="31">
        <f t="shared" si="0"/>
        <v>25</v>
      </c>
    </row>
    <row r="42" spans="2:4" ht="16.899999999999999">
      <c r="B42" s="21" t="s">
        <v>27</v>
      </c>
      <c r="C42" s="32">
        <f>VLOOKUP($C$34&amp;"-"&amp;B42,Planilha2!$A:$D,4,)</f>
        <v>0.2</v>
      </c>
      <c r="D42" s="31">
        <f t="shared" si="0"/>
        <v>100</v>
      </c>
    </row>
    <row r="43" spans="2:4" ht="16.899999999999999">
      <c r="B43" s="21" t="s">
        <v>28</v>
      </c>
      <c r="C43" s="32">
        <f>VLOOKUP($C$34&amp;"-"&amp;B43,Planilha2!$A:$D,4,)</f>
        <v>0.1</v>
      </c>
      <c r="D43" s="31">
        <f t="shared" si="0"/>
        <v>50</v>
      </c>
    </row>
    <row r="44" spans="2:4">
      <c r="B44" s="16"/>
      <c r="C44" s="16"/>
      <c r="D44" s="22">
        <f>SUM(D38:D43)</f>
        <v>500</v>
      </c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</sheetData>
  <mergeCells count="14">
    <mergeCell ref="B11:D12"/>
    <mergeCell ref="B13:C13"/>
    <mergeCell ref="B14:C14"/>
    <mergeCell ref="B15:C15"/>
    <mergeCell ref="C34:D34"/>
    <mergeCell ref="B18:D19"/>
    <mergeCell ref="C35:D35"/>
    <mergeCell ref="B20:C20"/>
    <mergeCell ref="B21:C21"/>
    <mergeCell ref="B22:C22"/>
    <mergeCell ref="B23:C23"/>
    <mergeCell ref="B24:C24"/>
    <mergeCell ref="B26:C27"/>
    <mergeCell ref="D26:D27"/>
  </mergeCells>
  <dataValidations count="1">
    <dataValidation type="list" allowBlank="1" showInputMessage="1" showErrorMessage="1" sqref="C34:C35" xr:uid="{C42FB7DF-0151-4862-8773-C19CCED5E72C}">
      <formula1>"Conservador, moderado, agressivo"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B579-47EF-4180-A2D7-8DE862684962}">
  <dimension ref="A2:I20"/>
  <sheetViews>
    <sheetView workbookViewId="0">
      <selection activeCell="D13" sqref="D13"/>
    </sheetView>
  </sheetViews>
  <sheetFormatPr defaultRowHeight="14.45"/>
  <cols>
    <col min="1" max="1" width="29.28515625" bestFit="1" customWidth="1"/>
    <col min="2" max="2" width="11.28515625" bestFit="1" customWidth="1"/>
    <col min="3" max="3" width="19.42578125" bestFit="1" customWidth="1"/>
  </cols>
  <sheetData>
    <row r="2" spans="1:9">
      <c r="A2" t="s">
        <v>29</v>
      </c>
      <c r="B2" t="s">
        <v>30</v>
      </c>
      <c r="C2" s="27" t="s">
        <v>20</v>
      </c>
      <c r="D2" s="27" t="s">
        <v>31</v>
      </c>
    </row>
    <row r="3" spans="1:9" ht="16.899999999999999">
      <c r="A3" t="str">
        <f>$B$3&amp;"-"&amp;C3</f>
        <v>Conservador-PAPEL</v>
      </c>
      <c r="B3" t="s">
        <v>32</v>
      </c>
      <c r="C3" s="26" t="s">
        <v>23</v>
      </c>
      <c r="D3" s="28">
        <v>0.3</v>
      </c>
      <c r="I3" t="s">
        <v>31</v>
      </c>
    </row>
    <row r="4" spans="1:9" ht="16.899999999999999">
      <c r="A4" t="str">
        <f t="shared" ref="A4:A8" si="0">$B$3&amp;"-"&amp;C4</f>
        <v>Conservador-TIJOLO</v>
      </c>
      <c r="B4" t="s">
        <v>32</v>
      </c>
      <c r="C4" s="26" t="s">
        <v>24</v>
      </c>
      <c r="D4" s="28">
        <v>0.5</v>
      </c>
      <c r="G4" s="17" t="s">
        <v>33</v>
      </c>
      <c r="H4" s="17"/>
      <c r="I4" s="38">
        <f>VLOOKUP(A10,$A:$D,4,FALSE)</f>
        <v>0.35</v>
      </c>
    </row>
    <row r="5" spans="1:9" ht="16.899999999999999">
      <c r="A5" t="str">
        <f t="shared" si="0"/>
        <v>Conservador-HIBRIDOS</v>
      </c>
      <c r="B5" t="s">
        <v>32</v>
      </c>
      <c r="C5" s="26" t="s">
        <v>25</v>
      </c>
      <c r="D5" s="28">
        <v>0.1</v>
      </c>
    </row>
    <row r="6" spans="1:9" ht="16.899999999999999">
      <c r="A6" t="str">
        <f t="shared" si="0"/>
        <v>Conservador-FOFs</v>
      </c>
      <c r="B6" t="s">
        <v>32</v>
      </c>
      <c r="C6" s="26" t="s">
        <v>26</v>
      </c>
      <c r="D6" s="28">
        <v>0.1</v>
      </c>
    </row>
    <row r="7" spans="1:9" ht="16.899999999999999">
      <c r="A7" t="str">
        <f t="shared" si="0"/>
        <v>Conservador-DESENVOLVIMENTO</v>
      </c>
      <c r="B7" t="s">
        <v>32</v>
      </c>
      <c r="C7" s="26" t="s">
        <v>27</v>
      </c>
      <c r="D7" s="28">
        <v>0</v>
      </c>
    </row>
    <row r="8" spans="1:9" ht="17.45" thickBot="1">
      <c r="A8" s="34" t="str">
        <f t="shared" si="0"/>
        <v>Conservador-HOTELARIAS</v>
      </c>
      <c r="B8" s="34" t="s">
        <v>32</v>
      </c>
      <c r="C8" s="35" t="s">
        <v>28</v>
      </c>
      <c r="D8" s="33">
        <v>0</v>
      </c>
    </row>
    <row r="9" spans="1:9" ht="16.899999999999999">
      <c r="A9" t="str">
        <f>$B$9&amp;"-"&amp;C9</f>
        <v>Moderado-PAPEL</v>
      </c>
      <c r="B9" t="s">
        <v>34</v>
      </c>
      <c r="C9" s="26" t="s">
        <v>23</v>
      </c>
      <c r="D9" s="36">
        <v>0.32</v>
      </c>
    </row>
    <row r="10" spans="1:9" ht="16.899999999999999">
      <c r="A10" t="str">
        <f>$B$10&amp;"-"&amp;C10</f>
        <v>Moderado-TIJOLO</v>
      </c>
      <c r="B10" t="s">
        <v>34</v>
      </c>
      <c r="C10" s="26" t="s">
        <v>24</v>
      </c>
      <c r="D10" s="36">
        <v>0.35</v>
      </c>
    </row>
    <row r="11" spans="1:9" ht="16.899999999999999">
      <c r="A11" t="str">
        <f>$B$11&amp;"-"&amp;C11</f>
        <v>Moderado-HIBRIDOS</v>
      </c>
      <c r="B11" t="s">
        <v>34</v>
      </c>
      <c r="C11" s="26" t="s">
        <v>25</v>
      </c>
      <c r="D11" s="36">
        <v>0.08</v>
      </c>
    </row>
    <row r="12" spans="1:9" ht="16.899999999999999">
      <c r="A12" t="str">
        <f>$B$12&amp;"-"&amp;C12</f>
        <v>Moderado-FOFs</v>
      </c>
      <c r="B12" t="s">
        <v>34</v>
      </c>
      <c r="C12" s="26" t="s">
        <v>26</v>
      </c>
      <c r="D12" s="36">
        <v>0.05</v>
      </c>
    </row>
    <row r="13" spans="1:9" ht="16.899999999999999">
      <c r="A13" t="str">
        <f>$B$13&amp;"-"&amp;C13</f>
        <v>Moderado-DESENVOLVIMENTO</v>
      </c>
      <c r="B13" t="s">
        <v>34</v>
      </c>
      <c r="C13" s="26" t="s">
        <v>27</v>
      </c>
      <c r="D13" s="36">
        <v>0.1</v>
      </c>
    </row>
    <row r="14" spans="1:9" ht="17.45" thickBot="1">
      <c r="A14" s="34" t="str">
        <f>$B$14&amp;"-"&amp;C14</f>
        <v>Moderado-HOTELARIAS</v>
      </c>
      <c r="B14" s="34" t="s">
        <v>34</v>
      </c>
      <c r="C14" s="35" t="s">
        <v>28</v>
      </c>
      <c r="D14" s="37">
        <v>0.1</v>
      </c>
    </row>
    <row r="15" spans="1:9" ht="16.899999999999999">
      <c r="A15" t="str">
        <f>$B$15&amp;"-"&amp;C15</f>
        <v>Agressivo-PAPEL</v>
      </c>
      <c r="B15" t="s">
        <v>35</v>
      </c>
      <c r="C15" s="26" t="s">
        <v>23</v>
      </c>
      <c r="D15" s="36">
        <v>0.5</v>
      </c>
    </row>
    <row r="16" spans="1:9" ht="16.899999999999999">
      <c r="A16" t="str">
        <f>$B$16&amp;"-"&amp;C16</f>
        <v>Agressivo-TIJOLO</v>
      </c>
      <c r="B16" t="s">
        <v>35</v>
      </c>
      <c r="C16" s="26" t="s">
        <v>24</v>
      </c>
      <c r="D16" s="36">
        <v>0.1</v>
      </c>
    </row>
    <row r="17" spans="1:4" ht="16.899999999999999">
      <c r="A17" t="str">
        <f>$B$17&amp;"-"&amp;C17</f>
        <v>Agressivo-HIBRIDOS</v>
      </c>
      <c r="B17" t="s">
        <v>35</v>
      </c>
      <c r="C17" s="26" t="s">
        <v>25</v>
      </c>
      <c r="D17" s="36">
        <v>0.05</v>
      </c>
    </row>
    <row r="18" spans="1:4" ht="16.899999999999999">
      <c r="A18" t="str">
        <f>$B$18&amp;"-"&amp;C18</f>
        <v>Agressivo-FOFs</v>
      </c>
      <c r="B18" t="s">
        <v>35</v>
      </c>
      <c r="C18" s="26" t="s">
        <v>26</v>
      </c>
      <c r="D18" s="36">
        <v>0.05</v>
      </c>
    </row>
    <row r="19" spans="1:4" ht="16.899999999999999">
      <c r="A19" t="str">
        <f>$B$19&amp;"-"&amp;C19</f>
        <v>Agressivo-DESENVOLVIMENTO</v>
      </c>
      <c r="B19" t="s">
        <v>35</v>
      </c>
      <c r="C19" s="26" t="s">
        <v>27</v>
      </c>
      <c r="D19" s="36">
        <v>0.2</v>
      </c>
    </row>
    <row r="20" spans="1:4" ht="16.899999999999999">
      <c r="A20" t="str">
        <f>$B$20&amp;"-"&amp;C20</f>
        <v>Agressivo-HOTELARIAS</v>
      </c>
      <c r="B20" t="s">
        <v>35</v>
      </c>
      <c r="C20" s="26" t="s">
        <v>28</v>
      </c>
      <c r="D20" s="36">
        <v>0.1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6792457654F084A9F5376681B511FEC" ma:contentTypeVersion="1" ma:contentTypeDescription="Crie um novo documento." ma:contentTypeScope="" ma:versionID="5f51ba1f2a62ed094439aa05955b99ac">
  <xsd:schema xmlns:xsd="http://www.w3.org/2001/XMLSchema" xmlns:xs="http://www.w3.org/2001/XMLSchema" xmlns:p="http://schemas.microsoft.com/office/2006/metadata/properties" xmlns:ns3="148c8138-c7eb-4041-aee8-60c2d05eb6f1" targetNamespace="http://schemas.microsoft.com/office/2006/metadata/properties" ma:root="true" ma:fieldsID="a53f698f77702276a5fb5971d0ebefc8" ns3:_="">
    <xsd:import namespace="148c8138-c7eb-4041-aee8-60c2d05eb6f1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8c8138-c7eb-4041-aee8-60c2d05eb6f1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BEF70E-ADEC-42F2-A78B-014880BB9325}"/>
</file>

<file path=customXml/itemProps2.xml><?xml version="1.0" encoding="utf-8"?>
<ds:datastoreItem xmlns:ds="http://schemas.openxmlformats.org/officeDocument/2006/customXml" ds:itemID="{9F80D404-1019-45D2-B096-60FD9F4E08C7}"/>
</file>

<file path=customXml/itemProps3.xml><?xml version="1.0" encoding="utf-8"?>
<ds:datastoreItem xmlns:ds="http://schemas.openxmlformats.org/officeDocument/2006/customXml" ds:itemID="{3E15F349-7E11-4E00-AB2D-910ACA3130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JOSE SILVA GIUSTI DE ARAUJO</dc:creator>
  <cp:keywords/>
  <dc:description/>
  <cp:lastModifiedBy/>
  <cp:revision/>
  <dcterms:created xsi:type="dcterms:W3CDTF">2025-08-08T15:12:40Z</dcterms:created>
  <dcterms:modified xsi:type="dcterms:W3CDTF">2025-08-11T17:28:08Z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0x010100D6792457654F084A9F5376681B511FEC</vt:lpwstr>
  </property>
</Properties>
</file>