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815" windowHeight="2760" tabRatio="584" activeTab="3"/>
  </bookViews>
  <sheets>
    <sheet name="Empleados" sheetId="1" r:id="rId1"/>
    <sheet name="Liquidacion" sheetId="3" r:id="rId2"/>
    <sheet name="PreLiquidacion" sheetId="2" r:id="rId3"/>
    <sheet name="Formato Recibo" sheetId="5" r:id="rId4"/>
    <sheet name="Menu" sheetId="6" r:id="rId5"/>
    <sheet name="Hoja1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5" l="1"/>
  <c r="I11" i="5"/>
  <c r="I14" i="5" l="1"/>
  <c r="I13" i="5" l="1"/>
  <c r="I16" i="5"/>
  <c r="I19" i="5" l="1"/>
  <c r="F13" i="3"/>
  <c r="G13" i="3" s="1"/>
  <c r="F14" i="3"/>
  <c r="G14" i="3" s="1"/>
  <c r="F15" i="3"/>
  <c r="G15" i="3" s="1"/>
  <c r="F12" i="3"/>
  <c r="G12" i="3" s="1"/>
  <c r="H24" i="5" l="1"/>
  <c r="H27" i="5"/>
  <c r="H25" i="5"/>
  <c r="H28" i="5"/>
  <c r="H26" i="5"/>
  <c r="I4" i="7"/>
  <c r="I31" i="5" l="1"/>
  <c r="I34" i="5" s="1"/>
  <c r="G29" i="1"/>
  <c r="F29" i="1"/>
  <c r="D29" i="1"/>
  <c r="G28" i="1"/>
  <c r="F28" i="1"/>
  <c r="D28" i="1"/>
  <c r="G27" i="1"/>
  <c r="F27" i="1"/>
  <c r="D27" i="1"/>
  <c r="G26" i="1"/>
  <c r="F26" i="1"/>
  <c r="D26" i="1"/>
  <c r="C8" i="5" l="1"/>
  <c r="C7" i="5"/>
  <c r="C6" i="5"/>
  <c r="C18" i="5" s="1"/>
  <c r="D11" i="5" s="1"/>
  <c r="D15" i="5" l="1"/>
  <c r="D16" i="5"/>
  <c r="D14" i="5"/>
  <c r="D13" i="5"/>
  <c r="E5" i="3"/>
  <c r="E8" i="3"/>
  <c r="K5" i="3" s="1"/>
  <c r="J5" i="1"/>
  <c r="J4" i="1"/>
  <c r="H5" i="3" l="1"/>
  <c r="J5" i="3"/>
  <c r="D18" i="5"/>
  <c r="D20" i="5" s="1"/>
  <c r="G5" i="3"/>
  <c r="I5" i="3"/>
  <c r="H8" i="3" l="1"/>
  <c r="K8" i="3" s="1"/>
</calcChain>
</file>

<file path=xl/sharedStrings.xml><?xml version="1.0" encoding="utf-8"?>
<sst xmlns="http://schemas.openxmlformats.org/spreadsheetml/2006/main" count="290" uniqueCount="151">
  <si>
    <t>nombre</t>
  </si>
  <si>
    <t>apellido</t>
  </si>
  <si>
    <t>email</t>
  </si>
  <si>
    <t>fecha Nac</t>
  </si>
  <si>
    <t>Domicilio</t>
  </si>
  <si>
    <t>telefono</t>
  </si>
  <si>
    <t>dni</t>
  </si>
  <si>
    <t>sueldo</t>
  </si>
  <si>
    <t>estado</t>
  </si>
  <si>
    <t>Empleado</t>
  </si>
  <si>
    <t>Fecha</t>
  </si>
  <si>
    <t>PreLiquidacion</t>
  </si>
  <si>
    <t>horas Trabajadas</t>
  </si>
  <si>
    <t>feriados</t>
  </si>
  <si>
    <t>Presentismo</t>
  </si>
  <si>
    <t>Puntualidad</t>
  </si>
  <si>
    <t>Liquidacion</t>
  </si>
  <si>
    <t>Fecha (Periodo)</t>
  </si>
  <si>
    <t>Dni</t>
  </si>
  <si>
    <t>Sueldo</t>
  </si>
  <si>
    <t>Antigüedad</t>
  </si>
  <si>
    <t>Asistencia y Puntialidad</t>
  </si>
  <si>
    <t>Feriado</t>
  </si>
  <si>
    <t>jubilacion</t>
  </si>
  <si>
    <t>Obra Social</t>
  </si>
  <si>
    <t>Ley 19032</t>
  </si>
  <si>
    <t>SEC</t>
  </si>
  <si>
    <t>FAEC</t>
  </si>
  <si>
    <t>Sueldo Bruto</t>
  </si>
  <si>
    <t>Sueldo Basico</t>
  </si>
  <si>
    <t>Descuentos</t>
  </si>
  <si>
    <t>Jubilacion</t>
  </si>
  <si>
    <t>Cargo</t>
  </si>
  <si>
    <t>Descripcion</t>
  </si>
  <si>
    <t>Plus Feriado</t>
  </si>
  <si>
    <t>DESCUENTOS</t>
  </si>
  <si>
    <t>SEC Art 100 CCT 130/75</t>
  </si>
  <si>
    <t>F.A.E.C Y S Art 100 CCT 130/75</t>
  </si>
  <si>
    <t>Remunerativo</t>
  </si>
  <si>
    <t>Asistencia Puntualidad</t>
  </si>
  <si>
    <t>Maestranza</t>
  </si>
  <si>
    <t>$     65.674,57</t>
  </si>
  <si>
    <t>10%Basico * antiguedad</t>
  </si>
  <si>
    <t>5%Basico </t>
  </si>
  <si>
    <t>2%Basico </t>
  </si>
  <si>
    <t>Administrativo</t>
  </si>
  <si>
    <t>$     66.388,10</t>
  </si>
  <si>
    <t>10%Basico*antiguedad </t>
  </si>
  <si>
    <t>Cajero</t>
  </si>
  <si>
    <t>$     66.625,93</t>
  </si>
  <si>
    <t>Vendedor</t>
  </si>
  <si>
    <t>$     68.053,58</t>
  </si>
  <si>
    <t>Juan</t>
  </si>
  <si>
    <t>Perez</t>
  </si>
  <si>
    <t>jPerez@fakemail.com</t>
  </si>
  <si>
    <t>Antigüedad (10%Sueldo)</t>
  </si>
  <si>
    <t>Asistencia y Puntualidad(5%Sueldo)</t>
  </si>
  <si>
    <t>Plus Feriado(2%Sueldo)</t>
  </si>
  <si>
    <t>cargo (Int)</t>
  </si>
  <si>
    <t>Javier</t>
  </si>
  <si>
    <t>Gonzalez</t>
  </si>
  <si>
    <t>jGonzalez@fakemail.com</t>
  </si>
  <si>
    <t>T</t>
  </si>
  <si>
    <t>F</t>
  </si>
  <si>
    <t>Buscar en Archivo Empleados con el numero de DNI</t>
  </si>
  <si>
    <t>Buscar valores booleanos en Archivo de Preliquidacion</t>
  </si>
  <si>
    <t>Buscar cantidad de dias en archivo de Pre liquidacion</t>
  </si>
  <si>
    <t>0.05%</t>
  </si>
  <si>
    <t>Sub total</t>
  </si>
  <si>
    <t>Subtotal</t>
  </si>
  <si>
    <t>NETO</t>
  </si>
  <si>
    <t>Validacion Dni</t>
  </si>
  <si>
    <t xml:space="preserve">Validacion </t>
  </si>
  <si>
    <t>horas trab</t>
  </si>
  <si>
    <t>Entre 0 y 200</t>
  </si>
  <si>
    <t xml:space="preserve">Basico </t>
  </si>
  <si>
    <t>Asistencia y Puntualidad</t>
  </si>
  <si>
    <t xml:space="preserve">Plus Feriado </t>
  </si>
  <si>
    <t>FAECyS Art 100 CCT 130/75</t>
  </si>
  <si>
    <t>Unidades</t>
  </si>
  <si>
    <t>SubTotal</t>
  </si>
  <si>
    <t xml:space="preserve">Periodo </t>
  </si>
  <si>
    <t>Categoria</t>
  </si>
  <si>
    <t xml:space="preserve">Obra Social </t>
  </si>
  <si>
    <t>Mayo</t>
  </si>
  <si>
    <t>Osecac</t>
  </si>
  <si>
    <t>Menu Principal</t>
  </si>
  <si>
    <t>Menu Empleados</t>
  </si>
  <si>
    <t>Menu Preliquidacion</t>
  </si>
  <si>
    <t>Menu Liquidacion</t>
  </si>
  <si>
    <t>Configuracion</t>
  </si>
  <si>
    <t>Cargar Empleados</t>
  </si>
  <si>
    <t>Buscar Empleados</t>
  </si>
  <si>
    <t>Baja Logica</t>
  </si>
  <si>
    <t>Mostrar Empleados</t>
  </si>
  <si>
    <t>Cargar Preliquidacion</t>
  </si>
  <si>
    <t>Mostrar Preliquidacion</t>
  </si>
  <si>
    <t xml:space="preserve">Cargar los Empleados </t>
  </si>
  <si>
    <t>Muestra Empleados</t>
  </si>
  <si>
    <t>Buscar Empleado por dni</t>
  </si>
  <si>
    <t>Dar de baja a un empleado</t>
  </si>
  <si>
    <t>Modificar Domicilio de Empleado</t>
  </si>
  <si>
    <t>Modificar Domicilio Empleado</t>
  </si>
  <si>
    <t>Se cargas los registros trabajados por el empleado</t>
  </si>
  <si>
    <t>Se muestran registros cargados</t>
  </si>
  <si>
    <t xml:space="preserve">Mostar liquidaciones </t>
  </si>
  <si>
    <t>Modificar Descuentos</t>
  </si>
  <si>
    <t>Modificar Sueldos Basicos</t>
  </si>
  <si>
    <t>Generar Liquidacion por Dni</t>
  </si>
  <si>
    <t>Se ingrese el Dni del empleado y se genera la liquidacion final</t>
  </si>
  <si>
    <t>Buscar Liquidacion por Dni</t>
  </si>
  <si>
    <t>Se buscar liquidacion por Dni</t>
  </si>
  <si>
    <t>Recibe sub total, y saca el 11%</t>
  </si>
  <si>
    <t>Fecha ing</t>
  </si>
  <si>
    <t>feriado</t>
  </si>
  <si>
    <t>SI</t>
  </si>
  <si>
    <t>NO</t>
  </si>
  <si>
    <t>Validacion Si/NO</t>
  </si>
  <si>
    <t>CALCULAR</t>
  </si>
  <si>
    <t>BUSCAR/INGRESAR</t>
  </si>
  <si>
    <t>DNI</t>
  </si>
  <si>
    <t>FECHA INGRESO</t>
  </si>
  <si>
    <t>SUELDO BASICO</t>
  </si>
  <si>
    <t>CARGO</t>
  </si>
  <si>
    <t>PERIODO TRABAJADO</t>
  </si>
  <si>
    <t>HABERES</t>
  </si>
  <si>
    <t>ANTIGÜEDAD</t>
  </si>
  <si>
    <t>PRESENTISMO</t>
  </si>
  <si>
    <t>$</t>
  </si>
  <si>
    <t>DEDUCCIONES</t>
  </si>
  <si>
    <t>JUBILACION</t>
  </si>
  <si>
    <t>LEY 19032</t>
  </si>
  <si>
    <t>OBRA SOCIAL</t>
  </si>
  <si>
    <t>%</t>
  </si>
  <si>
    <t>IMPORTE</t>
  </si>
  <si>
    <t>Nombre y Apellido</t>
  </si>
  <si>
    <t>PLUS FERIADO</t>
  </si>
  <si>
    <t xml:space="preserve">PUNTIALIDAD </t>
  </si>
  <si>
    <t>SUB TOTAL</t>
  </si>
  <si>
    <t>Importe a Cobrar:</t>
  </si>
  <si>
    <t>Importe</t>
  </si>
  <si>
    <t>INGRESO DNI</t>
  </si>
  <si>
    <t>INGRESO PERIODO DE LIQUIDACION</t>
  </si>
  <si>
    <t>ARCHIVO DE EMPLEADOS</t>
  </si>
  <si>
    <t>ARCHIVO DE PRE LIQUIDACION</t>
  </si>
  <si>
    <t>VERIFICAR LA EXISTENCIA DE ESE DNI</t>
  </si>
  <si>
    <t>EMPLEADO LEERDEDISCO POS</t>
  </si>
  <si>
    <t>Lopez</t>
  </si>
  <si>
    <t>Antigüedad (1%Sueldo * AÑO)</t>
  </si>
  <si>
    <t>Pepe Rodriguez</t>
  </si>
  <si>
    <t>HORAS NO TRABAJADAS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</si>
</sst>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2C0A]\ * #,##0.00_-;\-[$$-2C0A]\ * #,##0.00_-;_-[$$-2C0A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/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 wrapText="1"/>
    </xf>
    <xf numFmtId="164" fontId="13" fillId="10" borderId="0" xfId="0" applyNumberFormat="1" applyFont="1" applyFill="1"/>
    <xf numFmtId="2" fontId="0" fillId="10" borderId="1" xfId="0" applyNumberFormat="1" applyFill="1" applyBorder="1" applyAlignment="1">
      <alignment horizontal="center" vertical="center" wrapText="1"/>
    </xf>
    <xf numFmtId="2" fontId="0" fillId="10" borderId="9" xfId="0" applyNumberForma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2" fontId="9" fillId="11" borderId="0" xfId="0" applyNumberFormat="1" applyFon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13" fillId="2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7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 vertical="center"/>
    </xf>
    <xf numFmtId="0" fontId="5" fillId="2" borderId="1" xfId="2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11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9" fillId="11" borderId="10" xfId="0" applyNumberFormat="1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 vertical="center"/>
    </xf>
    <xf numFmtId="0" fontId="13" fillId="12" borderId="14" xfId="0" applyFont="1" applyFill="1" applyBorder="1"/>
    <xf numFmtId="0" fontId="0" fillId="12" borderId="15" xfId="0" applyFill="1" applyBorder="1"/>
    <xf numFmtId="0" fontId="0" fillId="12" borderId="16" xfId="0" applyFill="1" applyBorder="1"/>
    <xf numFmtId="0" fontId="0" fillId="2" borderId="17" xfId="0" applyFill="1" applyBorder="1"/>
    <xf numFmtId="0" fontId="0" fillId="2" borderId="0" xfId="0" applyFill="1" applyBorder="1"/>
    <xf numFmtId="164" fontId="0" fillId="2" borderId="18" xfId="0" applyNumberFormat="1" applyFill="1" applyBorder="1"/>
    <xf numFmtId="2" fontId="0" fillId="0" borderId="18" xfId="0" applyNumberFormat="1" applyBorder="1"/>
    <xf numFmtId="2" fontId="0" fillId="0" borderId="0" xfId="0" applyNumberFormat="1" applyBorder="1"/>
    <xf numFmtId="0" fontId="0" fillId="12" borderId="17" xfId="0" applyFill="1" applyBorder="1"/>
    <xf numFmtId="0" fontId="0" fillId="12" borderId="0" xfId="0" applyFill="1" applyBorder="1"/>
    <xf numFmtId="0" fontId="0" fillId="12" borderId="18" xfId="0" applyFill="1" applyBorder="1"/>
    <xf numFmtId="0" fontId="0" fillId="0" borderId="17" xfId="0" applyBorder="1" applyAlignment="1">
      <alignment horizontal="left" vertical="center"/>
    </xf>
    <xf numFmtId="0" fontId="14" fillId="2" borderId="20" xfId="0" applyFont="1" applyFill="1" applyBorder="1" applyAlignment="1">
      <alignment horizontal="center" vertical="center"/>
    </xf>
    <xf numFmtId="2" fontId="14" fillId="2" borderId="2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2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" fontId="0" fillId="0" borderId="17" xfId="0" applyNumberFormat="1" applyBorder="1"/>
    <xf numFmtId="0" fontId="0" fillId="0" borderId="10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17" xfId="0" applyFill="1" applyBorder="1"/>
    <xf numFmtId="0" fontId="0" fillId="0" borderId="0" xfId="0" applyFill="1" applyBorder="1"/>
    <xf numFmtId="164" fontId="0" fillId="0" borderId="18" xfId="0" applyNumberForma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99489</xdr:rowOff>
    </xdr:from>
    <xdr:to>
      <xdr:col>6</xdr:col>
      <xdr:colOff>849576</xdr:colOff>
      <xdr:row>51</xdr:row>
      <xdr:rowOff>137589</xdr:rowOff>
    </xdr:to>
    <xdr:pic>
      <xdr:nvPicPr>
        <xdr:cNvPr id="3" name="Imagen 2" descr="https://lh6.googleusercontent.com/OXW_m8AV3HJ3Asp8OTYyMJHffF5uxMBWdu8MdtOlKj6_0Bt-lpmzYCerD-4GOhK116fLDLCOBMWYU9r_YCiUy0-Aubac2RM2ejozAUPfOpaJ_bUm52X_nh_nA_vCuhSBUNFWmC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719489"/>
          <a:ext cx="5740400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Gonzalez@fakemail.com" TargetMode="External"/><Relationship Id="rId1" Type="http://schemas.openxmlformats.org/officeDocument/2006/relationships/hyperlink" Target="mailto:jPerez@fake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Perez@fak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="90" zoomScaleNormal="90" workbookViewId="0">
      <selection activeCell="H12" sqref="H12"/>
    </sheetView>
  </sheetViews>
  <sheetFormatPr baseColWidth="10" defaultRowHeight="15" x14ac:dyDescent="0.25"/>
  <cols>
    <col min="1" max="1" width="11.42578125" style="1"/>
    <col min="2" max="2" width="14.140625" style="1" bestFit="1" customWidth="1"/>
    <col min="3" max="3" width="23.7109375" style="1" bestFit="1" customWidth="1"/>
    <col min="4" max="4" width="13" style="1" customWidth="1"/>
    <col min="5" max="5" width="11.85546875" style="1" customWidth="1"/>
    <col min="6" max="6" width="14.7109375" style="1" customWidth="1"/>
    <col min="7" max="7" width="11.5703125" style="1" customWidth="1"/>
    <col min="8" max="8" width="5.5703125" style="1" bestFit="1" customWidth="1"/>
    <col min="9" max="9" width="11.42578125" style="1"/>
    <col min="10" max="10" width="12.42578125" style="1" customWidth="1"/>
    <col min="11" max="11" width="11.42578125" style="1"/>
  </cols>
  <sheetData>
    <row r="2" spans="1:13" ht="21" x14ac:dyDescent="0.25">
      <c r="A2" s="117" t="s">
        <v>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53" t="s">
        <v>113</v>
      </c>
      <c r="F3" s="53" t="s">
        <v>4</v>
      </c>
      <c r="G3" s="2" t="s">
        <v>5</v>
      </c>
      <c r="H3" s="2" t="s">
        <v>6</v>
      </c>
      <c r="I3" s="2" t="s">
        <v>58</v>
      </c>
      <c r="J3" s="2" t="s">
        <v>7</v>
      </c>
      <c r="K3" s="2" t="s">
        <v>8</v>
      </c>
    </row>
    <row r="4" spans="1:13" x14ac:dyDescent="0.25">
      <c r="A4" s="67" t="s">
        <v>52</v>
      </c>
      <c r="B4" s="67" t="s">
        <v>147</v>
      </c>
      <c r="C4" s="75" t="s">
        <v>54</v>
      </c>
      <c r="D4" s="76">
        <v>31214</v>
      </c>
      <c r="E4" s="76">
        <v>40339</v>
      </c>
      <c r="F4" s="67"/>
      <c r="G4" s="67">
        <v>1552854685</v>
      </c>
      <c r="H4" s="67">
        <v>5555</v>
      </c>
      <c r="I4" s="67">
        <v>3</v>
      </c>
      <c r="J4" s="77">
        <f>VLOOKUP(I4,$A$17:$F$20,3,)</f>
        <v>66625.929999999993</v>
      </c>
      <c r="K4" s="67">
        <v>1</v>
      </c>
    </row>
    <row r="5" spans="1:13" x14ac:dyDescent="0.25">
      <c r="A5" s="2" t="s">
        <v>59</v>
      </c>
      <c r="B5" s="2" t="s">
        <v>60</v>
      </c>
      <c r="C5" s="15" t="s">
        <v>61</v>
      </c>
      <c r="D5" s="16">
        <v>31186</v>
      </c>
      <c r="E5" s="54"/>
      <c r="F5" s="53"/>
      <c r="G5" s="2">
        <v>1563417894</v>
      </c>
      <c r="H5" s="2">
        <v>2222</v>
      </c>
      <c r="I5" s="2">
        <v>4</v>
      </c>
      <c r="J5" s="18">
        <f>VLOOKUP(I5,$A$17:$F$20,3,)</f>
        <v>68053.58</v>
      </c>
      <c r="K5" s="2">
        <v>1</v>
      </c>
    </row>
    <row r="6" spans="1:13" x14ac:dyDescent="0.25">
      <c r="A6" s="34"/>
      <c r="B6" s="34"/>
      <c r="C6" s="127"/>
      <c r="D6" s="128"/>
      <c r="E6" s="129"/>
      <c r="F6" s="130"/>
      <c r="G6" s="34"/>
      <c r="H6" s="34"/>
      <c r="I6" s="34"/>
      <c r="J6" s="44"/>
      <c r="K6" s="34"/>
    </row>
    <row r="7" spans="1:13" x14ac:dyDescent="0.25">
      <c r="A7" s="34"/>
      <c r="B7" s="34"/>
      <c r="C7" s="34"/>
      <c r="D7" s="34"/>
      <c r="E7" s="34"/>
      <c r="F7" s="34"/>
      <c r="G7" s="34"/>
      <c r="H7" s="34"/>
      <c r="I7" s="34"/>
      <c r="J7" s="44"/>
      <c r="K7" s="34"/>
    </row>
    <row r="8" spans="1:13" ht="18.75" x14ac:dyDescent="0.25">
      <c r="A8" s="118" t="s">
        <v>11</v>
      </c>
      <c r="B8" s="119"/>
      <c r="C8" s="119"/>
      <c r="D8" s="119"/>
      <c r="E8" s="119"/>
      <c r="F8" s="120"/>
      <c r="G8" s="34"/>
      <c r="H8" s="34"/>
      <c r="I8" s="34"/>
      <c r="J8" s="44"/>
      <c r="K8" s="34"/>
    </row>
    <row r="9" spans="1:13" ht="30" x14ac:dyDescent="0.25">
      <c r="A9" s="6" t="s">
        <v>10</v>
      </c>
      <c r="B9" s="6" t="s">
        <v>6</v>
      </c>
      <c r="C9" s="6" t="s">
        <v>12</v>
      </c>
      <c r="D9" s="6" t="s">
        <v>13</v>
      </c>
      <c r="E9" s="6" t="s">
        <v>14</v>
      </c>
      <c r="F9" s="6" t="s">
        <v>15</v>
      </c>
      <c r="G9" s="34"/>
      <c r="H9" s="34"/>
      <c r="I9" s="34"/>
      <c r="J9" s="44"/>
      <c r="K9" s="34"/>
    </row>
    <row r="10" spans="1:13" x14ac:dyDescent="0.25">
      <c r="A10" s="31">
        <v>44348</v>
      </c>
      <c r="B10" s="30">
        <v>1111</v>
      </c>
      <c r="C10" s="30">
        <v>196</v>
      </c>
      <c r="D10" s="30">
        <v>2</v>
      </c>
      <c r="E10" s="30" t="s">
        <v>62</v>
      </c>
      <c r="F10" s="30" t="s">
        <v>62</v>
      </c>
      <c r="G10" s="34"/>
      <c r="H10" s="34"/>
      <c r="I10" s="34"/>
      <c r="J10" s="44"/>
      <c r="K10" s="34"/>
    </row>
    <row r="11" spans="1:13" x14ac:dyDescent="0.25">
      <c r="A11" s="31">
        <v>44348</v>
      </c>
      <c r="B11" s="30">
        <v>2222</v>
      </c>
      <c r="C11" s="5">
        <v>200</v>
      </c>
      <c r="D11" s="5">
        <v>3</v>
      </c>
      <c r="E11" s="5" t="s">
        <v>62</v>
      </c>
      <c r="F11" s="5" t="s">
        <v>63</v>
      </c>
      <c r="G11" s="34"/>
      <c r="H11" s="34"/>
      <c r="I11" s="34"/>
      <c r="J11" s="44"/>
      <c r="K11" s="34"/>
    </row>
    <row r="12" spans="1:13" x14ac:dyDescent="0.25">
      <c r="A12" s="71">
        <v>44348</v>
      </c>
      <c r="B12" s="72">
        <v>5555</v>
      </c>
      <c r="C12" s="73">
        <v>196</v>
      </c>
      <c r="D12" s="73">
        <v>1</v>
      </c>
      <c r="E12" s="73" t="s">
        <v>115</v>
      </c>
      <c r="F12" s="73" t="s">
        <v>116</v>
      </c>
      <c r="G12" s="34"/>
      <c r="H12" s="34"/>
      <c r="I12" s="34"/>
      <c r="J12" s="44"/>
      <c r="K12" s="34"/>
    </row>
    <row r="13" spans="1:13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44"/>
      <c r="K13" s="34"/>
    </row>
    <row r="15" spans="1:13" ht="18.75" x14ac:dyDescent="0.3">
      <c r="A15" s="113" t="s">
        <v>32</v>
      </c>
      <c r="B15" s="113"/>
      <c r="C15" s="113"/>
      <c r="D15" s="113"/>
      <c r="E15" s="113"/>
      <c r="F15" s="113"/>
      <c r="G15" s="113"/>
      <c r="I15" s="114" t="s">
        <v>30</v>
      </c>
      <c r="J15" s="115"/>
      <c r="K15" s="115"/>
      <c r="L15" s="115"/>
      <c r="M15" s="116"/>
    </row>
    <row r="16" spans="1:13" ht="45" x14ac:dyDescent="0.25">
      <c r="A16" s="7" t="s">
        <v>32</v>
      </c>
      <c r="B16" s="6" t="s">
        <v>33</v>
      </c>
      <c r="C16" s="6" t="s">
        <v>29</v>
      </c>
      <c r="D16" s="6" t="s">
        <v>148</v>
      </c>
      <c r="E16" s="6" t="s">
        <v>56</v>
      </c>
      <c r="F16" s="6" t="s">
        <v>57</v>
      </c>
      <c r="I16" s="45" t="s">
        <v>31</v>
      </c>
      <c r="J16" s="45" t="s">
        <v>25</v>
      </c>
      <c r="K16" s="45" t="s">
        <v>24</v>
      </c>
      <c r="L16" s="45" t="s">
        <v>26</v>
      </c>
      <c r="M16" s="45" t="s">
        <v>27</v>
      </c>
    </row>
    <row r="17" spans="1:13" x14ac:dyDescent="0.25">
      <c r="A17" s="17">
        <v>1</v>
      </c>
      <c r="B17" s="4" t="s">
        <v>40</v>
      </c>
      <c r="C17" s="8">
        <v>65674.570000000007</v>
      </c>
      <c r="D17" s="47">
        <v>10</v>
      </c>
      <c r="E17" s="47">
        <v>5</v>
      </c>
      <c r="F17" s="47">
        <v>2</v>
      </c>
      <c r="I17" s="1">
        <v>11</v>
      </c>
      <c r="J17" s="1">
        <v>3</v>
      </c>
      <c r="K17" s="1">
        <v>3</v>
      </c>
      <c r="L17" s="49">
        <v>2</v>
      </c>
      <c r="M17" s="49">
        <v>5</v>
      </c>
    </row>
    <row r="18" spans="1:13" x14ac:dyDescent="0.25">
      <c r="A18" s="17">
        <v>2</v>
      </c>
      <c r="B18" s="4" t="s">
        <v>45</v>
      </c>
      <c r="C18" s="8">
        <v>66388.100000000006</v>
      </c>
      <c r="D18" s="47">
        <v>10</v>
      </c>
      <c r="E18" s="47">
        <v>5</v>
      </c>
      <c r="F18" s="47">
        <v>2</v>
      </c>
    </row>
    <row r="19" spans="1:13" x14ac:dyDescent="0.25">
      <c r="A19" s="17">
        <v>3</v>
      </c>
      <c r="B19" s="4" t="s">
        <v>48</v>
      </c>
      <c r="C19" s="8">
        <v>66625.929999999993</v>
      </c>
      <c r="D19" s="47">
        <v>10</v>
      </c>
      <c r="E19" s="47">
        <v>5</v>
      </c>
      <c r="F19" s="47">
        <v>2</v>
      </c>
    </row>
    <row r="20" spans="1:13" x14ac:dyDescent="0.25">
      <c r="A20" s="17">
        <v>4</v>
      </c>
      <c r="B20" s="4" t="s">
        <v>50</v>
      </c>
      <c r="C20" s="8">
        <v>68053.58</v>
      </c>
      <c r="D20" s="47">
        <v>10</v>
      </c>
      <c r="E20" s="47">
        <v>5</v>
      </c>
      <c r="F20" s="47">
        <v>2</v>
      </c>
    </row>
    <row r="24" spans="1:13" ht="18.75" x14ac:dyDescent="0.3">
      <c r="A24" s="113" t="s">
        <v>32</v>
      </c>
      <c r="B24" s="113"/>
      <c r="C24" s="113"/>
      <c r="D24" s="113"/>
      <c r="E24" s="113"/>
      <c r="F24" s="113"/>
      <c r="G24" s="113"/>
    </row>
    <row r="25" spans="1:13" ht="45" x14ac:dyDescent="0.25">
      <c r="A25" s="7" t="s">
        <v>32</v>
      </c>
      <c r="B25" s="6" t="s">
        <v>33</v>
      </c>
      <c r="C25" s="6" t="s">
        <v>29</v>
      </c>
      <c r="D25" s="6" t="s">
        <v>55</v>
      </c>
      <c r="E25" s="6"/>
      <c r="F25" s="6" t="s">
        <v>56</v>
      </c>
      <c r="G25" s="6" t="s">
        <v>57</v>
      </c>
    </row>
    <row r="26" spans="1:13" x14ac:dyDescent="0.25">
      <c r="A26" s="17">
        <v>1</v>
      </c>
      <c r="B26" s="4" t="s">
        <v>40</v>
      </c>
      <c r="C26" s="8">
        <v>65674.570000000007</v>
      </c>
      <c r="D26" s="9">
        <f>C26*0.1</f>
        <v>6567.4570000000012</v>
      </c>
      <c r="E26" s="9"/>
      <c r="F26" s="9">
        <f>C26*0.05</f>
        <v>3283.7285000000006</v>
      </c>
      <c r="G26" s="9">
        <f>C26*0.02</f>
        <v>1313.4914000000001</v>
      </c>
    </row>
    <row r="27" spans="1:13" x14ac:dyDescent="0.25">
      <c r="A27" s="17">
        <v>2</v>
      </c>
      <c r="B27" s="4" t="s">
        <v>45</v>
      </c>
      <c r="C27" s="8">
        <v>66388.100000000006</v>
      </c>
      <c r="D27" s="9">
        <f t="shared" ref="D27:D29" si="0">C27*0.1</f>
        <v>6638.8100000000013</v>
      </c>
      <c r="E27" s="9"/>
      <c r="F27" s="9">
        <f t="shared" ref="F27:F29" si="1">C27*0.05</f>
        <v>3319.4050000000007</v>
      </c>
      <c r="G27" s="9">
        <f t="shared" ref="G27:G29" si="2">C27*0.02</f>
        <v>1327.7620000000002</v>
      </c>
    </row>
    <row r="28" spans="1:13" x14ac:dyDescent="0.25">
      <c r="A28" s="17">
        <v>3</v>
      </c>
      <c r="B28" s="4" t="s">
        <v>48</v>
      </c>
      <c r="C28" s="8">
        <v>66625.929999999993</v>
      </c>
      <c r="D28" s="9">
        <f t="shared" si="0"/>
        <v>6662.5929999999998</v>
      </c>
      <c r="E28" s="9"/>
      <c r="F28" s="9">
        <f t="shared" si="1"/>
        <v>3331.2964999999999</v>
      </c>
      <c r="G28" s="9">
        <f t="shared" si="2"/>
        <v>1332.5185999999999</v>
      </c>
    </row>
    <row r="29" spans="1:13" x14ac:dyDescent="0.25">
      <c r="A29" s="17">
        <v>4</v>
      </c>
      <c r="B29" s="4" t="s">
        <v>50</v>
      </c>
      <c r="C29" s="8">
        <v>68053.58</v>
      </c>
      <c r="D29" s="9">
        <f t="shared" si="0"/>
        <v>6805.3580000000002</v>
      </c>
      <c r="E29" s="9"/>
      <c r="F29" s="9">
        <f t="shared" si="1"/>
        <v>3402.6790000000001</v>
      </c>
      <c r="G29" s="9">
        <f t="shared" si="2"/>
        <v>1361.0716</v>
      </c>
    </row>
  </sheetData>
  <mergeCells count="5">
    <mergeCell ref="A24:G24"/>
    <mergeCell ref="I15:M15"/>
    <mergeCell ref="A2:K2"/>
    <mergeCell ref="A15:G15"/>
    <mergeCell ref="A8:F8"/>
  </mergeCells>
  <hyperlinks>
    <hyperlink ref="C4" r:id="rId1"/>
    <hyperlink ref="C5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8" zoomScale="80" zoomScaleNormal="80" workbookViewId="0">
      <selection activeCell="G19" sqref="G19"/>
    </sheetView>
  </sheetViews>
  <sheetFormatPr baseColWidth="10" defaultRowHeight="15" x14ac:dyDescent="0.25"/>
  <cols>
    <col min="2" max="2" width="14.140625" bestFit="1" customWidth="1"/>
    <col min="3" max="3" width="19" bestFit="1" customWidth="1"/>
    <col min="4" max="4" width="12.7109375" customWidth="1"/>
    <col min="5" max="5" width="16" bestFit="1" customWidth="1"/>
    <col min="6" max="6" width="11.42578125" customWidth="1"/>
    <col min="7" max="7" width="15.42578125" customWidth="1"/>
    <col min="8" max="8" width="13.42578125" bestFit="1" customWidth="1"/>
    <col min="11" max="11" width="12" bestFit="1" customWidth="1"/>
  </cols>
  <sheetData>
    <row r="2" spans="1:11" ht="18.75" x14ac:dyDescent="0.25">
      <c r="A2" s="121" t="s">
        <v>16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ht="36.75" customHeight="1" x14ac:dyDescent="0.25">
      <c r="A3" s="3" t="s">
        <v>17</v>
      </c>
      <c r="B3" s="7" t="s">
        <v>18</v>
      </c>
      <c r="C3" s="21" t="s">
        <v>19</v>
      </c>
      <c r="D3" s="21" t="s">
        <v>20</v>
      </c>
      <c r="E3" s="21" t="s">
        <v>21</v>
      </c>
      <c r="F3" s="21" t="s">
        <v>22</v>
      </c>
      <c r="G3" s="22" t="s">
        <v>23</v>
      </c>
      <c r="H3" s="22" t="s">
        <v>24</v>
      </c>
      <c r="I3" s="22" t="s">
        <v>25</v>
      </c>
      <c r="J3" s="22" t="s">
        <v>26</v>
      </c>
      <c r="K3" s="22" t="s">
        <v>27</v>
      </c>
    </row>
    <row r="4" spans="1:11" ht="105" customHeight="1" x14ac:dyDescent="0.25">
      <c r="A4" s="3"/>
      <c r="B4" s="7">
        <v>1111</v>
      </c>
      <c r="C4" s="3" t="s">
        <v>64</v>
      </c>
      <c r="D4" s="3"/>
      <c r="E4" s="3" t="s">
        <v>65</v>
      </c>
      <c r="F4" s="3" t="s">
        <v>66</v>
      </c>
      <c r="G4" s="3" t="s">
        <v>112</v>
      </c>
      <c r="H4" s="48">
        <v>2.9999999999999997E-4</v>
      </c>
      <c r="I4" s="48">
        <v>2.9999999999999997E-4</v>
      </c>
      <c r="J4" s="48">
        <v>2.0000000000000001E-4</v>
      </c>
      <c r="K4" s="48">
        <v>5.0000000000000001E-4</v>
      </c>
    </row>
    <row r="5" spans="1:11" x14ac:dyDescent="0.25">
      <c r="A5" s="3"/>
      <c r="B5" s="7">
        <v>2222</v>
      </c>
      <c r="C5" s="3">
        <v>68054.58</v>
      </c>
      <c r="D5" s="3"/>
      <c r="E5" s="23">
        <f>C5*0.05</f>
        <v>3402.7290000000003</v>
      </c>
      <c r="F5" s="23">
        <v>0</v>
      </c>
      <c r="G5" s="3">
        <f>E8*0.11</f>
        <v>8234.6041800000021</v>
      </c>
      <c r="H5" s="3">
        <f>E8*0.03</f>
        <v>2245.8011400000005</v>
      </c>
      <c r="I5" s="6">
        <f>E8*0.03</f>
        <v>2245.8011400000005</v>
      </c>
      <c r="J5" s="3">
        <f>E8*0.02</f>
        <v>1497.2007600000004</v>
      </c>
      <c r="K5" s="3">
        <f>E8*0.05</f>
        <v>3743.0019000000011</v>
      </c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ht="18.75" x14ac:dyDescent="0.25">
      <c r="A8" s="20"/>
      <c r="B8" s="20"/>
      <c r="C8" s="20"/>
      <c r="D8" s="24" t="s">
        <v>68</v>
      </c>
      <c r="E8" s="29">
        <f>SUM(C5,D5,E5,E5,F5)</f>
        <v>74860.038000000015</v>
      </c>
      <c r="F8" s="20"/>
      <c r="G8" s="24" t="s">
        <v>69</v>
      </c>
      <c r="H8" s="28">
        <f>SUM(G5,H5,I5,J5,J5,K5)</f>
        <v>19463.609880000004</v>
      </c>
      <c r="I8" s="20"/>
      <c r="J8" s="24" t="s">
        <v>70</v>
      </c>
      <c r="K8" s="28">
        <f>E8-H8</f>
        <v>55396.428120000011</v>
      </c>
    </row>
    <row r="9" spans="1:11" s="27" customFormat="1" ht="18.75" x14ac:dyDescent="0.25">
      <c r="A9" s="20"/>
      <c r="B9" s="20"/>
      <c r="C9" s="20"/>
      <c r="D9" s="43"/>
      <c r="E9" s="43"/>
      <c r="F9" s="20"/>
      <c r="G9" s="26"/>
      <c r="H9" s="25"/>
      <c r="I9" s="20"/>
      <c r="J9" s="20"/>
      <c r="K9" s="20"/>
    </row>
    <row r="10" spans="1:11" s="27" customFormat="1" ht="18" customHeight="1" x14ac:dyDescent="0.25">
      <c r="A10" s="124" t="s">
        <v>28</v>
      </c>
      <c r="B10" s="125"/>
      <c r="C10" s="125"/>
      <c r="D10" s="125"/>
      <c r="E10" s="125"/>
      <c r="F10" s="125"/>
      <c r="G10" s="125"/>
    </row>
    <row r="11" spans="1:11" s="27" customFormat="1" x14ac:dyDescent="0.25">
      <c r="A11" s="45" t="s">
        <v>32</v>
      </c>
      <c r="B11" s="45" t="s">
        <v>29</v>
      </c>
      <c r="C11" s="45" t="s">
        <v>20</v>
      </c>
      <c r="D11" s="45" t="s">
        <v>14</v>
      </c>
      <c r="E11" s="45" t="s">
        <v>15</v>
      </c>
      <c r="F11" s="45" t="s">
        <v>114</v>
      </c>
      <c r="G11" s="58" t="s">
        <v>28</v>
      </c>
    </row>
    <row r="12" spans="1:11" s="27" customFormat="1" ht="18" customHeight="1" x14ac:dyDescent="0.25">
      <c r="A12" s="45">
        <v>1</v>
      </c>
      <c r="B12" s="55">
        <v>65674.570000000007</v>
      </c>
      <c r="C12" s="56">
        <v>6567.4570000000012</v>
      </c>
      <c r="D12" s="56">
        <v>3283.7285000000006</v>
      </c>
      <c r="E12" s="56">
        <v>1313.4914000000001</v>
      </c>
      <c r="F12" s="57">
        <f>B12*0.02</f>
        <v>1313.4914000000001</v>
      </c>
      <c r="G12" s="59">
        <f>SUM(B12:F12)</f>
        <v>78152.738299999997</v>
      </c>
    </row>
    <row r="13" spans="1:11" s="27" customFormat="1" ht="18" customHeight="1" x14ac:dyDescent="0.25">
      <c r="A13" s="45">
        <v>2</v>
      </c>
      <c r="B13" s="55">
        <v>66388.100000000006</v>
      </c>
      <c r="C13" s="56">
        <v>6638.8100000000013</v>
      </c>
      <c r="D13" s="56">
        <v>3319.4050000000007</v>
      </c>
      <c r="E13" s="56">
        <v>1327.7620000000002</v>
      </c>
      <c r="F13" s="57">
        <f t="shared" ref="F13:F15" si="0">B13*0.02</f>
        <v>1327.7620000000002</v>
      </c>
      <c r="G13" s="59">
        <f t="shared" ref="G13:G15" si="1">SUM(B13:F13)</f>
        <v>79001.839000000007</v>
      </c>
    </row>
    <row r="14" spans="1:11" s="27" customFormat="1" ht="18" customHeight="1" x14ac:dyDescent="0.25">
      <c r="A14" s="45">
        <v>3</v>
      </c>
      <c r="B14" s="55">
        <v>66625.929999999993</v>
      </c>
      <c r="C14" s="56">
        <v>6662.5929999999998</v>
      </c>
      <c r="D14" s="56">
        <v>3331.2964999999999</v>
      </c>
      <c r="E14" s="56">
        <v>1332.5185999999999</v>
      </c>
      <c r="F14" s="57">
        <f t="shared" si="0"/>
        <v>1332.5185999999999</v>
      </c>
      <c r="G14" s="59">
        <f t="shared" si="1"/>
        <v>79284.856699999975</v>
      </c>
    </row>
    <row r="15" spans="1:11" s="27" customFormat="1" ht="18" customHeight="1" x14ac:dyDescent="0.25">
      <c r="A15" s="45">
        <v>4</v>
      </c>
      <c r="B15" s="55">
        <v>68053.58</v>
      </c>
      <c r="C15" s="56">
        <v>6805.3580000000002</v>
      </c>
      <c r="D15" s="56">
        <v>3402.6790000000001</v>
      </c>
      <c r="E15" s="56">
        <v>1361.0716</v>
      </c>
      <c r="F15" s="57">
        <f t="shared" si="0"/>
        <v>1361.0716</v>
      </c>
      <c r="G15" s="59">
        <f t="shared" si="1"/>
        <v>80983.76019999999</v>
      </c>
    </row>
    <row r="16" spans="1:11" ht="33" customHeight="1" x14ac:dyDescent="0.25">
      <c r="A16" s="19"/>
      <c r="B16" s="19"/>
      <c r="C16" s="19"/>
      <c r="D16" s="19"/>
      <c r="E16" s="19"/>
      <c r="F16" s="27"/>
      <c r="G16" s="62"/>
      <c r="H16" s="62"/>
      <c r="I16" s="62"/>
      <c r="J16" s="62"/>
      <c r="K16" s="62"/>
    </row>
    <row r="17" spans="1:11" ht="18.75" x14ac:dyDescent="0.25">
      <c r="A17" s="114" t="s">
        <v>30</v>
      </c>
      <c r="B17" s="115"/>
      <c r="C17" s="115"/>
      <c r="D17" s="115"/>
      <c r="E17" s="116"/>
      <c r="G17" s="123" t="s">
        <v>35</v>
      </c>
      <c r="H17" s="123"/>
      <c r="I17" s="19"/>
      <c r="J17" s="19"/>
      <c r="K17" s="19"/>
    </row>
    <row r="18" spans="1:11" x14ac:dyDescent="0.25">
      <c r="A18" s="45" t="s">
        <v>31</v>
      </c>
      <c r="B18" s="45" t="s">
        <v>25</v>
      </c>
      <c r="C18" s="45" t="s">
        <v>24</v>
      </c>
      <c r="D18" s="45" t="s">
        <v>26</v>
      </c>
      <c r="E18" s="45" t="s">
        <v>27</v>
      </c>
      <c r="G18" s="11" t="s">
        <v>31</v>
      </c>
      <c r="H18" s="12">
        <v>0.11</v>
      </c>
    </row>
    <row r="19" spans="1:11" x14ac:dyDescent="0.25">
      <c r="A19" s="60">
        <v>11</v>
      </c>
      <c r="B19" s="60">
        <v>3</v>
      </c>
      <c r="C19" s="60">
        <v>3</v>
      </c>
      <c r="D19" s="60">
        <v>2</v>
      </c>
      <c r="E19" s="60">
        <v>0.05</v>
      </c>
      <c r="G19" s="11" t="s">
        <v>25</v>
      </c>
      <c r="H19" s="12">
        <v>0.03</v>
      </c>
    </row>
    <row r="20" spans="1:11" x14ac:dyDescent="0.25">
      <c r="A20" s="60"/>
      <c r="B20" s="60"/>
      <c r="C20" s="60"/>
      <c r="D20" s="60"/>
      <c r="E20" s="60"/>
      <c r="G20" s="11" t="s">
        <v>24</v>
      </c>
      <c r="H20" s="12">
        <v>0.03</v>
      </c>
    </row>
    <row r="21" spans="1:11" ht="28.5" x14ac:dyDescent="0.25">
      <c r="A21" s="60"/>
      <c r="B21" s="60"/>
      <c r="C21" s="60"/>
      <c r="D21" s="60"/>
      <c r="E21" s="60"/>
      <c r="G21" s="11" t="s">
        <v>36</v>
      </c>
      <c r="H21" s="12">
        <v>0.02</v>
      </c>
    </row>
    <row r="22" spans="1:11" ht="42.75" x14ac:dyDescent="0.25">
      <c r="A22" s="60"/>
      <c r="B22" s="60"/>
      <c r="C22" s="60"/>
      <c r="D22" s="61"/>
      <c r="E22" s="61"/>
      <c r="G22" s="11" t="s">
        <v>37</v>
      </c>
      <c r="H22" s="13" t="s">
        <v>67</v>
      </c>
    </row>
    <row r="25" spans="1:11" ht="18" customHeight="1" x14ac:dyDescent="0.25">
      <c r="A25" s="122" t="s">
        <v>38</v>
      </c>
      <c r="B25" s="122"/>
      <c r="C25" s="122"/>
      <c r="D25" s="122"/>
      <c r="E25" s="122"/>
      <c r="J25" s="10"/>
    </row>
    <row r="26" spans="1:11" ht="22.5" x14ac:dyDescent="0.25">
      <c r="A26" s="46"/>
      <c r="B26" s="46" t="s">
        <v>29</v>
      </c>
      <c r="C26" s="46" t="s">
        <v>20</v>
      </c>
      <c r="D26" s="46" t="s">
        <v>39</v>
      </c>
      <c r="E26" s="46" t="s">
        <v>34</v>
      </c>
    </row>
    <row r="27" spans="1:11" x14ac:dyDescent="0.25">
      <c r="A27" s="46" t="s">
        <v>40</v>
      </c>
      <c r="B27" s="46" t="s">
        <v>41</v>
      </c>
      <c r="C27" s="46" t="s">
        <v>42</v>
      </c>
      <c r="D27" s="46" t="s">
        <v>43</v>
      </c>
      <c r="E27" s="46" t="s">
        <v>44</v>
      </c>
    </row>
    <row r="28" spans="1:11" x14ac:dyDescent="0.25">
      <c r="A28" s="46" t="s">
        <v>45</v>
      </c>
      <c r="B28" s="46" t="s">
        <v>46</v>
      </c>
      <c r="C28" s="46" t="s">
        <v>47</v>
      </c>
      <c r="D28" s="46" t="s">
        <v>43</v>
      </c>
      <c r="E28" s="46" t="s">
        <v>44</v>
      </c>
    </row>
    <row r="29" spans="1:11" x14ac:dyDescent="0.25">
      <c r="A29" s="46" t="s">
        <v>48</v>
      </c>
      <c r="B29" s="46" t="s">
        <v>49</v>
      </c>
      <c r="C29" s="46" t="s">
        <v>47</v>
      </c>
      <c r="D29" s="46" t="s">
        <v>43</v>
      </c>
      <c r="E29" s="46" t="s">
        <v>44</v>
      </c>
    </row>
    <row r="30" spans="1:11" x14ac:dyDescent="0.25">
      <c r="A30" s="46" t="s">
        <v>50</v>
      </c>
      <c r="B30" s="46" t="s">
        <v>51</v>
      </c>
      <c r="C30" s="46" t="s">
        <v>47</v>
      </c>
      <c r="D30" s="46" t="s">
        <v>43</v>
      </c>
      <c r="E30" s="46" t="s">
        <v>44</v>
      </c>
    </row>
  </sheetData>
  <mergeCells count="5">
    <mergeCell ref="A2:K2"/>
    <mergeCell ref="A17:E17"/>
    <mergeCell ref="A25:E25"/>
    <mergeCell ref="G17:H17"/>
    <mergeCell ref="A10:G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7" sqref="A7:F7"/>
    </sheetView>
  </sheetViews>
  <sheetFormatPr baseColWidth="10" defaultRowHeight="15" x14ac:dyDescent="0.25"/>
  <cols>
    <col min="1" max="1" width="17.5703125" bestFit="1" customWidth="1"/>
    <col min="2" max="2" width="15" customWidth="1"/>
    <col min="3" max="3" width="12" bestFit="1" customWidth="1"/>
    <col min="5" max="6" width="16.140625" bestFit="1" customWidth="1"/>
  </cols>
  <sheetData>
    <row r="2" spans="1:6" ht="18.75" x14ac:dyDescent="0.25">
      <c r="A2" s="50" t="s">
        <v>11</v>
      </c>
      <c r="B2" s="51"/>
      <c r="C2" s="51"/>
      <c r="D2" s="51"/>
      <c r="E2" s="51"/>
      <c r="F2" s="52"/>
    </row>
    <row r="3" spans="1:6" ht="37.5" customHeight="1" x14ac:dyDescent="0.25">
      <c r="A3" s="6" t="s">
        <v>10</v>
      </c>
      <c r="B3" s="6" t="s">
        <v>6</v>
      </c>
      <c r="C3" s="6" t="s">
        <v>12</v>
      </c>
      <c r="D3" s="6" t="s">
        <v>13</v>
      </c>
      <c r="E3" s="6" t="s">
        <v>14</v>
      </c>
      <c r="F3" s="6" t="s">
        <v>15</v>
      </c>
    </row>
    <row r="4" spans="1:6" x14ac:dyDescent="0.25">
      <c r="A4" s="31">
        <v>44348</v>
      </c>
      <c r="B4" s="30">
        <v>1111</v>
      </c>
      <c r="C4" s="30">
        <v>196</v>
      </c>
      <c r="D4" s="30">
        <v>2</v>
      </c>
      <c r="E4" s="30" t="s">
        <v>62</v>
      </c>
      <c r="F4" s="30" t="s">
        <v>62</v>
      </c>
    </row>
    <row r="5" spans="1:6" x14ac:dyDescent="0.25">
      <c r="A5" s="31">
        <v>44348</v>
      </c>
      <c r="B5" s="30">
        <v>2222</v>
      </c>
      <c r="C5" s="5">
        <v>200</v>
      </c>
      <c r="D5" s="5">
        <v>3</v>
      </c>
      <c r="E5" s="5" t="s">
        <v>62</v>
      </c>
      <c r="F5" s="5" t="s">
        <v>63</v>
      </c>
    </row>
    <row r="6" spans="1:6" x14ac:dyDescent="0.25">
      <c r="A6" s="31">
        <v>44409</v>
      </c>
      <c r="B6" s="30">
        <v>4444</v>
      </c>
      <c r="C6" s="5">
        <v>215</v>
      </c>
      <c r="D6" s="5">
        <v>0</v>
      </c>
      <c r="E6" s="5" t="s">
        <v>62</v>
      </c>
      <c r="F6" s="5" t="s">
        <v>62</v>
      </c>
    </row>
    <row r="7" spans="1:6" x14ac:dyDescent="0.25">
      <c r="A7" s="66">
        <v>44348</v>
      </c>
      <c r="B7" s="67">
        <v>5555</v>
      </c>
      <c r="C7" s="17">
        <v>196</v>
      </c>
      <c r="D7" s="17">
        <v>1</v>
      </c>
      <c r="E7" s="17" t="s">
        <v>115</v>
      </c>
      <c r="F7" s="17" t="s">
        <v>116</v>
      </c>
    </row>
    <row r="9" spans="1:6" x14ac:dyDescent="0.25">
      <c r="B9" t="s">
        <v>71</v>
      </c>
      <c r="C9" t="s">
        <v>72</v>
      </c>
      <c r="E9" t="s">
        <v>117</v>
      </c>
      <c r="F9" t="s">
        <v>117</v>
      </c>
    </row>
    <row r="10" spans="1:6" x14ac:dyDescent="0.25">
      <c r="C10" t="s">
        <v>73</v>
      </c>
    </row>
    <row r="11" spans="1:6" x14ac:dyDescent="0.25">
      <c r="C1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D1" zoomScale="70" zoomScaleNormal="70" workbookViewId="0">
      <selection activeCell="F14" sqref="F14"/>
    </sheetView>
  </sheetViews>
  <sheetFormatPr baseColWidth="10" defaultRowHeight="15" x14ac:dyDescent="0.25"/>
  <cols>
    <col min="1" max="1" width="24.28515625" bestFit="1" customWidth="1"/>
    <col min="2" max="2" width="17.85546875" bestFit="1" customWidth="1"/>
    <col min="3" max="3" width="16.85546875" customWidth="1"/>
    <col min="4" max="4" width="17.42578125" customWidth="1"/>
    <col min="5" max="5" width="28.42578125" bestFit="1" customWidth="1"/>
    <col min="7" max="7" width="17.85546875" bestFit="1" customWidth="1"/>
    <col min="8" max="8" width="13.42578125" customWidth="1"/>
    <col min="9" max="9" width="14.85546875" bestFit="1" customWidth="1"/>
  </cols>
  <sheetData>
    <row r="1" spans="1:11" ht="15.75" thickBot="1" x14ac:dyDescent="0.3">
      <c r="A1" t="s">
        <v>81</v>
      </c>
      <c r="B1" s="69" t="s">
        <v>84</v>
      </c>
      <c r="C1" t="s">
        <v>20</v>
      </c>
      <c r="D1" s="70">
        <v>2</v>
      </c>
    </row>
    <row r="2" spans="1:11" x14ac:dyDescent="0.25">
      <c r="A2" t="s">
        <v>82</v>
      </c>
      <c r="B2" s="69" t="s">
        <v>50</v>
      </c>
      <c r="C2" t="s">
        <v>83</v>
      </c>
      <c r="D2" s="32" t="s">
        <v>85</v>
      </c>
      <c r="E2" s="80" t="s">
        <v>135</v>
      </c>
      <c r="F2" s="81"/>
      <c r="G2" s="81"/>
      <c r="H2" s="81" t="s">
        <v>120</v>
      </c>
      <c r="I2" s="82"/>
    </row>
    <row r="3" spans="1:11" x14ac:dyDescent="0.25">
      <c r="E3" s="83" t="s">
        <v>149</v>
      </c>
      <c r="F3" s="34"/>
      <c r="G3" s="34"/>
      <c r="H3" s="33">
        <v>2222</v>
      </c>
      <c r="I3" s="84"/>
      <c r="K3" t="s">
        <v>141</v>
      </c>
    </row>
    <row r="4" spans="1:11" x14ac:dyDescent="0.25">
      <c r="A4" s="4"/>
      <c r="B4" s="14" t="s">
        <v>79</v>
      </c>
      <c r="C4" s="14" t="s">
        <v>38</v>
      </c>
      <c r="D4" s="78" t="s">
        <v>30</v>
      </c>
      <c r="E4" s="85" t="s">
        <v>121</v>
      </c>
      <c r="F4" s="34"/>
      <c r="G4" s="49" t="s">
        <v>122</v>
      </c>
      <c r="H4" s="34"/>
      <c r="I4" s="86" t="s">
        <v>123</v>
      </c>
      <c r="K4" t="s">
        <v>142</v>
      </c>
    </row>
    <row r="5" spans="1:11" x14ac:dyDescent="0.25">
      <c r="A5" s="35" t="s">
        <v>75</v>
      </c>
      <c r="B5" s="37">
        <v>30</v>
      </c>
      <c r="C5" s="33">
        <v>42298.45</v>
      </c>
      <c r="D5" s="79"/>
      <c r="E5" s="87">
        <v>43164</v>
      </c>
      <c r="F5" s="34"/>
      <c r="G5" s="74">
        <v>65674.600000000006</v>
      </c>
      <c r="H5" s="34"/>
      <c r="I5" s="88" t="s">
        <v>40</v>
      </c>
    </row>
    <row r="6" spans="1:11" x14ac:dyDescent="0.25">
      <c r="A6" s="35" t="s">
        <v>20</v>
      </c>
      <c r="B6" s="38">
        <v>10</v>
      </c>
      <c r="C6" s="63">
        <f>C5*0.1</f>
        <v>4229.8450000000003</v>
      </c>
      <c r="D6" s="35"/>
      <c r="E6" s="89"/>
      <c r="F6" s="90"/>
      <c r="G6" s="90"/>
      <c r="H6" s="90"/>
      <c r="I6" s="91"/>
    </row>
    <row r="7" spans="1:11" x14ac:dyDescent="0.25">
      <c r="A7" s="35" t="s">
        <v>76</v>
      </c>
      <c r="B7" s="38">
        <v>5</v>
      </c>
      <c r="C7" s="63">
        <f>C5*0.05</f>
        <v>2114.9225000000001</v>
      </c>
      <c r="D7" s="35"/>
      <c r="E7" s="89" t="s">
        <v>124</v>
      </c>
      <c r="F7" s="90"/>
      <c r="G7" s="90"/>
      <c r="H7" s="90"/>
      <c r="I7" s="91"/>
      <c r="K7" t="s">
        <v>143</v>
      </c>
    </row>
    <row r="8" spans="1:11" x14ac:dyDescent="0.25">
      <c r="A8" s="35" t="s">
        <v>77</v>
      </c>
      <c r="B8" s="38">
        <v>1</v>
      </c>
      <c r="C8" s="64">
        <f>C5*0.02</f>
        <v>845.96899999999994</v>
      </c>
      <c r="D8" s="35"/>
      <c r="E8" s="131">
        <v>44378</v>
      </c>
      <c r="F8" s="90"/>
      <c r="G8" s="90"/>
      <c r="H8" s="90"/>
      <c r="I8" s="91"/>
      <c r="K8" t="s">
        <v>144</v>
      </c>
    </row>
    <row r="9" spans="1:11" ht="15.75" thickBot="1" x14ac:dyDescent="0.3">
      <c r="A9" s="35"/>
      <c r="B9" s="38"/>
      <c r="C9" s="34"/>
      <c r="D9" s="35"/>
      <c r="E9" s="92"/>
      <c r="F9" s="93"/>
      <c r="G9" s="93"/>
      <c r="H9" s="93"/>
      <c r="I9" s="94"/>
    </row>
    <row r="10" spans="1:11" x14ac:dyDescent="0.25">
      <c r="A10" s="35"/>
      <c r="B10" s="38"/>
      <c r="C10" s="34"/>
      <c r="D10" s="35"/>
      <c r="E10" s="99" t="s">
        <v>125</v>
      </c>
      <c r="F10" s="100"/>
      <c r="G10" s="100"/>
      <c r="H10" s="100" t="s">
        <v>128</v>
      </c>
      <c r="I10" s="101" t="s">
        <v>140</v>
      </c>
      <c r="K10" t="s">
        <v>145</v>
      </c>
    </row>
    <row r="11" spans="1:11" x14ac:dyDescent="0.25">
      <c r="A11" s="35" t="s">
        <v>31</v>
      </c>
      <c r="B11" s="39">
        <v>0.11</v>
      </c>
      <c r="C11" s="34"/>
      <c r="D11" s="95">
        <f>$C$18*0.11</f>
        <v>5443.8105149999992</v>
      </c>
      <c r="E11" s="102" t="s">
        <v>122</v>
      </c>
      <c r="F11" s="103">
        <v>30</v>
      </c>
      <c r="G11" s="103"/>
      <c r="H11" s="103"/>
      <c r="I11" s="104">
        <f>G5</f>
        <v>65674.600000000006</v>
      </c>
    </row>
    <row r="12" spans="1:11" s="27" customFormat="1" x14ac:dyDescent="0.25">
      <c r="A12" s="132"/>
      <c r="B12" s="133"/>
      <c r="C12" s="49"/>
      <c r="D12" s="134"/>
      <c r="E12" s="135" t="s">
        <v>150</v>
      </c>
      <c r="F12" s="136">
        <f>200-G36</f>
        <v>50</v>
      </c>
      <c r="G12" s="136"/>
      <c r="H12" s="136">
        <v>16418.650000000001</v>
      </c>
      <c r="I12" s="137"/>
    </row>
    <row r="13" spans="1:11" x14ac:dyDescent="0.25">
      <c r="A13" s="35" t="s">
        <v>25</v>
      </c>
      <c r="B13" s="39">
        <v>0.03</v>
      </c>
      <c r="C13" s="34"/>
      <c r="D13" s="95">
        <f>C18*0.03</f>
        <v>1484.6755949999999</v>
      </c>
      <c r="E13" s="89" t="s">
        <v>126</v>
      </c>
      <c r="F13" s="90">
        <v>1</v>
      </c>
      <c r="G13" s="90"/>
      <c r="H13" s="90"/>
      <c r="I13" s="105">
        <f>I11*(F13/100)</f>
        <v>656.74600000000009</v>
      </c>
      <c r="K13" t="s">
        <v>146</v>
      </c>
    </row>
    <row r="14" spans="1:11" x14ac:dyDescent="0.25">
      <c r="A14" s="35" t="s">
        <v>24</v>
      </c>
      <c r="B14" s="39">
        <v>0.03</v>
      </c>
      <c r="C14" s="34"/>
      <c r="D14" s="95">
        <f>C18*0.03</f>
        <v>1484.6755949999999</v>
      </c>
      <c r="E14" s="89" t="s">
        <v>127</v>
      </c>
      <c r="F14" s="90">
        <v>2.5</v>
      </c>
      <c r="G14" s="90"/>
      <c r="H14" s="90"/>
      <c r="I14" s="105">
        <f>I11*(F14/100)</f>
        <v>1641.8650000000002</v>
      </c>
    </row>
    <row r="15" spans="1:11" x14ac:dyDescent="0.25">
      <c r="A15" s="35" t="s">
        <v>36</v>
      </c>
      <c r="B15" s="39">
        <v>0.02</v>
      </c>
      <c r="C15" s="34"/>
      <c r="D15" s="95">
        <f>C18*0.02</f>
        <v>989.78372999999999</v>
      </c>
      <c r="E15" s="89" t="s">
        <v>137</v>
      </c>
      <c r="F15" s="90">
        <v>2.5</v>
      </c>
      <c r="G15" s="90"/>
      <c r="H15" s="90"/>
      <c r="I15" s="105">
        <v>0</v>
      </c>
    </row>
    <row r="16" spans="1:11" x14ac:dyDescent="0.25">
      <c r="A16" s="35" t="s">
        <v>78</v>
      </c>
      <c r="B16" s="39">
        <v>5.0000000000000001E-4</v>
      </c>
      <c r="C16" s="34"/>
      <c r="D16" s="95">
        <f>C18*0.05</f>
        <v>2474.4593249999998</v>
      </c>
      <c r="E16" s="89" t="s">
        <v>136</v>
      </c>
      <c r="F16" s="90">
        <v>2</v>
      </c>
      <c r="G16" s="90"/>
      <c r="H16" s="90"/>
      <c r="I16" s="105">
        <f>I11*0.01</f>
        <v>656.74600000000009</v>
      </c>
    </row>
    <row r="17" spans="1:9" x14ac:dyDescent="0.25">
      <c r="A17" s="35"/>
      <c r="B17" s="38"/>
      <c r="C17" s="34"/>
      <c r="D17" s="96"/>
      <c r="E17" s="89"/>
      <c r="F17" s="90"/>
      <c r="G17" s="90"/>
      <c r="H17" s="106"/>
      <c r="I17" s="91"/>
    </row>
    <row r="18" spans="1:9" ht="15.75" x14ac:dyDescent="0.25">
      <c r="A18" s="35"/>
      <c r="B18" s="38" t="s">
        <v>80</v>
      </c>
      <c r="C18" s="65">
        <f>SUM(C5:C8)</f>
        <v>49489.186499999996</v>
      </c>
      <c r="D18" s="97">
        <f>SUM(D11:D16)</f>
        <v>11877.404759999998</v>
      </c>
      <c r="E18" s="89"/>
      <c r="F18" s="90"/>
      <c r="G18" s="90"/>
      <c r="H18" s="106"/>
      <c r="I18" s="91"/>
    </row>
    <row r="19" spans="1:9" x14ac:dyDescent="0.25">
      <c r="A19" s="35"/>
      <c r="B19" s="38"/>
      <c r="C19" s="34"/>
      <c r="D19" s="35"/>
      <c r="E19" s="89" t="s">
        <v>138</v>
      </c>
      <c r="F19" s="90"/>
      <c r="G19" s="90"/>
      <c r="H19" s="90"/>
      <c r="I19" s="105">
        <f>SUM(I11:I16)</f>
        <v>68629.957000000009</v>
      </c>
    </row>
    <row r="20" spans="1:9" ht="19.5" thickBot="1" x14ac:dyDescent="0.3">
      <c r="A20" s="36"/>
      <c r="B20" s="40"/>
      <c r="C20" s="41" t="s">
        <v>70</v>
      </c>
      <c r="D20" s="98">
        <f>C18-D18</f>
        <v>37611.781739999999</v>
      </c>
      <c r="E20" s="92"/>
      <c r="F20" s="93"/>
      <c r="G20" s="93"/>
      <c r="H20" s="93"/>
      <c r="I20" s="94"/>
    </row>
    <row r="21" spans="1:9" x14ac:dyDescent="0.25">
      <c r="B21" s="126" t="s">
        <v>119</v>
      </c>
      <c r="C21" s="68" t="s">
        <v>118</v>
      </c>
      <c r="E21" s="89"/>
      <c r="F21" s="90"/>
      <c r="G21" s="90"/>
      <c r="H21" s="90"/>
      <c r="I21" s="91"/>
    </row>
    <row r="22" spans="1:9" x14ac:dyDescent="0.25">
      <c r="B22" s="126"/>
      <c r="E22" s="89"/>
      <c r="F22" s="90"/>
      <c r="G22" s="90"/>
      <c r="H22" s="90"/>
      <c r="I22" s="91"/>
    </row>
    <row r="23" spans="1:9" x14ac:dyDescent="0.25">
      <c r="E23" s="107" t="s">
        <v>129</v>
      </c>
      <c r="F23" s="108"/>
      <c r="G23" s="108" t="s">
        <v>133</v>
      </c>
      <c r="H23" s="108" t="s">
        <v>134</v>
      </c>
      <c r="I23" s="109"/>
    </row>
    <row r="24" spans="1:9" x14ac:dyDescent="0.25">
      <c r="E24" s="89" t="s">
        <v>130</v>
      </c>
      <c r="F24" s="90"/>
      <c r="G24" s="90">
        <v>11</v>
      </c>
      <c r="H24" s="106">
        <f>I19*0.11</f>
        <v>7549.2952700000014</v>
      </c>
      <c r="I24" s="91"/>
    </row>
    <row r="25" spans="1:9" x14ac:dyDescent="0.25">
      <c r="E25" s="89" t="s">
        <v>131</v>
      </c>
      <c r="F25" s="90"/>
      <c r="G25" s="90">
        <v>3</v>
      </c>
      <c r="H25" s="106">
        <f>I19*0.03</f>
        <v>2058.8987100000004</v>
      </c>
      <c r="I25" s="91"/>
    </row>
    <row r="26" spans="1:9" x14ac:dyDescent="0.25">
      <c r="E26" s="89" t="s">
        <v>132</v>
      </c>
      <c r="F26" s="90"/>
      <c r="G26" s="90">
        <v>3</v>
      </c>
      <c r="H26" s="106">
        <f>I19*0.03</f>
        <v>2058.8987100000004</v>
      </c>
      <c r="I26" s="91"/>
    </row>
    <row r="27" spans="1:9" x14ac:dyDescent="0.25">
      <c r="E27" s="110" t="s">
        <v>36</v>
      </c>
      <c r="F27" s="90"/>
      <c r="G27" s="90">
        <v>3</v>
      </c>
      <c r="H27" s="106">
        <f>I19*0.03</f>
        <v>2058.8987100000004</v>
      </c>
      <c r="I27" s="91"/>
    </row>
    <row r="28" spans="1:9" x14ac:dyDescent="0.25">
      <c r="E28" s="110" t="s">
        <v>78</v>
      </c>
      <c r="F28" s="90"/>
      <c r="G28" s="90">
        <v>0.05</v>
      </c>
      <c r="H28" s="106">
        <f>I19*0.005</f>
        <v>343.14978500000007</v>
      </c>
      <c r="I28" s="91"/>
    </row>
    <row r="29" spans="1:9" x14ac:dyDescent="0.25">
      <c r="E29" s="89"/>
      <c r="F29" s="90"/>
      <c r="G29" s="90"/>
      <c r="H29" s="90"/>
      <c r="I29" s="91"/>
    </row>
    <row r="30" spans="1:9" x14ac:dyDescent="0.25">
      <c r="E30" s="89"/>
      <c r="F30" s="90"/>
      <c r="G30" s="90"/>
      <c r="H30" s="90"/>
      <c r="I30" s="91"/>
    </row>
    <row r="31" spans="1:9" x14ac:dyDescent="0.25">
      <c r="E31" s="89" t="s">
        <v>129</v>
      </c>
      <c r="F31" s="90"/>
      <c r="G31" s="90"/>
      <c r="H31" s="90"/>
      <c r="I31" s="105">
        <f>SUM(H24:H28)</f>
        <v>14069.141185000002</v>
      </c>
    </row>
    <row r="32" spans="1:9" x14ac:dyDescent="0.25">
      <c r="E32" s="89"/>
      <c r="F32" s="90"/>
      <c r="G32" s="90"/>
      <c r="H32" s="90"/>
      <c r="I32" s="91"/>
    </row>
    <row r="33" spans="5:10" x14ac:dyDescent="0.25">
      <c r="E33" s="89"/>
      <c r="F33" s="90"/>
      <c r="G33" s="90"/>
      <c r="H33" s="90"/>
      <c r="I33" s="91"/>
    </row>
    <row r="34" spans="5:10" ht="19.5" thickBot="1" x14ac:dyDescent="0.3">
      <c r="E34" s="92"/>
      <c r="F34" s="111" t="s">
        <v>139</v>
      </c>
      <c r="G34" s="111"/>
      <c r="H34" s="111"/>
      <c r="I34" s="112">
        <f>I19-I31-H12</f>
        <v>38142.165815000008</v>
      </c>
    </row>
    <row r="36" spans="5:10" x14ac:dyDescent="0.25">
      <c r="E36" s="66">
        <v>44348</v>
      </c>
      <c r="F36" s="67">
        <v>2222</v>
      </c>
      <c r="G36" s="17">
        <v>150</v>
      </c>
      <c r="H36" s="17">
        <v>2</v>
      </c>
      <c r="I36" s="17" t="s">
        <v>115</v>
      </c>
      <c r="J36" s="17" t="s">
        <v>116</v>
      </c>
    </row>
  </sheetData>
  <mergeCells count="1">
    <mergeCell ref="B21:B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zoomScale="80" zoomScaleNormal="80" workbookViewId="0">
      <selection activeCell="F20" sqref="F20"/>
    </sheetView>
  </sheetViews>
  <sheetFormatPr baseColWidth="10" defaultRowHeight="15" x14ac:dyDescent="0.25"/>
  <cols>
    <col min="2" max="2" width="21.7109375" bestFit="1" customWidth="1"/>
    <col min="4" max="4" width="31.42578125" bestFit="1" customWidth="1"/>
    <col min="5" max="5" width="4.85546875" customWidth="1"/>
    <col min="6" max="6" width="64.85546875" bestFit="1" customWidth="1"/>
  </cols>
  <sheetData>
    <row r="2" spans="2:6" x14ac:dyDescent="0.25">
      <c r="D2" s="42" t="s">
        <v>87</v>
      </c>
    </row>
    <row r="3" spans="2:6" x14ac:dyDescent="0.25">
      <c r="D3" s="14" t="s">
        <v>91</v>
      </c>
      <c r="F3" t="s">
        <v>97</v>
      </c>
    </row>
    <row r="4" spans="2:6" x14ac:dyDescent="0.25">
      <c r="D4" s="14" t="s">
        <v>94</v>
      </c>
      <c r="F4" t="s">
        <v>98</v>
      </c>
    </row>
    <row r="5" spans="2:6" x14ac:dyDescent="0.25">
      <c r="D5" s="14" t="s">
        <v>92</v>
      </c>
      <c r="F5" t="s">
        <v>99</v>
      </c>
    </row>
    <row r="6" spans="2:6" x14ac:dyDescent="0.25">
      <c r="D6" s="14" t="s">
        <v>93</v>
      </c>
      <c r="F6" t="s">
        <v>100</v>
      </c>
    </row>
    <row r="7" spans="2:6" x14ac:dyDescent="0.25">
      <c r="D7" s="14" t="s">
        <v>102</v>
      </c>
      <c r="F7" t="s">
        <v>101</v>
      </c>
    </row>
    <row r="8" spans="2:6" x14ac:dyDescent="0.25">
      <c r="D8" s="1"/>
    </row>
    <row r="10" spans="2:6" x14ac:dyDescent="0.25">
      <c r="D10" s="42" t="s">
        <v>88</v>
      </c>
    </row>
    <row r="11" spans="2:6" x14ac:dyDescent="0.25">
      <c r="D11" s="14" t="s">
        <v>95</v>
      </c>
      <c r="F11" t="s">
        <v>103</v>
      </c>
    </row>
    <row r="12" spans="2:6" x14ac:dyDescent="0.25">
      <c r="D12" s="14" t="s">
        <v>96</v>
      </c>
      <c r="F12" t="s">
        <v>104</v>
      </c>
    </row>
    <row r="13" spans="2:6" x14ac:dyDescent="0.25">
      <c r="B13" s="42" t="s">
        <v>86</v>
      </c>
    </row>
    <row r="14" spans="2:6" x14ac:dyDescent="0.25">
      <c r="B14" s="14" t="s">
        <v>87</v>
      </c>
    </row>
    <row r="15" spans="2:6" x14ac:dyDescent="0.25">
      <c r="B15" s="14" t="s">
        <v>88</v>
      </c>
      <c r="D15" s="42" t="s">
        <v>89</v>
      </c>
    </row>
    <row r="16" spans="2:6" x14ac:dyDescent="0.25">
      <c r="B16" s="14" t="s">
        <v>89</v>
      </c>
      <c r="D16" s="14" t="s">
        <v>108</v>
      </c>
      <c r="F16" t="s">
        <v>109</v>
      </c>
    </row>
    <row r="17" spans="2:6" x14ac:dyDescent="0.25">
      <c r="B17" s="14" t="s">
        <v>90</v>
      </c>
      <c r="D17" s="14" t="s">
        <v>110</v>
      </c>
      <c r="F17" t="s">
        <v>111</v>
      </c>
    </row>
    <row r="18" spans="2:6" x14ac:dyDescent="0.25">
      <c r="D18" s="30" t="s">
        <v>105</v>
      </c>
    </row>
    <row r="19" spans="2:6" x14ac:dyDescent="0.25">
      <c r="D19" s="30"/>
    </row>
    <row r="20" spans="2:6" x14ac:dyDescent="0.25">
      <c r="D20" s="14"/>
    </row>
    <row r="22" spans="2:6" x14ac:dyDescent="0.25">
      <c r="D22" s="42" t="s">
        <v>90</v>
      </c>
    </row>
    <row r="23" spans="2:6" x14ac:dyDescent="0.25">
      <c r="D23" s="14" t="s">
        <v>106</v>
      </c>
    </row>
    <row r="24" spans="2:6" x14ac:dyDescent="0.25">
      <c r="D24" s="14" t="s">
        <v>107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80" zoomScaleNormal="80" workbookViewId="0">
      <selection activeCell="M7" sqref="M7"/>
    </sheetView>
  </sheetViews>
  <sheetFormatPr baseColWidth="10" defaultRowHeight="15" x14ac:dyDescent="0.25"/>
  <cols>
    <col min="3" max="3" width="22.28515625" bestFit="1" customWidth="1"/>
    <col min="6" max="6" width="13.140625" bestFit="1" customWidth="1"/>
    <col min="9" max="9" width="13" customWidth="1"/>
    <col min="13" max="13" width="11.42578125" customWidth="1"/>
  </cols>
  <sheetData>
    <row r="2" spans="1:12" ht="21" x14ac:dyDescent="0.25">
      <c r="A2" s="117" t="s">
        <v>9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2" x14ac:dyDescent="0.25">
      <c r="A3" s="30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  <c r="H3" s="30" t="s">
        <v>58</v>
      </c>
      <c r="I3" s="30" t="s">
        <v>7</v>
      </c>
      <c r="J3" s="30" t="s">
        <v>8</v>
      </c>
    </row>
    <row r="4" spans="1:12" x14ac:dyDescent="0.25">
      <c r="A4" s="30" t="s">
        <v>52</v>
      </c>
      <c r="B4" s="30" t="s">
        <v>53</v>
      </c>
      <c r="C4" s="15" t="s">
        <v>54</v>
      </c>
      <c r="D4" s="16">
        <v>31148</v>
      </c>
      <c r="E4" s="30"/>
      <c r="F4" s="30">
        <v>1552854685</v>
      </c>
      <c r="G4" s="30">
        <v>4444</v>
      </c>
      <c r="H4" s="30">
        <v>4</v>
      </c>
      <c r="I4" s="18" t="e">
        <f>VLOOKUP(H4,$A$16:$F$18,3,)</f>
        <v>#N/A</v>
      </c>
      <c r="J4" s="30">
        <v>1</v>
      </c>
    </row>
    <row r="7" spans="1:12" ht="18.75" customHeight="1" x14ac:dyDescent="0.25">
      <c r="A7" s="118" t="s">
        <v>11</v>
      </c>
      <c r="B7" s="119"/>
      <c r="C7" s="119"/>
      <c r="D7" s="119"/>
      <c r="E7" s="119"/>
      <c r="F7" s="120"/>
    </row>
    <row r="8" spans="1:12" ht="30" x14ac:dyDescent="0.25">
      <c r="A8" s="6" t="s">
        <v>10</v>
      </c>
      <c r="B8" s="6" t="s">
        <v>6</v>
      </c>
      <c r="C8" s="6" t="s">
        <v>12</v>
      </c>
      <c r="D8" s="6" t="s">
        <v>13</v>
      </c>
      <c r="E8" s="6" t="s">
        <v>14</v>
      </c>
      <c r="F8" s="6" t="s">
        <v>15</v>
      </c>
    </row>
    <row r="9" spans="1:12" x14ac:dyDescent="0.25">
      <c r="A9" s="31">
        <v>44409</v>
      </c>
      <c r="B9" s="30">
        <v>4444</v>
      </c>
      <c r="C9" s="5">
        <v>215</v>
      </c>
      <c r="D9" s="5">
        <v>0</v>
      </c>
      <c r="E9" s="5" t="s">
        <v>62</v>
      </c>
      <c r="F9" s="5" t="s">
        <v>62</v>
      </c>
    </row>
    <row r="10" spans="1:12" ht="20.25" customHeight="1" x14ac:dyDescent="0.3">
      <c r="A10" s="113" t="s">
        <v>32</v>
      </c>
      <c r="B10" s="113"/>
      <c r="C10" s="113"/>
      <c r="D10" s="113"/>
      <c r="E10" s="113"/>
      <c r="F10" s="113"/>
      <c r="G10" s="1"/>
      <c r="H10" s="114" t="s">
        <v>30</v>
      </c>
      <c r="I10" s="115"/>
      <c r="J10" s="115"/>
      <c r="K10" s="115"/>
      <c r="L10" s="116"/>
    </row>
    <row r="11" spans="1:12" ht="60" x14ac:dyDescent="0.25">
      <c r="A11" s="7" t="s">
        <v>32</v>
      </c>
      <c r="B11" s="6" t="s">
        <v>33</v>
      </c>
      <c r="C11" s="6" t="s">
        <v>29</v>
      </c>
      <c r="D11" s="6" t="s">
        <v>55</v>
      </c>
      <c r="E11" s="6" t="s">
        <v>56</v>
      </c>
      <c r="F11" s="6" t="s">
        <v>57</v>
      </c>
      <c r="G11" s="1"/>
      <c r="H11" s="45" t="s">
        <v>31</v>
      </c>
      <c r="I11" s="45" t="s">
        <v>25</v>
      </c>
      <c r="J11" s="45" t="s">
        <v>24</v>
      </c>
      <c r="K11" s="45" t="s">
        <v>26</v>
      </c>
      <c r="L11" s="45" t="s">
        <v>27</v>
      </c>
    </row>
    <row r="12" spans="1:12" x14ac:dyDescent="0.25">
      <c r="A12" s="17">
        <v>1</v>
      </c>
      <c r="B12" s="4" t="s">
        <v>40</v>
      </c>
      <c r="C12" s="8">
        <v>65674.570000000007</v>
      </c>
      <c r="D12" s="47">
        <v>10</v>
      </c>
      <c r="E12" s="47">
        <v>5</v>
      </c>
      <c r="F12" s="47">
        <v>2</v>
      </c>
      <c r="G12" s="1"/>
      <c r="H12" s="1">
        <v>11</v>
      </c>
      <c r="I12" s="1">
        <v>3</v>
      </c>
      <c r="J12" s="1">
        <v>3</v>
      </c>
      <c r="K12" s="49">
        <v>2</v>
      </c>
      <c r="L12" s="49">
        <v>5</v>
      </c>
    </row>
    <row r="13" spans="1:12" x14ac:dyDescent="0.25">
      <c r="A13" s="17">
        <v>2</v>
      </c>
      <c r="B13" s="4" t="s">
        <v>45</v>
      </c>
      <c r="C13" s="8">
        <v>66388.100000000006</v>
      </c>
      <c r="D13" s="47">
        <v>10</v>
      </c>
      <c r="E13" s="47">
        <v>5</v>
      </c>
      <c r="F13" s="47">
        <v>2</v>
      </c>
      <c r="G13" s="1"/>
      <c r="H13" s="1"/>
      <c r="I13" s="1"/>
      <c r="J13" s="1"/>
    </row>
    <row r="14" spans="1:12" x14ac:dyDescent="0.25">
      <c r="A14" s="17">
        <v>3</v>
      </c>
      <c r="B14" s="4" t="s">
        <v>48</v>
      </c>
      <c r="C14" s="8">
        <v>66625.929999999993</v>
      </c>
      <c r="D14" s="47">
        <v>10</v>
      </c>
      <c r="E14" s="47">
        <v>5</v>
      </c>
      <c r="F14" s="47">
        <v>2</v>
      </c>
      <c r="G14" s="1"/>
      <c r="H14" s="1"/>
      <c r="I14" s="1"/>
      <c r="J14" s="1"/>
    </row>
    <row r="15" spans="1:12" ht="18.75" customHeight="1" x14ac:dyDescent="0.25">
      <c r="A15" s="17">
        <v>4</v>
      </c>
      <c r="B15" s="4" t="s">
        <v>50</v>
      </c>
      <c r="C15" s="8">
        <v>68053.58</v>
      </c>
      <c r="D15" s="47">
        <v>10</v>
      </c>
      <c r="E15" s="47">
        <v>5</v>
      </c>
      <c r="F15" s="47">
        <v>2</v>
      </c>
      <c r="G15" s="1"/>
      <c r="H15" s="1"/>
      <c r="I15" s="1"/>
      <c r="J15" s="1"/>
    </row>
    <row r="17" spans="1:11" ht="18.75" x14ac:dyDescent="0.25">
      <c r="A17" s="121" t="s">
        <v>16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ht="30" x14ac:dyDescent="0.25">
      <c r="A18" s="6" t="s">
        <v>17</v>
      </c>
      <c r="B18" s="7" t="s">
        <v>18</v>
      </c>
      <c r="C18" s="21" t="s">
        <v>19</v>
      </c>
      <c r="D18" s="21" t="s">
        <v>20</v>
      </c>
      <c r="E18" s="21" t="s">
        <v>21</v>
      </c>
      <c r="F18" s="21" t="s">
        <v>22</v>
      </c>
      <c r="G18" s="22" t="s">
        <v>23</v>
      </c>
      <c r="H18" s="22" t="s">
        <v>24</v>
      </c>
      <c r="I18" s="22" t="s">
        <v>25</v>
      </c>
      <c r="J18" s="22" t="s">
        <v>26</v>
      </c>
      <c r="K18" s="22" t="s">
        <v>27</v>
      </c>
    </row>
    <row r="19" spans="1:11" ht="105" x14ac:dyDescent="0.25">
      <c r="A19" s="6"/>
      <c r="B19" s="7">
        <v>1111</v>
      </c>
      <c r="C19" s="6" t="s">
        <v>64</v>
      </c>
      <c r="D19" s="6"/>
      <c r="E19" s="6" t="s">
        <v>65</v>
      </c>
      <c r="F19" s="6" t="s">
        <v>66</v>
      </c>
      <c r="G19" s="6" t="s">
        <v>112</v>
      </c>
      <c r="H19" s="48">
        <v>2.9999999999999997E-4</v>
      </c>
      <c r="I19" s="48">
        <v>2.9999999999999997E-4</v>
      </c>
      <c r="J19" s="48">
        <v>2.0000000000000001E-4</v>
      </c>
      <c r="K19" s="48">
        <v>5.0000000000000001E-4</v>
      </c>
    </row>
    <row r="20" spans="1:11" x14ac:dyDescent="0.25">
      <c r="A20" s="6"/>
      <c r="B20" s="7">
        <v>4444</v>
      </c>
      <c r="C20" s="6"/>
      <c r="D20" s="6"/>
      <c r="E20" s="23"/>
      <c r="F20" s="6"/>
      <c r="G20" s="6"/>
      <c r="H20" s="6"/>
      <c r="I20" s="6"/>
      <c r="J20" s="6"/>
      <c r="K20" s="6"/>
    </row>
  </sheetData>
  <mergeCells count="5">
    <mergeCell ref="A2:J2"/>
    <mergeCell ref="A7:F7"/>
    <mergeCell ref="A17:K17"/>
    <mergeCell ref="A10:F10"/>
    <mergeCell ref="H10:L10"/>
  </mergeCells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Empleados</vt:lpstr>
      <vt:lpstr>Liquidacion</vt:lpstr>
      <vt:lpstr>PreLiquidacion</vt:lpstr>
      <vt:lpstr>Formato Recibo</vt:lpstr>
      <vt:lpstr>Menu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2021-06-12T20:51:12Z</dcterms:created>
  <dcterms:modified xsi:type="dcterms:W3CDTF">2021-07-19T03:02:59Z</dcterms:modified>
</cp:coreProperties>
</file>