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Legion\JUPITER PROJECTS\Estudio de mercado Aysén\"/>
    </mc:Choice>
  </mc:AlternateContent>
  <xr:revisionPtr revIDLastSave="0" documentId="13_ncr:1_{D462F890-3235-4C7F-8358-9D249CB864E4}" xr6:coauthVersionLast="47" xr6:coauthVersionMax="47" xr10:uidLastSave="{00000000-0000-0000-0000-000000000000}"/>
  <bookViews>
    <workbookView xWindow="28680" yWindow="-120" windowWidth="29040" windowHeight="15840" xr2:uid="{32DA7D8F-99EE-46D6-A955-F3BFECA61D7A}"/>
  </bookViews>
  <sheets>
    <sheet name="Sheet 1" sheetId="1" r:id="rId1"/>
  </sheets>
  <definedNames>
    <definedName name="_xlnm._FilterDatabase" localSheetId="0" hidden="1">'Sheet 1'!$A$1:$AC$1578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377" i="1" l="1"/>
  <c r="W880" i="1"/>
  <c r="Z880" i="1" s="1"/>
  <c r="W350" i="1"/>
  <c r="Z350" i="1" s="1"/>
  <c r="W904" i="1"/>
  <c r="Z904" i="1" s="1"/>
  <c r="W1457" i="1"/>
  <c r="Z1457" i="1" s="1"/>
  <c r="W1469" i="1"/>
  <c r="Z1469" i="1" s="1"/>
  <c r="W68" i="1"/>
  <c r="Z68" i="1" s="1"/>
  <c r="W851" i="1"/>
  <c r="Z851" i="1" s="1"/>
  <c r="W326" i="1"/>
  <c r="Z326" i="1" s="1"/>
  <c r="W103" i="1"/>
  <c r="Z103" i="1" s="1"/>
  <c r="W7" i="1"/>
  <c r="Z7" i="1" s="1"/>
  <c r="W16" i="1"/>
  <c r="Z16" i="1" s="1"/>
  <c r="W19" i="1"/>
  <c r="Z19" i="1" s="1"/>
  <c r="W23" i="1"/>
  <c r="Z23" i="1" s="1"/>
  <c r="W27" i="1"/>
  <c r="Z27" i="1" s="1"/>
  <c r="W42" i="1"/>
  <c r="Z42" i="1" s="1"/>
  <c r="W43" i="1"/>
  <c r="Z43" i="1" s="1"/>
  <c r="W47" i="1"/>
  <c r="Z47" i="1" s="1"/>
  <c r="W62" i="1"/>
  <c r="Z62" i="1" s="1"/>
  <c r="W80" i="1"/>
  <c r="Z80" i="1" s="1"/>
  <c r="W83" i="1"/>
  <c r="Z83" i="1" s="1"/>
  <c r="W85" i="1"/>
  <c r="Z85" i="1" s="1"/>
  <c r="W90" i="1"/>
  <c r="Z90" i="1" s="1"/>
  <c r="W91" i="1"/>
  <c r="Z91" i="1" s="1"/>
  <c r="W94" i="1"/>
  <c r="Z94" i="1" s="1"/>
  <c r="W97" i="1"/>
  <c r="Z97" i="1" s="1"/>
  <c r="W102" i="1"/>
  <c r="Z102" i="1" s="1"/>
  <c r="W107" i="1"/>
  <c r="Z107" i="1" s="1"/>
  <c r="W115" i="1"/>
  <c r="Z115" i="1" s="1"/>
  <c r="W116" i="1"/>
  <c r="Z116" i="1" s="1"/>
  <c r="W119" i="1"/>
  <c r="Z119" i="1" s="1"/>
  <c r="W120" i="1"/>
  <c r="Z120" i="1" s="1"/>
  <c r="W121" i="1"/>
  <c r="Z121" i="1" s="1"/>
  <c r="W122" i="1"/>
  <c r="Z122" i="1" s="1"/>
  <c r="W125" i="1"/>
  <c r="Z125" i="1" s="1"/>
  <c r="W126" i="1"/>
  <c r="Z126" i="1" s="1"/>
  <c r="W129" i="1"/>
  <c r="Z129" i="1" s="1"/>
  <c r="W131" i="1"/>
  <c r="Z131" i="1" s="1"/>
  <c r="W134" i="1"/>
  <c r="Z134" i="1" s="1"/>
  <c r="W135" i="1"/>
  <c r="Z135" i="1" s="1"/>
  <c r="W139" i="1"/>
  <c r="Z139" i="1" s="1"/>
  <c r="W140" i="1"/>
  <c r="Z140" i="1" s="1"/>
  <c r="W141" i="1"/>
  <c r="Z141" i="1" s="1"/>
  <c r="W144" i="1"/>
  <c r="Z144" i="1" s="1"/>
  <c r="W145" i="1"/>
  <c r="Z145" i="1" s="1"/>
  <c r="W146" i="1"/>
  <c r="Z146" i="1" s="1"/>
  <c r="W147" i="1"/>
  <c r="Z147" i="1" s="1"/>
  <c r="W158" i="1"/>
  <c r="Z158" i="1" s="1"/>
  <c r="W161" i="1"/>
  <c r="Z161" i="1" s="1"/>
  <c r="W165" i="1"/>
  <c r="Z165" i="1" s="1"/>
  <c r="W167" i="1"/>
  <c r="Z167" i="1" s="1"/>
  <c r="W171" i="1"/>
  <c r="Z171" i="1" s="1"/>
  <c r="W183" i="1"/>
  <c r="Z183" i="1" s="1"/>
  <c r="W194" i="1"/>
  <c r="Z194" i="1" s="1"/>
  <c r="W9" i="1"/>
  <c r="Z9" i="1" s="1"/>
  <c r="W179" i="1"/>
  <c r="Z179" i="1" s="1"/>
  <c r="W66" i="1"/>
  <c r="Z66" i="1" s="1"/>
  <c r="W112" i="1"/>
  <c r="Z112" i="1" s="1"/>
  <c r="W32" i="1"/>
  <c r="Z32" i="1" s="1"/>
  <c r="W28" i="1"/>
  <c r="Z28" i="1" s="1"/>
  <c r="W8" i="1"/>
  <c r="Z8" i="1" s="1"/>
  <c r="W193" i="1"/>
  <c r="Z193" i="1" s="1"/>
  <c r="W25" i="1"/>
  <c r="Z25" i="1" s="1"/>
  <c r="W31" i="1"/>
  <c r="Z31" i="1" s="1"/>
  <c r="W72" i="1"/>
  <c r="Z72" i="1" s="1"/>
  <c r="W92" i="1"/>
  <c r="Z92" i="1" s="1"/>
  <c r="W69" i="1"/>
  <c r="Z69" i="1" s="1"/>
  <c r="W61" i="1"/>
  <c r="Z61" i="1" s="1"/>
  <c r="W56" i="1"/>
  <c r="Z56" i="1" s="1"/>
  <c r="W127" i="1"/>
  <c r="Z127" i="1" s="1"/>
  <c r="W29" i="1"/>
  <c r="Z29" i="1" s="1"/>
  <c r="W89" i="1"/>
  <c r="Z89" i="1" s="1"/>
  <c r="W86" i="1"/>
  <c r="Z86" i="1" s="1"/>
  <c r="W187" i="1"/>
  <c r="Z187" i="1" s="1"/>
  <c r="W35" i="1"/>
  <c r="Z35" i="1" s="1"/>
  <c r="W95" i="1"/>
  <c r="Z95" i="1" s="1"/>
  <c r="W22" i="1"/>
  <c r="Z22" i="1" s="1"/>
  <c r="W44" i="1"/>
  <c r="Z44" i="1" s="1"/>
  <c r="W190" i="1"/>
  <c r="Z190" i="1" s="1"/>
  <c r="W74" i="1"/>
  <c r="Z74" i="1" s="1"/>
  <c r="W163" i="1"/>
  <c r="Z163" i="1" s="1"/>
  <c r="W136" i="1"/>
  <c r="Z136" i="1" s="1"/>
  <c r="W60" i="1"/>
  <c r="Z60" i="1" s="1"/>
  <c r="W100" i="1"/>
  <c r="Z100" i="1" s="1"/>
  <c r="W70" i="1"/>
  <c r="Z70" i="1" s="1"/>
  <c r="W11" i="1"/>
  <c r="Z11" i="1" s="1"/>
  <c r="W104" i="1"/>
  <c r="Z104" i="1" s="1"/>
  <c r="W73" i="1"/>
  <c r="Z73" i="1" s="1"/>
  <c r="W63" i="1"/>
  <c r="Z63" i="1" s="1"/>
  <c r="W34" i="1"/>
  <c r="Z34" i="1" s="1"/>
  <c r="W30" i="1"/>
  <c r="Z30" i="1" s="1"/>
  <c r="W137" i="1"/>
  <c r="Z137" i="1" s="1"/>
  <c r="W81" i="1"/>
  <c r="Z81" i="1" s="1"/>
  <c r="W39" i="1"/>
  <c r="Z39" i="1" s="1"/>
  <c r="W153" i="1"/>
  <c r="Z153" i="1" s="1"/>
  <c r="W159" i="1"/>
  <c r="Z159" i="1" s="1"/>
  <c r="W142" i="1"/>
  <c r="Z142" i="1" s="1"/>
  <c r="W12" i="1"/>
  <c r="Z12" i="1" s="1"/>
  <c r="W71" i="1"/>
  <c r="Z71" i="1" s="1"/>
  <c r="W38" i="1"/>
  <c r="Z38" i="1" s="1"/>
  <c r="W166" i="1"/>
  <c r="Z166" i="1" s="1"/>
  <c r="W178" i="1"/>
  <c r="Z178" i="1" s="1"/>
  <c r="W76" i="1"/>
  <c r="Z76" i="1" s="1"/>
  <c r="W101" i="1"/>
  <c r="Z101" i="1" s="1"/>
  <c r="W128" i="1"/>
  <c r="Z128" i="1" s="1"/>
  <c r="W88" i="1"/>
  <c r="Z88" i="1" s="1"/>
  <c r="W155" i="1"/>
  <c r="Z155" i="1" s="1"/>
  <c r="W6" i="1"/>
  <c r="Z6" i="1" s="1"/>
  <c r="W172" i="1"/>
  <c r="Z172" i="1" s="1"/>
  <c r="W185" i="1"/>
  <c r="Z185" i="1" s="1"/>
  <c r="W54" i="1"/>
  <c r="Z54" i="1" s="1"/>
  <c r="W18" i="1"/>
  <c r="Z18" i="1" s="1"/>
  <c r="W87" i="1"/>
  <c r="Z87" i="1" s="1"/>
  <c r="W46" i="1"/>
  <c r="Z46" i="1" s="1"/>
  <c r="W67" i="1"/>
  <c r="Z67" i="1" s="1"/>
  <c r="W50" i="1"/>
  <c r="Z50" i="1" s="1"/>
  <c r="W26" i="1"/>
  <c r="Z26" i="1" s="1"/>
  <c r="W45" i="1"/>
  <c r="Z45" i="1" s="1"/>
  <c r="W182" i="1"/>
  <c r="Z182" i="1" s="1"/>
  <c r="W64" i="1"/>
  <c r="Z64" i="1" s="1"/>
  <c r="W160" i="1"/>
  <c r="Z160" i="1" s="1"/>
  <c r="W154" i="1"/>
  <c r="Z154" i="1" s="1"/>
  <c r="W58" i="1"/>
  <c r="Z58" i="1" s="1"/>
  <c r="W21" i="1"/>
  <c r="Z21" i="1" s="1"/>
  <c r="W124" i="1"/>
  <c r="Z124" i="1" s="1"/>
  <c r="W162" i="1"/>
  <c r="Z162" i="1" s="1"/>
  <c r="W10" i="1"/>
  <c r="Z10" i="1" s="1"/>
  <c r="W4" i="1"/>
  <c r="Z4" i="1" s="1"/>
  <c r="W13" i="1"/>
  <c r="Z13" i="1" s="1"/>
  <c r="W53" i="1"/>
  <c r="Z53" i="1" s="1"/>
  <c r="W3" i="1"/>
  <c r="Z3" i="1" s="1"/>
  <c r="W14" i="1"/>
  <c r="Z14" i="1" s="1"/>
  <c r="W191" i="1"/>
  <c r="Z191" i="1" s="1"/>
  <c r="W176" i="1"/>
  <c r="Z176" i="1" s="1"/>
  <c r="W84" i="1"/>
  <c r="Z84" i="1" s="1"/>
  <c r="W152" i="1"/>
  <c r="Z152" i="1" s="1"/>
  <c r="W151" i="1"/>
  <c r="Z151" i="1" s="1"/>
  <c r="W148" i="1"/>
  <c r="Z148" i="1" s="1"/>
  <c r="W49" i="1"/>
  <c r="Z49" i="1" s="1"/>
  <c r="W15" i="1"/>
  <c r="Z15" i="1" s="1"/>
  <c r="W57" i="1"/>
  <c r="Z57" i="1" s="1"/>
  <c r="W143" i="1"/>
  <c r="Z143" i="1" s="1"/>
  <c r="W40" i="1"/>
  <c r="Z40" i="1" s="1"/>
  <c r="W150" i="1"/>
  <c r="Z150" i="1" s="1"/>
  <c r="W138" i="1"/>
  <c r="Z138" i="1" s="1"/>
  <c r="W2" i="1"/>
  <c r="Z2" i="1" s="1"/>
  <c r="W110" i="1"/>
  <c r="Z110" i="1" s="1"/>
  <c r="W109" i="1"/>
  <c r="Z109" i="1" s="1"/>
  <c r="W149" i="1"/>
  <c r="Z149" i="1" s="1"/>
  <c r="W52" i="1"/>
  <c r="Z52" i="1" s="1"/>
  <c r="W118" i="1"/>
  <c r="Z118" i="1" s="1"/>
  <c r="W96" i="1"/>
  <c r="Z96" i="1" s="1"/>
  <c r="W24" i="1"/>
  <c r="Z24" i="1" s="1"/>
  <c r="W123" i="1"/>
  <c r="Z123" i="1" s="1"/>
  <c r="W17" i="1"/>
  <c r="Z17" i="1" s="1"/>
  <c r="W168" i="1"/>
  <c r="Z168" i="1" s="1"/>
  <c r="W108" i="1"/>
  <c r="Z108" i="1" s="1"/>
  <c r="W41" i="1"/>
  <c r="Z41" i="1" s="1"/>
  <c r="W33" i="1"/>
  <c r="Z33" i="1" s="1"/>
  <c r="W98" i="1"/>
  <c r="Z98" i="1" s="1"/>
  <c r="W192" i="1"/>
  <c r="Z192" i="1" s="1"/>
  <c r="W132" i="1"/>
  <c r="Z132" i="1" s="1"/>
  <c r="W106" i="1"/>
  <c r="Z106" i="1" s="1"/>
  <c r="W114" i="1"/>
  <c r="Z114" i="1" s="1"/>
  <c r="W189" i="1"/>
  <c r="Z189" i="1" s="1"/>
  <c r="W75" i="1"/>
  <c r="Z75" i="1" s="1"/>
  <c r="W130" i="1"/>
  <c r="Z130" i="1" s="1"/>
  <c r="W105" i="1"/>
  <c r="Z105" i="1" s="1"/>
  <c r="W77" i="1"/>
  <c r="Z77" i="1" s="1"/>
  <c r="W78" i="1"/>
  <c r="Z78" i="1" s="1"/>
  <c r="W157" i="1"/>
  <c r="Z157" i="1" s="1"/>
  <c r="W117" i="1"/>
  <c r="Z117" i="1" s="1"/>
  <c r="W156" i="1"/>
  <c r="Z156" i="1" s="1"/>
  <c r="W180" i="1"/>
  <c r="Z180" i="1" s="1"/>
  <c r="W173" i="1"/>
  <c r="Z173" i="1" s="1"/>
  <c r="W59" i="1"/>
  <c r="Z59" i="1" s="1"/>
  <c r="W133" i="1"/>
  <c r="Z133" i="1" s="1"/>
  <c r="W113" i="1"/>
  <c r="Z113" i="1" s="1"/>
  <c r="W177" i="1"/>
  <c r="Z177" i="1" s="1"/>
  <c r="W188" i="1"/>
  <c r="Z188" i="1" s="1"/>
  <c r="W99" i="1"/>
  <c r="Z99" i="1" s="1"/>
  <c r="W169" i="1"/>
  <c r="Z169" i="1" s="1"/>
  <c r="W170" i="1"/>
  <c r="Z170" i="1" s="1"/>
  <c r="W174" i="1"/>
  <c r="Z174" i="1" s="1"/>
  <c r="W195" i="1"/>
  <c r="Z195" i="1" s="1"/>
  <c r="W51" i="1"/>
  <c r="Z51" i="1" s="1"/>
  <c r="W20" i="1"/>
  <c r="Z20" i="1" s="1"/>
  <c r="W37" i="1"/>
  <c r="Z37" i="1" s="1"/>
  <c r="W186" i="1"/>
  <c r="Z186" i="1" s="1"/>
  <c r="W164" i="1"/>
  <c r="Z164" i="1" s="1"/>
  <c r="W82" i="1"/>
  <c r="Z82" i="1" s="1"/>
  <c r="W79" i="1"/>
  <c r="Z79" i="1" s="1"/>
  <c r="W184" i="1"/>
  <c r="Z184" i="1" s="1"/>
  <c r="W359" i="1"/>
  <c r="Z359" i="1" s="1"/>
  <c r="W335" i="1"/>
  <c r="Z335" i="1" s="1"/>
  <c r="W284" i="1"/>
  <c r="Z284" i="1" s="1"/>
  <c r="W227" i="1"/>
  <c r="Z227" i="1" s="1"/>
  <c r="W327" i="1"/>
  <c r="Z327" i="1" s="1"/>
  <c r="W369" i="1"/>
  <c r="Z369" i="1" s="1"/>
  <c r="W259" i="1"/>
  <c r="Z259" i="1" s="1"/>
  <c r="W333" i="1"/>
  <c r="Z333" i="1" s="1"/>
  <c r="W316" i="1"/>
  <c r="Z316" i="1" s="1"/>
  <c r="W315" i="1"/>
  <c r="Z315" i="1" s="1"/>
  <c r="W373" i="1"/>
  <c r="Z373" i="1" s="1"/>
  <c r="W273" i="1"/>
  <c r="Z273" i="1" s="1"/>
  <c r="W386" i="1"/>
  <c r="Z386" i="1" s="1"/>
  <c r="W244" i="1"/>
  <c r="Z244" i="1" s="1"/>
  <c r="W302" i="1"/>
  <c r="Z302" i="1" s="1"/>
  <c r="W245" i="1"/>
  <c r="Z245" i="1" s="1"/>
  <c r="W379" i="1"/>
  <c r="Z379" i="1" s="1"/>
  <c r="W338" i="1"/>
  <c r="Z338" i="1" s="1"/>
  <c r="W374" i="1"/>
  <c r="Z374" i="1" s="1"/>
  <c r="W340" i="1"/>
  <c r="Z340" i="1" s="1"/>
  <c r="W346" i="1"/>
  <c r="Z346" i="1" s="1"/>
  <c r="W229" i="1"/>
  <c r="Z229" i="1" s="1"/>
  <c r="W351" i="1"/>
  <c r="Z351" i="1" s="1"/>
  <c r="W344" i="1"/>
  <c r="Z344" i="1" s="1"/>
  <c r="W223" i="1"/>
  <c r="Z223" i="1" s="1"/>
  <c r="W396" i="1"/>
  <c r="Z396" i="1" s="1"/>
  <c r="W366" i="1"/>
  <c r="Z366" i="1" s="1"/>
  <c r="W387" i="1"/>
  <c r="Z387" i="1" s="1"/>
  <c r="W256" i="1"/>
  <c r="Z256" i="1" s="1"/>
  <c r="W330" i="1"/>
  <c r="Z330" i="1" s="1"/>
  <c r="W365" i="1"/>
  <c r="Z365" i="1" s="1"/>
  <c r="W279" i="1"/>
  <c r="Z279" i="1" s="1"/>
  <c r="W376" i="1"/>
  <c r="Z376" i="1" s="1"/>
  <c r="W308" i="1"/>
  <c r="Z308" i="1" s="1"/>
  <c r="W345" i="1"/>
  <c r="Z345" i="1" s="1"/>
  <c r="W268" i="1"/>
  <c r="Z268" i="1" s="1"/>
  <c r="W283" i="1"/>
  <c r="Z283" i="1" s="1"/>
  <c r="W261" i="1"/>
  <c r="Z261" i="1" s="1"/>
  <c r="W294" i="1"/>
  <c r="Z294" i="1" s="1"/>
  <c r="W286" i="1"/>
  <c r="Z286" i="1" s="1"/>
  <c r="W255" i="1"/>
  <c r="Z255" i="1" s="1"/>
  <c r="W196" i="1"/>
  <c r="Z196" i="1" s="1"/>
  <c r="W260" i="1"/>
  <c r="Z260" i="1" s="1"/>
  <c r="W210" i="1"/>
  <c r="Z210" i="1" s="1"/>
  <c r="W204" i="1"/>
  <c r="Z204" i="1" s="1"/>
  <c r="W218" i="1"/>
  <c r="Z218" i="1" s="1"/>
  <c r="W198" i="1"/>
  <c r="Z198" i="1" s="1"/>
  <c r="W356" i="1"/>
  <c r="Z356" i="1" s="1"/>
  <c r="W354" i="1"/>
  <c r="Z354" i="1" s="1"/>
  <c r="W202" i="1"/>
  <c r="Z202" i="1" s="1"/>
  <c r="W226" i="1"/>
  <c r="Z226" i="1" s="1"/>
  <c r="W237" i="1"/>
  <c r="Z237" i="1" s="1"/>
  <c r="W263" i="1"/>
  <c r="Z263" i="1" s="1"/>
  <c r="W342" i="1"/>
  <c r="Z342" i="1" s="1"/>
  <c r="W306" i="1"/>
  <c r="Z306" i="1" s="1"/>
  <c r="W367" i="1"/>
  <c r="Z367" i="1" s="1"/>
  <c r="W267" i="1"/>
  <c r="Z267" i="1" s="1"/>
  <c r="W228" i="1"/>
  <c r="Z228" i="1" s="1"/>
  <c r="W297" i="1"/>
  <c r="Z297" i="1" s="1"/>
  <c r="W278" i="1"/>
  <c r="Z278" i="1" s="1"/>
  <c r="W250" i="1"/>
  <c r="Z250" i="1" s="1"/>
  <c r="W287" i="1"/>
  <c r="Z287" i="1" s="1"/>
  <c r="W289" i="1"/>
  <c r="Z289" i="1" s="1"/>
  <c r="W349" i="1"/>
  <c r="Z349" i="1" s="1"/>
  <c r="W378" i="1"/>
  <c r="Z378" i="1" s="1"/>
  <c r="W385" i="1"/>
  <c r="Z385" i="1" s="1"/>
  <c r="W336" i="1"/>
  <c r="Z336" i="1" s="1"/>
  <c r="W281" i="1"/>
  <c r="Z281" i="1" s="1"/>
  <c r="W362" i="1"/>
  <c r="Z362" i="1" s="1"/>
  <c r="W235" i="1"/>
  <c r="Z235" i="1" s="1"/>
  <c r="W221" i="1"/>
  <c r="Z221" i="1" s="1"/>
  <c r="W225" i="1"/>
  <c r="Z225" i="1" s="1"/>
  <c r="W205" i="1"/>
  <c r="Z205" i="1" s="1"/>
  <c r="W309" i="1"/>
  <c r="Z309" i="1" s="1"/>
  <c r="W317" i="1"/>
  <c r="Z317" i="1" s="1"/>
  <c r="W329" i="1"/>
  <c r="Z329" i="1" s="1"/>
  <c r="W238" i="1"/>
  <c r="Z238" i="1" s="1"/>
  <c r="W301" i="1"/>
  <c r="Z301" i="1" s="1"/>
  <c r="W368" i="1"/>
  <c r="Z368" i="1" s="1"/>
  <c r="W394" i="1"/>
  <c r="Z394" i="1" s="1"/>
  <c r="W334" i="1"/>
  <c r="Z334" i="1" s="1"/>
  <c r="W371" i="1"/>
  <c r="Z371" i="1" s="1"/>
  <c r="W332" i="1"/>
  <c r="Z332" i="1" s="1"/>
  <c r="W341" i="1"/>
  <c r="Z341" i="1" s="1"/>
  <c r="W276" i="1"/>
  <c r="Z276" i="1" s="1"/>
  <c r="W212" i="1"/>
  <c r="Z212" i="1" s="1"/>
  <c r="W399" i="1"/>
  <c r="Z399" i="1" s="1"/>
  <c r="W265" i="1"/>
  <c r="Z265" i="1" s="1"/>
  <c r="W264" i="1"/>
  <c r="Z264" i="1" s="1"/>
  <c r="W295" i="1"/>
  <c r="Z295" i="1" s="1"/>
  <c r="W370" i="1"/>
  <c r="Z370" i="1" s="1"/>
  <c r="W353" i="1"/>
  <c r="Z353" i="1" s="1"/>
  <c r="W292" i="1"/>
  <c r="Z292" i="1" s="1"/>
  <c r="W230" i="1"/>
  <c r="Z230" i="1" s="1"/>
  <c r="W257" i="1"/>
  <c r="Z257" i="1" s="1"/>
  <c r="W320" i="1"/>
  <c r="Z320" i="1" s="1"/>
  <c r="W357" i="1"/>
  <c r="Z357" i="1" s="1"/>
  <c r="W233" i="1"/>
  <c r="Z233" i="1" s="1"/>
  <c r="W305" i="1"/>
  <c r="Z305" i="1" s="1"/>
  <c r="W215" i="1"/>
  <c r="Z215" i="1" s="1"/>
  <c r="W224" i="1"/>
  <c r="Z224" i="1" s="1"/>
  <c r="W254" i="1"/>
  <c r="Z254" i="1" s="1"/>
  <c r="W381" i="1"/>
  <c r="Z381" i="1" s="1"/>
  <c r="W377" i="1"/>
  <c r="Z377" i="1" s="1"/>
  <c r="W355" i="1"/>
  <c r="Z355" i="1" s="1"/>
  <c r="W236" i="1"/>
  <c r="Z236" i="1" s="1"/>
  <c r="W299" i="1"/>
  <c r="Z299" i="1" s="1"/>
  <c r="W393" i="1"/>
  <c r="Z393" i="1" s="1"/>
  <c r="W375" i="1"/>
  <c r="Z375" i="1" s="1"/>
  <c r="W217" i="1"/>
  <c r="Z217" i="1" s="1"/>
  <c r="W207" i="1"/>
  <c r="Z207" i="1" s="1"/>
  <c r="W307" i="1"/>
  <c r="Z307" i="1" s="1"/>
  <c r="W216" i="1"/>
  <c r="Z216" i="1" s="1"/>
  <c r="W247" i="1"/>
  <c r="Z247" i="1" s="1"/>
  <c r="W222" i="1"/>
  <c r="Z222" i="1" s="1"/>
  <c r="W262" i="1"/>
  <c r="Z262" i="1" s="1"/>
  <c r="W288" i="1"/>
  <c r="Z288" i="1" s="1"/>
  <c r="W272" i="1"/>
  <c r="Z272" i="1" s="1"/>
  <c r="W219" i="1"/>
  <c r="Z219" i="1" s="1"/>
  <c r="W325" i="1"/>
  <c r="Z325" i="1" s="1"/>
  <c r="W253" i="1"/>
  <c r="Z253" i="1" s="1"/>
  <c r="W319" i="1"/>
  <c r="Z319" i="1" s="1"/>
  <c r="W274" i="1"/>
  <c r="Z274" i="1" s="1"/>
  <c r="W201" i="1"/>
  <c r="Z201" i="1" s="1"/>
  <c r="W197" i="1"/>
  <c r="Z197" i="1" s="1"/>
  <c r="W203" i="1"/>
  <c r="Z203" i="1" s="1"/>
  <c r="W243" i="1"/>
  <c r="Z243" i="1" s="1"/>
  <c r="W313" i="1"/>
  <c r="Z313" i="1" s="1"/>
  <c r="W331" i="1"/>
  <c r="Z331" i="1" s="1"/>
  <c r="W211" i="1"/>
  <c r="Z211" i="1" s="1"/>
  <c r="W314" i="1"/>
  <c r="Z314" i="1" s="1"/>
  <c r="W214" i="1"/>
  <c r="Z214" i="1" s="1"/>
  <c r="W339" i="1"/>
  <c r="Z339" i="1" s="1"/>
  <c r="W360" i="1"/>
  <c r="Z360" i="1" s="1"/>
  <c r="W388" i="1"/>
  <c r="Z388" i="1" s="1"/>
  <c r="W311" i="1"/>
  <c r="Z311" i="1" s="1"/>
  <c r="W343" i="1"/>
  <c r="Z343" i="1" s="1"/>
  <c r="W240" i="1"/>
  <c r="Z240" i="1" s="1"/>
  <c r="W392" i="1"/>
  <c r="Z392" i="1" s="1"/>
  <c r="W382" i="1"/>
  <c r="Z382" i="1" s="1"/>
  <c r="W266" i="1"/>
  <c r="Z266" i="1" s="1"/>
  <c r="W290" i="1"/>
  <c r="Z290" i="1" s="1"/>
  <c r="W358" i="1"/>
  <c r="Z358" i="1" s="1"/>
  <c r="W298" i="1"/>
  <c r="Z298" i="1" s="1"/>
  <c r="W364" i="1"/>
  <c r="Z364" i="1" s="1"/>
  <c r="W241" i="1"/>
  <c r="Z241" i="1" s="1"/>
  <c r="W395" i="1"/>
  <c r="Z395" i="1" s="1"/>
  <c r="W251" i="1"/>
  <c r="Z251" i="1" s="1"/>
  <c r="W352" i="1"/>
  <c r="Z352" i="1" s="1"/>
  <c r="W361" i="1"/>
  <c r="Z361" i="1" s="1"/>
  <c r="W391" i="1"/>
  <c r="Z391" i="1" s="1"/>
  <c r="W400" i="1"/>
  <c r="Z400" i="1" s="1"/>
  <c r="W304" i="1"/>
  <c r="Z304" i="1" s="1"/>
  <c r="W383" i="1"/>
  <c r="Z383" i="1" s="1"/>
  <c r="W303" i="1"/>
  <c r="Z303" i="1" s="1"/>
  <c r="W269" i="1"/>
  <c r="Z269" i="1" s="1"/>
  <c r="W321" i="1"/>
  <c r="Z321" i="1" s="1"/>
  <c r="W277" i="1"/>
  <c r="Z277" i="1" s="1"/>
  <c r="W200" i="1"/>
  <c r="Z200" i="1" s="1"/>
  <c r="W270" i="1"/>
  <c r="Z270" i="1" s="1"/>
  <c r="W318" i="1"/>
  <c r="Z318" i="1" s="1"/>
  <c r="W312" i="1"/>
  <c r="Z312" i="1" s="1"/>
  <c r="W220" i="1"/>
  <c r="Z220" i="1" s="1"/>
  <c r="W398" i="1"/>
  <c r="Z398" i="1" s="1"/>
  <c r="W324" i="1"/>
  <c r="Z324" i="1" s="1"/>
  <c r="W252" i="1"/>
  <c r="Z252" i="1" s="1"/>
  <c r="W246" i="1"/>
  <c r="Z246" i="1" s="1"/>
  <c r="W323" i="1"/>
  <c r="Z323" i="1" s="1"/>
  <c r="W328" i="1"/>
  <c r="Z328" i="1" s="1"/>
  <c r="W280" i="1"/>
  <c r="Z280" i="1" s="1"/>
  <c r="W213" i="1"/>
  <c r="Z213" i="1" s="1"/>
  <c r="W285" i="1"/>
  <c r="Z285" i="1" s="1"/>
  <c r="W310" i="1"/>
  <c r="Z310" i="1" s="1"/>
  <c r="W206" i="1"/>
  <c r="Z206" i="1" s="1"/>
  <c r="W275" i="1"/>
  <c r="Z275" i="1" s="1"/>
  <c r="W282" i="1"/>
  <c r="Z282" i="1" s="1"/>
  <c r="W232" i="1"/>
  <c r="Z232" i="1" s="1"/>
  <c r="W397" i="1"/>
  <c r="Z397" i="1" s="1"/>
  <c r="W372" i="1"/>
  <c r="Z372" i="1" s="1"/>
  <c r="W249" i="1"/>
  <c r="Z249" i="1" s="1"/>
  <c r="W363" i="1"/>
  <c r="Z363" i="1" s="1"/>
  <c r="W322" i="1"/>
  <c r="Z322" i="1" s="1"/>
  <c r="W390" i="1"/>
  <c r="Z390" i="1" s="1"/>
  <c r="W348" i="1"/>
  <c r="Z348" i="1" s="1"/>
  <c r="W300" i="1"/>
  <c r="Z300" i="1" s="1"/>
  <c r="W296" i="1"/>
  <c r="Z296" i="1" s="1"/>
  <c r="W199" i="1"/>
  <c r="Z199" i="1" s="1"/>
  <c r="W337" i="1"/>
  <c r="Z337" i="1" s="1"/>
  <c r="W234" i="1"/>
  <c r="Z234" i="1" s="1"/>
  <c r="W209" i="1"/>
  <c r="Z209" i="1" s="1"/>
  <c r="W231" i="1"/>
  <c r="Z231" i="1" s="1"/>
  <c r="W380" i="1"/>
  <c r="Z380" i="1" s="1"/>
  <c r="W389" i="1"/>
  <c r="Z389" i="1" s="1"/>
  <c r="W239" i="1"/>
  <c r="Z239" i="1" s="1"/>
  <c r="W293" i="1"/>
  <c r="Z293" i="1" s="1"/>
  <c r="W347" i="1"/>
  <c r="Z347" i="1" s="1"/>
  <c r="W384" i="1"/>
  <c r="Z384" i="1" s="1"/>
  <c r="W248" i="1"/>
  <c r="Z248" i="1" s="1"/>
  <c r="W490" i="1"/>
  <c r="Z490" i="1" s="1"/>
  <c r="W436" i="1"/>
  <c r="Z436" i="1" s="1"/>
  <c r="W466" i="1"/>
  <c r="Z466" i="1" s="1"/>
  <c r="W506" i="1"/>
  <c r="Z506" i="1" s="1"/>
  <c r="W476" i="1"/>
  <c r="Z476" i="1" s="1"/>
  <c r="W431" i="1"/>
  <c r="Z431" i="1" s="1"/>
  <c r="W534" i="1"/>
  <c r="Z534" i="1" s="1"/>
  <c r="W459" i="1"/>
  <c r="Z459" i="1" s="1"/>
  <c r="W458" i="1"/>
  <c r="Z458" i="1" s="1"/>
  <c r="W515" i="1"/>
  <c r="Z515" i="1" s="1"/>
  <c r="W427" i="1"/>
  <c r="Z427" i="1" s="1"/>
  <c r="W575" i="1"/>
  <c r="Z575" i="1" s="1"/>
  <c r="W573" i="1"/>
  <c r="Z573" i="1" s="1"/>
  <c r="W509" i="1"/>
  <c r="Z509" i="1" s="1"/>
  <c r="W437" i="1"/>
  <c r="Z437" i="1" s="1"/>
  <c r="W463" i="1"/>
  <c r="Z463" i="1" s="1"/>
  <c r="W452" i="1"/>
  <c r="Z452" i="1" s="1"/>
  <c r="W468" i="1"/>
  <c r="Z468" i="1" s="1"/>
  <c r="W574" i="1"/>
  <c r="Z574" i="1" s="1"/>
  <c r="W453" i="1"/>
  <c r="Z453" i="1" s="1"/>
  <c r="W434" i="1"/>
  <c r="Z434" i="1" s="1"/>
  <c r="W568" i="1"/>
  <c r="Z568" i="1" s="1"/>
  <c r="W526" i="1"/>
  <c r="Z526" i="1" s="1"/>
  <c r="W491" i="1"/>
  <c r="Z491" i="1" s="1"/>
  <c r="W447" i="1"/>
  <c r="Z447" i="1" s="1"/>
  <c r="W517" i="1"/>
  <c r="Z517" i="1" s="1"/>
  <c r="W551" i="1"/>
  <c r="Z551" i="1" s="1"/>
  <c r="W554" i="1"/>
  <c r="Z554" i="1" s="1"/>
  <c r="W471" i="1"/>
  <c r="Z471" i="1" s="1"/>
  <c r="W507" i="1"/>
  <c r="Z507" i="1" s="1"/>
  <c r="W439" i="1"/>
  <c r="Z439" i="1" s="1"/>
  <c r="W457" i="1"/>
  <c r="Z457" i="1" s="1"/>
  <c r="W578" i="1"/>
  <c r="Z578" i="1" s="1"/>
  <c r="W555" i="1"/>
  <c r="Z555" i="1" s="1"/>
  <c r="W521" i="1"/>
  <c r="Z521" i="1" s="1"/>
  <c r="W524" i="1"/>
  <c r="Z524" i="1" s="1"/>
  <c r="W411" i="1"/>
  <c r="Z411" i="1" s="1"/>
  <c r="W564" i="1"/>
  <c r="Z564" i="1" s="1"/>
  <c r="W528" i="1"/>
  <c r="Z528" i="1" s="1"/>
  <c r="W592" i="1"/>
  <c r="Z592" i="1" s="1"/>
  <c r="W519" i="1"/>
  <c r="Z519" i="1" s="1"/>
  <c r="W553" i="1"/>
  <c r="Z553" i="1" s="1"/>
  <c r="W579" i="1"/>
  <c r="Z579" i="1" s="1"/>
  <c r="W499" i="1"/>
  <c r="Z499" i="1" s="1"/>
  <c r="W467" i="1"/>
  <c r="Z467" i="1" s="1"/>
  <c r="W588" i="1"/>
  <c r="Z588" i="1" s="1"/>
  <c r="W446" i="1"/>
  <c r="Z446" i="1" s="1"/>
  <c r="W585" i="1"/>
  <c r="Z585" i="1" s="1"/>
  <c r="W563" i="1"/>
  <c r="Z563" i="1" s="1"/>
  <c r="W565" i="1"/>
  <c r="Z565" i="1" s="1"/>
  <c r="W504" i="1"/>
  <c r="Z504" i="1" s="1"/>
  <c r="W424" i="1"/>
  <c r="Z424" i="1" s="1"/>
  <c r="W454" i="1"/>
  <c r="Z454" i="1" s="1"/>
  <c r="W449" i="1"/>
  <c r="Z449" i="1" s="1"/>
  <c r="W584" i="1"/>
  <c r="Z584" i="1" s="1"/>
  <c r="W443" i="1"/>
  <c r="Z443" i="1" s="1"/>
  <c r="W533" i="1"/>
  <c r="Z533" i="1" s="1"/>
  <c r="W513" i="1"/>
  <c r="Z513" i="1" s="1"/>
  <c r="W487" i="1"/>
  <c r="Z487" i="1" s="1"/>
  <c r="W425" i="1"/>
  <c r="Z425" i="1" s="1"/>
  <c r="W540" i="1"/>
  <c r="Z540" i="1" s="1"/>
  <c r="W548" i="1"/>
  <c r="Z548" i="1" s="1"/>
  <c r="W567" i="1"/>
  <c r="Z567" i="1" s="1"/>
  <c r="W514" i="1"/>
  <c r="Z514" i="1" s="1"/>
  <c r="W569" i="1"/>
  <c r="Z569" i="1" s="1"/>
  <c r="W591" i="1"/>
  <c r="Z591" i="1" s="1"/>
  <c r="W550" i="1"/>
  <c r="Z550" i="1" s="1"/>
  <c r="W489" i="1"/>
  <c r="Z489" i="1" s="1"/>
  <c r="W473" i="1"/>
  <c r="Z473" i="1" s="1"/>
  <c r="W461" i="1"/>
  <c r="Z461" i="1" s="1"/>
  <c r="W516" i="1"/>
  <c r="Z516" i="1" s="1"/>
  <c r="W482" i="1"/>
  <c r="Z482" i="1" s="1"/>
  <c r="W414" i="1"/>
  <c r="Z414" i="1" s="1"/>
  <c r="W486" i="1"/>
  <c r="Z486" i="1" s="1"/>
  <c r="W479" i="1"/>
  <c r="Z479" i="1" s="1"/>
  <c r="W475" i="1"/>
  <c r="Z475" i="1" s="1"/>
  <c r="W469" i="1"/>
  <c r="Z469" i="1" s="1"/>
  <c r="W545" i="1"/>
  <c r="Z545" i="1" s="1"/>
  <c r="W512" i="1"/>
  <c r="Z512" i="1" s="1"/>
  <c r="W510" i="1"/>
  <c r="Z510" i="1" s="1"/>
  <c r="W560" i="1"/>
  <c r="Z560" i="1" s="1"/>
  <c r="W494" i="1"/>
  <c r="Z494" i="1" s="1"/>
  <c r="W472" i="1"/>
  <c r="Z472" i="1" s="1"/>
  <c r="W404" i="1"/>
  <c r="Z404" i="1" s="1"/>
  <c r="W497" i="1"/>
  <c r="Z497" i="1" s="1"/>
  <c r="W438" i="1"/>
  <c r="Z438" i="1" s="1"/>
  <c r="W423" i="1"/>
  <c r="Z423" i="1" s="1"/>
  <c r="W530" i="1"/>
  <c r="Z530" i="1" s="1"/>
  <c r="W474" i="1"/>
  <c r="Z474" i="1" s="1"/>
  <c r="W483" i="1"/>
  <c r="Z483" i="1" s="1"/>
  <c r="W477" i="1"/>
  <c r="Z477" i="1" s="1"/>
  <c r="W511" i="1"/>
  <c r="Z511" i="1" s="1"/>
  <c r="W577" i="1"/>
  <c r="Z577" i="1" s="1"/>
  <c r="W470" i="1"/>
  <c r="Z470" i="1" s="1"/>
  <c r="W428" i="1"/>
  <c r="Z428" i="1" s="1"/>
  <c r="W529" i="1"/>
  <c r="Z529" i="1" s="1"/>
  <c r="W455" i="1"/>
  <c r="Z455" i="1" s="1"/>
  <c r="W587" i="1"/>
  <c r="Z587" i="1" s="1"/>
  <c r="W522" i="1"/>
  <c r="Z522" i="1" s="1"/>
  <c r="W520" i="1"/>
  <c r="Z520" i="1" s="1"/>
  <c r="W583" i="1"/>
  <c r="Z583" i="1" s="1"/>
  <c r="W539" i="1"/>
  <c r="Z539" i="1" s="1"/>
  <c r="W435" i="1"/>
  <c r="Z435" i="1" s="1"/>
  <c r="W546" i="1"/>
  <c r="Z546" i="1" s="1"/>
  <c r="W580" i="1"/>
  <c r="Z580" i="1" s="1"/>
  <c r="W537" i="1"/>
  <c r="Z537" i="1" s="1"/>
  <c r="W456" i="1"/>
  <c r="Z456" i="1" s="1"/>
  <c r="W460" i="1"/>
  <c r="Z460" i="1" s="1"/>
  <c r="W532" i="1"/>
  <c r="Z532" i="1" s="1"/>
  <c r="W462" i="1"/>
  <c r="Z462" i="1" s="1"/>
  <c r="W581" i="1"/>
  <c r="Z581" i="1" s="1"/>
  <c r="W408" i="1"/>
  <c r="Z408" i="1" s="1"/>
  <c r="W403" i="1"/>
  <c r="Z403" i="1" s="1"/>
  <c r="W410" i="1"/>
  <c r="Z410" i="1" s="1"/>
  <c r="W430" i="1"/>
  <c r="Z430" i="1" s="1"/>
  <c r="W552" i="1"/>
  <c r="Z552" i="1" s="1"/>
  <c r="W495" i="1"/>
  <c r="Z495" i="1" s="1"/>
  <c r="W407" i="1"/>
  <c r="Z407" i="1" s="1"/>
  <c r="W557" i="1"/>
  <c r="Z557" i="1" s="1"/>
  <c r="W418" i="1"/>
  <c r="Z418" i="1" s="1"/>
  <c r="W405" i="1"/>
  <c r="Z405" i="1" s="1"/>
  <c r="W562" i="1"/>
  <c r="Z562" i="1" s="1"/>
  <c r="W445" i="1"/>
  <c r="Z445" i="1" s="1"/>
  <c r="W465" i="1"/>
  <c r="Z465" i="1" s="1"/>
  <c r="W531" i="1"/>
  <c r="Z531" i="1" s="1"/>
  <c r="W409" i="1"/>
  <c r="Z409" i="1" s="1"/>
  <c r="W503" i="1"/>
  <c r="Z503" i="1" s="1"/>
  <c r="W496" i="1"/>
  <c r="Z496" i="1" s="1"/>
  <c r="W401" i="1"/>
  <c r="Z401" i="1" s="1"/>
  <c r="W442" i="1"/>
  <c r="Z442" i="1" s="1"/>
  <c r="W432" i="1"/>
  <c r="Z432" i="1" s="1"/>
  <c r="W412" i="1"/>
  <c r="Z412" i="1" s="1"/>
  <c r="W416" i="1"/>
  <c r="Z416" i="1" s="1"/>
  <c r="W502" i="1"/>
  <c r="Z502" i="1" s="1"/>
  <c r="W571" i="1"/>
  <c r="Z571" i="1" s="1"/>
  <c r="W406" i="1"/>
  <c r="Z406" i="1" s="1"/>
  <c r="W543" i="1"/>
  <c r="Z543" i="1" s="1"/>
  <c r="W420" i="1"/>
  <c r="Z420" i="1" s="1"/>
  <c r="W493" i="1"/>
  <c r="Z493" i="1" s="1"/>
  <c r="W508" i="1"/>
  <c r="Z508" i="1" s="1"/>
  <c r="W535" i="1"/>
  <c r="Z535" i="1" s="1"/>
  <c r="W448" i="1"/>
  <c r="Z448" i="1" s="1"/>
  <c r="W441" i="1"/>
  <c r="Z441" i="1" s="1"/>
  <c r="W480" i="1"/>
  <c r="Z480" i="1" s="1"/>
  <c r="W417" i="1"/>
  <c r="Z417" i="1" s="1"/>
  <c r="W440" i="1"/>
  <c r="Z440" i="1" s="1"/>
  <c r="W590" i="1"/>
  <c r="Z590" i="1" s="1"/>
  <c r="W451" i="1"/>
  <c r="Z451" i="1" s="1"/>
  <c r="W572" i="1"/>
  <c r="Z572" i="1" s="1"/>
  <c r="W541" i="1"/>
  <c r="Z541" i="1" s="1"/>
  <c r="W576" i="1"/>
  <c r="Z576" i="1" s="1"/>
  <c r="W549" i="1"/>
  <c r="Z549" i="1" s="1"/>
  <c r="W481" i="1"/>
  <c r="Z481" i="1" s="1"/>
  <c r="W582" i="1"/>
  <c r="Z582" i="1" s="1"/>
  <c r="W500" i="1"/>
  <c r="Z500" i="1" s="1"/>
  <c r="W450" i="1"/>
  <c r="Z450" i="1" s="1"/>
  <c r="W464" i="1"/>
  <c r="Z464" i="1" s="1"/>
  <c r="W523" i="1"/>
  <c r="Z523" i="1" s="1"/>
  <c r="W498" i="1"/>
  <c r="Z498" i="1" s="1"/>
  <c r="W527" i="1"/>
  <c r="Z527" i="1" s="1"/>
  <c r="W544" i="1"/>
  <c r="Z544" i="1" s="1"/>
  <c r="W488" i="1"/>
  <c r="Z488" i="1" s="1"/>
  <c r="W518" i="1"/>
  <c r="Z518" i="1" s="1"/>
  <c r="W547" i="1"/>
  <c r="Z547" i="1" s="1"/>
  <c r="W570" i="1"/>
  <c r="Z570" i="1" s="1"/>
  <c r="W558" i="1"/>
  <c r="Z558" i="1" s="1"/>
  <c r="W559" i="1"/>
  <c r="Z559" i="1" s="1"/>
  <c r="W422" i="1"/>
  <c r="Z422" i="1" s="1"/>
  <c r="W419" i="1"/>
  <c r="Z419" i="1" s="1"/>
  <c r="W492" i="1"/>
  <c r="Z492" i="1" s="1"/>
  <c r="W413" i="1"/>
  <c r="Z413" i="1" s="1"/>
  <c r="W421" i="1"/>
  <c r="Z421" i="1" s="1"/>
  <c r="W426" i="1"/>
  <c r="Z426" i="1" s="1"/>
  <c r="W538" i="1"/>
  <c r="Z538" i="1" s="1"/>
  <c r="W566" i="1"/>
  <c r="Z566" i="1" s="1"/>
  <c r="W561" i="1"/>
  <c r="Z561" i="1" s="1"/>
  <c r="W525" i="1"/>
  <c r="Z525" i="1" s="1"/>
  <c r="W484" i="1"/>
  <c r="Z484" i="1" s="1"/>
  <c r="W586" i="1"/>
  <c r="Z586" i="1" s="1"/>
  <c r="W505" i="1"/>
  <c r="Z505" i="1" s="1"/>
  <c r="W501" i="1"/>
  <c r="Z501" i="1" s="1"/>
  <c r="W536" i="1"/>
  <c r="Z536" i="1" s="1"/>
  <c r="W444" i="1"/>
  <c r="Z444" i="1" s="1"/>
  <c r="W589" i="1"/>
  <c r="Z589" i="1" s="1"/>
  <c r="W542" i="1"/>
  <c r="Z542" i="1" s="1"/>
  <c r="W478" i="1"/>
  <c r="Z478" i="1" s="1"/>
  <c r="W556" i="1"/>
  <c r="Z556" i="1" s="1"/>
  <c r="W807" i="1"/>
  <c r="Z807" i="1" s="1"/>
  <c r="W634" i="1"/>
  <c r="Z634" i="1" s="1"/>
  <c r="W710" i="1"/>
  <c r="Z710" i="1" s="1"/>
  <c r="W711" i="1"/>
  <c r="Z711" i="1" s="1"/>
  <c r="W789" i="1"/>
  <c r="Z789" i="1" s="1"/>
  <c r="W609" i="1"/>
  <c r="Z609" i="1" s="1"/>
  <c r="W629" i="1"/>
  <c r="Z629" i="1" s="1"/>
  <c r="W809" i="1"/>
  <c r="Z809" i="1" s="1"/>
  <c r="W626" i="1"/>
  <c r="Z626" i="1" s="1"/>
  <c r="W797" i="1"/>
  <c r="Z797" i="1" s="1"/>
  <c r="W804" i="1"/>
  <c r="Z804" i="1" s="1"/>
  <c r="W659" i="1"/>
  <c r="Z659" i="1" s="1"/>
  <c r="W805" i="1"/>
  <c r="Z805" i="1" s="1"/>
  <c r="W674" i="1"/>
  <c r="Z674" i="1" s="1"/>
  <c r="W701" i="1"/>
  <c r="Z701" i="1" s="1"/>
  <c r="W705" i="1"/>
  <c r="Z705" i="1" s="1"/>
  <c r="W716" i="1"/>
  <c r="Z716" i="1" s="1"/>
  <c r="W723" i="1"/>
  <c r="Z723" i="1" s="1"/>
  <c r="W732" i="1"/>
  <c r="Z732" i="1" s="1"/>
  <c r="W792" i="1"/>
  <c r="Z792" i="1" s="1"/>
  <c r="W699" i="1"/>
  <c r="Z699" i="1" s="1"/>
  <c r="W731" i="1"/>
  <c r="Z731" i="1" s="1"/>
  <c r="W741" i="1"/>
  <c r="Z741" i="1" s="1"/>
  <c r="W596" i="1"/>
  <c r="Z596" i="1" s="1"/>
  <c r="W739" i="1"/>
  <c r="Z739" i="1" s="1"/>
  <c r="W715" i="1"/>
  <c r="Z715" i="1" s="1"/>
  <c r="W742" i="1"/>
  <c r="Z742" i="1" s="1"/>
  <c r="W798" i="1"/>
  <c r="Z798" i="1" s="1"/>
  <c r="W623" i="1"/>
  <c r="Z623" i="1" s="1"/>
  <c r="W777" i="1"/>
  <c r="Z777" i="1" s="1"/>
  <c r="W780" i="1"/>
  <c r="Z780" i="1" s="1"/>
  <c r="W617" i="1"/>
  <c r="Z617" i="1" s="1"/>
  <c r="W604" i="1"/>
  <c r="Z604" i="1" s="1"/>
  <c r="W638" i="1"/>
  <c r="Z638" i="1" s="1"/>
  <c r="W810" i="1"/>
  <c r="Z810" i="1" s="1"/>
  <c r="W628" i="1"/>
  <c r="Z628" i="1" s="1"/>
  <c r="W665" i="1"/>
  <c r="Z665" i="1" s="1"/>
  <c r="W706" i="1"/>
  <c r="Z706" i="1" s="1"/>
  <c r="W787" i="1"/>
  <c r="Z787" i="1" s="1"/>
  <c r="W714" i="1"/>
  <c r="Z714" i="1" s="1"/>
  <c r="W733" i="1"/>
  <c r="Z733" i="1" s="1"/>
  <c r="W646" i="1"/>
  <c r="Z646" i="1" s="1"/>
  <c r="W621" i="1"/>
  <c r="Z621" i="1" s="1"/>
  <c r="W650" i="1"/>
  <c r="Z650" i="1" s="1"/>
  <c r="W709" i="1"/>
  <c r="Z709" i="1" s="1"/>
  <c r="W625" i="1"/>
  <c r="Z625" i="1" s="1"/>
  <c r="W644" i="1"/>
  <c r="Z644" i="1" s="1"/>
  <c r="W618" i="1"/>
  <c r="Z618" i="1" s="1"/>
  <c r="W633" i="1"/>
  <c r="Z633" i="1" s="1"/>
  <c r="W692" i="1"/>
  <c r="Z692" i="1" s="1"/>
  <c r="W657" i="1"/>
  <c r="Z657" i="1" s="1"/>
  <c r="W663" i="1"/>
  <c r="Z663" i="1" s="1"/>
  <c r="W598" i="1"/>
  <c r="Z598" i="1" s="1"/>
  <c r="W602" i="1"/>
  <c r="Z602" i="1" s="1"/>
  <c r="W601" i="1"/>
  <c r="Z601" i="1" s="1"/>
  <c r="W658" i="1"/>
  <c r="Z658" i="1" s="1"/>
  <c r="W597" i="1"/>
  <c r="Z597" i="1" s="1"/>
  <c r="W666" i="1"/>
  <c r="Z666" i="1" s="1"/>
  <c r="W694" i="1"/>
  <c r="Z694" i="1" s="1"/>
  <c r="W696" i="1"/>
  <c r="Z696" i="1" s="1"/>
  <c r="W712" i="1"/>
  <c r="Z712" i="1" s="1"/>
  <c r="W756" i="1"/>
  <c r="Z756" i="1" s="1"/>
  <c r="W702" i="1"/>
  <c r="Z702" i="1" s="1"/>
  <c r="W703" i="1"/>
  <c r="Z703" i="1" s="1"/>
  <c r="W614" i="1"/>
  <c r="Z614" i="1" s="1"/>
  <c r="W782" i="1"/>
  <c r="Z782" i="1" s="1"/>
  <c r="W803" i="1"/>
  <c r="Z803" i="1" s="1"/>
  <c r="W688" i="1"/>
  <c r="Z688" i="1" s="1"/>
  <c r="W635" i="1"/>
  <c r="Z635" i="1" s="1"/>
  <c r="W754" i="1"/>
  <c r="Z754" i="1" s="1"/>
  <c r="W660" i="1"/>
  <c r="Z660" i="1" s="1"/>
  <c r="W773" i="1"/>
  <c r="Z773" i="1" s="1"/>
  <c r="W752" i="1"/>
  <c r="Z752" i="1" s="1"/>
  <c r="W685" i="1"/>
  <c r="Z685" i="1" s="1"/>
  <c r="W690" i="1"/>
  <c r="Z690" i="1" s="1"/>
  <c r="W610" i="1"/>
  <c r="Z610" i="1" s="1"/>
  <c r="W673" i="1"/>
  <c r="Z673" i="1" s="1"/>
  <c r="W622" i="1"/>
  <c r="Z622" i="1" s="1"/>
  <c r="W594" i="1"/>
  <c r="Z594" i="1" s="1"/>
  <c r="W722" i="1"/>
  <c r="Z722" i="1" s="1"/>
  <c r="W672" i="1"/>
  <c r="Z672" i="1" s="1"/>
  <c r="W661" i="1"/>
  <c r="Z661" i="1" s="1"/>
  <c r="W721" i="1"/>
  <c r="Z721" i="1" s="1"/>
  <c r="W762" i="1"/>
  <c r="Z762" i="1" s="1"/>
  <c r="W678" i="1"/>
  <c r="Z678" i="1" s="1"/>
  <c r="W697" i="1"/>
  <c r="Z697" i="1" s="1"/>
  <c r="W645" i="1"/>
  <c r="Z645" i="1" s="1"/>
  <c r="W654" i="1"/>
  <c r="Z654" i="1" s="1"/>
  <c r="W607" i="1"/>
  <c r="Z607" i="1" s="1"/>
  <c r="W772" i="1"/>
  <c r="Z772" i="1" s="1"/>
  <c r="W708" i="1"/>
  <c r="Z708" i="1" s="1"/>
  <c r="W775" i="1"/>
  <c r="Z775" i="1" s="1"/>
  <c r="W749" i="1"/>
  <c r="Z749" i="1" s="1"/>
  <c r="W605" i="1"/>
  <c r="Z605" i="1" s="1"/>
  <c r="W641" i="1"/>
  <c r="Z641" i="1" s="1"/>
  <c r="W619" i="1"/>
  <c r="Z619" i="1" s="1"/>
  <c r="W753" i="1"/>
  <c r="Z753" i="1" s="1"/>
  <c r="W676" i="1"/>
  <c r="Z676" i="1" s="1"/>
  <c r="W713" i="1"/>
  <c r="Z713" i="1" s="1"/>
  <c r="W671" i="1"/>
  <c r="Z671" i="1" s="1"/>
  <c r="W759" i="1"/>
  <c r="Z759" i="1" s="1"/>
  <c r="W764" i="1"/>
  <c r="Z764" i="1" s="1"/>
  <c r="W740" i="1"/>
  <c r="Z740" i="1" s="1"/>
  <c r="W796" i="1"/>
  <c r="Z796" i="1" s="1"/>
  <c r="W632" i="1"/>
  <c r="Z632" i="1" s="1"/>
  <c r="W725" i="1"/>
  <c r="Z725" i="1" s="1"/>
  <c r="W799" i="1"/>
  <c r="Z799" i="1" s="1"/>
  <c r="W751" i="1"/>
  <c r="Z751" i="1" s="1"/>
  <c r="W727" i="1"/>
  <c r="Z727" i="1" s="1"/>
  <c r="W744" i="1"/>
  <c r="Z744" i="1" s="1"/>
  <c r="W681" i="1"/>
  <c r="Z681" i="1" s="1"/>
  <c r="W726" i="1"/>
  <c r="Z726" i="1" s="1"/>
  <c r="W691" i="1"/>
  <c r="Z691" i="1" s="1"/>
  <c r="W679" i="1"/>
  <c r="Z679" i="1" s="1"/>
  <c r="W771" i="1"/>
  <c r="Z771" i="1" s="1"/>
  <c r="W774" i="1"/>
  <c r="Z774" i="1" s="1"/>
  <c r="W734" i="1"/>
  <c r="Z734" i="1" s="1"/>
  <c r="W630" i="1"/>
  <c r="Z630" i="1" s="1"/>
  <c r="W693" i="1"/>
  <c r="Z693" i="1" s="1"/>
  <c r="W755" i="1"/>
  <c r="Z755" i="1" s="1"/>
  <c r="W768" i="1"/>
  <c r="Z768" i="1" s="1"/>
  <c r="W769" i="1"/>
  <c r="Z769" i="1" s="1"/>
  <c r="W624" i="1"/>
  <c r="Z624" i="1" s="1"/>
  <c r="W640" i="1"/>
  <c r="Z640" i="1" s="1"/>
  <c r="W765" i="1"/>
  <c r="Z765" i="1" s="1"/>
  <c r="W631" i="1"/>
  <c r="Z631" i="1" s="1"/>
  <c r="W686" i="1"/>
  <c r="Z686" i="1" s="1"/>
  <c r="W689" i="1"/>
  <c r="Z689" i="1" s="1"/>
  <c r="W611" i="1"/>
  <c r="Z611" i="1" s="1"/>
  <c r="W783" i="1"/>
  <c r="Z783" i="1" s="1"/>
  <c r="W651" i="1"/>
  <c r="Z651" i="1" s="1"/>
  <c r="W793" i="1"/>
  <c r="Z793" i="1" s="1"/>
  <c r="W667" i="1"/>
  <c r="Z667" i="1" s="1"/>
  <c r="W729" i="1"/>
  <c r="Z729" i="1" s="1"/>
  <c r="W766" i="1"/>
  <c r="Z766" i="1" s="1"/>
  <c r="W785" i="1"/>
  <c r="Z785" i="1" s="1"/>
  <c r="W811" i="1"/>
  <c r="Z811" i="1" s="1"/>
  <c r="W776" i="1"/>
  <c r="Z776" i="1" s="1"/>
  <c r="W608" i="1"/>
  <c r="Z608" i="1" s="1"/>
  <c r="W781" i="1"/>
  <c r="Z781" i="1" s="1"/>
  <c r="W743" i="1"/>
  <c r="Z743" i="1" s="1"/>
  <c r="W664" i="1"/>
  <c r="Z664" i="1" s="1"/>
  <c r="W662" i="1"/>
  <c r="Z662" i="1" s="1"/>
  <c r="W680" i="1"/>
  <c r="Z680" i="1" s="1"/>
  <c r="W737" i="1"/>
  <c r="Z737" i="1" s="1"/>
  <c r="W675" i="1"/>
  <c r="Z675" i="1" s="1"/>
  <c r="W736" i="1"/>
  <c r="Z736" i="1" s="1"/>
  <c r="W748" i="1"/>
  <c r="Z748" i="1" s="1"/>
  <c r="W682" i="1"/>
  <c r="Z682" i="1" s="1"/>
  <c r="W763" i="1"/>
  <c r="Z763" i="1" s="1"/>
  <c r="W718" i="1"/>
  <c r="Z718" i="1" s="1"/>
  <c r="W795" i="1"/>
  <c r="Z795" i="1" s="1"/>
  <c r="W801" i="1"/>
  <c r="Z801" i="1" s="1"/>
  <c r="W730" i="1"/>
  <c r="Z730" i="1" s="1"/>
  <c r="W655" i="1"/>
  <c r="Z655" i="1" s="1"/>
  <c r="W806" i="1"/>
  <c r="Z806" i="1" s="1"/>
  <c r="W747" i="1"/>
  <c r="Z747" i="1" s="1"/>
  <c r="W652" i="1"/>
  <c r="Z652" i="1" s="1"/>
  <c r="W684" i="1"/>
  <c r="Z684" i="1" s="1"/>
  <c r="W735" i="1"/>
  <c r="Z735" i="1" s="1"/>
  <c r="W738" i="1"/>
  <c r="Z738" i="1" s="1"/>
  <c r="W778" i="1"/>
  <c r="Z778" i="1" s="1"/>
  <c r="W593" i="1"/>
  <c r="Z593" i="1" s="1"/>
  <c r="W656" i="1"/>
  <c r="Z656" i="1" s="1"/>
  <c r="W642" i="1"/>
  <c r="Z642" i="1" s="1"/>
  <c r="W669" i="1"/>
  <c r="Z669" i="1" s="1"/>
  <c r="W757" i="1"/>
  <c r="Z757" i="1" s="1"/>
  <c r="W677" i="1"/>
  <c r="Z677" i="1" s="1"/>
  <c r="W802" i="1"/>
  <c r="Z802" i="1" s="1"/>
  <c r="W627" i="1"/>
  <c r="Z627" i="1" s="1"/>
  <c r="W720" i="1"/>
  <c r="Z720" i="1" s="1"/>
  <c r="W779" i="1"/>
  <c r="Z779" i="1" s="1"/>
  <c r="W595" i="1"/>
  <c r="Z595" i="1" s="1"/>
  <c r="W695" i="1"/>
  <c r="Z695" i="1" s="1"/>
  <c r="W620" i="1"/>
  <c r="Z620" i="1" s="1"/>
  <c r="W637" i="1"/>
  <c r="Z637" i="1" s="1"/>
  <c r="W600" i="1"/>
  <c r="Z600" i="1" s="1"/>
  <c r="W794" i="1"/>
  <c r="Z794" i="1" s="1"/>
  <c r="W767" i="1"/>
  <c r="Z767" i="1" s="1"/>
  <c r="W668" i="1"/>
  <c r="Z668" i="1" s="1"/>
  <c r="W788" i="1"/>
  <c r="Z788" i="1" s="1"/>
  <c r="W653" i="1"/>
  <c r="Z653" i="1" s="1"/>
  <c r="W791" i="1"/>
  <c r="Z791" i="1" s="1"/>
  <c r="W728" i="1"/>
  <c r="Z728" i="1" s="1"/>
  <c r="W790" i="1"/>
  <c r="Z790" i="1" s="1"/>
  <c r="W717" i="1"/>
  <c r="Z717" i="1" s="1"/>
  <c r="W639" i="1"/>
  <c r="Z639" i="1" s="1"/>
  <c r="W719" i="1"/>
  <c r="Z719" i="1" s="1"/>
  <c r="W603" i="1"/>
  <c r="Z603" i="1" s="1"/>
  <c r="W758" i="1"/>
  <c r="Z758" i="1" s="1"/>
  <c r="W648" i="1"/>
  <c r="Z648" i="1" s="1"/>
  <c r="W770" i="1"/>
  <c r="Z770" i="1" s="1"/>
  <c r="W800" i="1"/>
  <c r="Z800" i="1" s="1"/>
  <c r="W786" i="1"/>
  <c r="Z786" i="1" s="1"/>
  <c r="W750" i="1"/>
  <c r="Z750" i="1" s="1"/>
  <c r="W612" i="1"/>
  <c r="Z612" i="1" s="1"/>
  <c r="W746" i="1"/>
  <c r="Z746" i="1" s="1"/>
  <c r="W707" i="1"/>
  <c r="Z707" i="1" s="1"/>
  <c r="W745" i="1"/>
  <c r="Z745" i="1" s="1"/>
  <c r="W606" i="1"/>
  <c r="Z606" i="1" s="1"/>
  <c r="W647" i="1"/>
  <c r="Z647" i="1" s="1"/>
  <c r="W761" i="1"/>
  <c r="Z761" i="1" s="1"/>
  <c r="W613" i="1"/>
  <c r="Z613" i="1" s="1"/>
  <c r="W704" i="1"/>
  <c r="Z704" i="1" s="1"/>
  <c r="W649" i="1"/>
  <c r="Z649" i="1" s="1"/>
  <c r="W670" i="1"/>
  <c r="Z670" i="1" s="1"/>
  <c r="W812" i="1"/>
  <c r="Z812" i="1" s="1"/>
  <c r="W808" i="1"/>
  <c r="Z808" i="1" s="1"/>
  <c r="W643" i="1"/>
  <c r="Z643" i="1" s="1"/>
  <c r="W784" i="1"/>
  <c r="Z784" i="1" s="1"/>
  <c r="W616" i="1"/>
  <c r="Z616" i="1" s="1"/>
  <c r="W615" i="1"/>
  <c r="Z615" i="1" s="1"/>
  <c r="W724" i="1"/>
  <c r="Z724" i="1" s="1"/>
  <c r="W698" i="1"/>
  <c r="Z698" i="1" s="1"/>
  <c r="W599" i="1"/>
  <c r="Z599" i="1" s="1"/>
  <c r="W636" i="1"/>
  <c r="Z636" i="1" s="1"/>
  <c r="W871" i="1"/>
  <c r="Z871" i="1" s="1"/>
  <c r="W915" i="1"/>
  <c r="Z915" i="1" s="1"/>
  <c r="W859" i="1"/>
  <c r="Z859" i="1" s="1"/>
  <c r="W961" i="1"/>
  <c r="Z961" i="1" s="1"/>
  <c r="W818" i="1"/>
  <c r="Z818" i="1" s="1"/>
  <c r="W848" i="1"/>
  <c r="Z848" i="1" s="1"/>
  <c r="W874" i="1"/>
  <c r="Z874" i="1" s="1"/>
  <c r="W819" i="1"/>
  <c r="Z819" i="1" s="1"/>
  <c r="W858" i="1"/>
  <c r="Z858" i="1" s="1"/>
  <c r="W833" i="1"/>
  <c r="Z833" i="1" s="1"/>
  <c r="W863" i="1"/>
  <c r="Z863" i="1" s="1"/>
  <c r="W878" i="1"/>
  <c r="Z878" i="1" s="1"/>
  <c r="W886" i="1"/>
  <c r="Z886" i="1" s="1"/>
  <c r="W847" i="1"/>
  <c r="Z847" i="1" s="1"/>
  <c r="W920" i="1"/>
  <c r="Z920" i="1" s="1"/>
  <c r="W930" i="1"/>
  <c r="Z930" i="1" s="1"/>
  <c r="W813" i="1"/>
  <c r="Z813" i="1" s="1"/>
  <c r="W914" i="1"/>
  <c r="Z914" i="1" s="1"/>
  <c r="W950" i="1"/>
  <c r="Z950" i="1" s="1"/>
  <c r="W939" i="1"/>
  <c r="Z939" i="1" s="1"/>
  <c r="W823" i="1"/>
  <c r="Z823" i="1" s="1"/>
  <c r="W860" i="1"/>
  <c r="Z860" i="1" s="1"/>
  <c r="W828" i="1"/>
  <c r="Z828" i="1" s="1"/>
  <c r="W934" i="1"/>
  <c r="Z934" i="1" s="1"/>
  <c r="W901" i="1"/>
  <c r="Z901" i="1" s="1"/>
  <c r="W826" i="1"/>
  <c r="Z826" i="1" s="1"/>
  <c r="W877" i="1"/>
  <c r="Z877" i="1" s="1"/>
  <c r="W949" i="1"/>
  <c r="Z949" i="1" s="1"/>
  <c r="W830" i="1"/>
  <c r="Z830" i="1" s="1"/>
  <c r="W957" i="1"/>
  <c r="Z957" i="1" s="1"/>
  <c r="W964" i="1"/>
  <c r="Z964" i="1" s="1"/>
  <c r="W965" i="1"/>
  <c r="Z965" i="1" s="1"/>
  <c r="W966" i="1"/>
  <c r="Z966" i="1" s="1"/>
  <c r="W931" i="1"/>
  <c r="Z931" i="1" s="1"/>
  <c r="W903" i="1"/>
  <c r="Z903" i="1" s="1"/>
  <c r="W836" i="1"/>
  <c r="Z836" i="1" s="1"/>
  <c r="W822" i="1"/>
  <c r="Z822" i="1" s="1"/>
  <c r="W897" i="1"/>
  <c r="Z897" i="1" s="1"/>
  <c r="W902" i="1"/>
  <c r="Z902" i="1" s="1"/>
  <c r="W885" i="1"/>
  <c r="Z885" i="1" s="1"/>
  <c r="W896" i="1"/>
  <c r="Z896" i="1" s="1"/>
  <c r="W883" i="1"/>
  <c r="Z883" i="1" s="1"/>
  <c r="W951" i="1"/>
  <c r="Z951" i="1" s="1"/>
  <c r="W889" i="1"/>
  <c r="Z889" i="1" s="1"/>
  <c r="W905" i="1"/>
  <c r="Z905" i="1" s="1"/>
  <c r="W1534" i="1"/>
  <c r="Z1534" i="1" s="1"/>
  <c r="W907" i="1"/>
  <c r="Z907" i="1" s="1"/>
  <c r="W876" i="1"/>
  <c r="Z876" i="1" s="1"/>
  <c r="W953" i="1"/>
  <c r="Z953" i="1" s="1"/>
  <c r="W870" i="1"/>
  <c r="Z870" i="1" s="1"/>
  <c r="W898" i="1"/>
  <c r="Z898" i="1" s="1"/>
  <c r="W967" i="1"/>
  <c r="Z967" i="1" s="1"/>
  <c r="W960" i="1"/>
  <c r="Z960" i="1" s="1"/>
  <c r="W945" i="1"/>
  <c r="Z945" i="1" s="1"/>
  <c r="W862" i="1"/>
  <c r="Z862" i="1" s="1"/>
  <c r="W815" i="1"/>
  <c r="Z815" i="1" s="1"/>
  <c r="W841" i="1"/>
  <c r="Z841" i="1" s="1"/>
  <c r="W954" i="1"/>
  <c r="Z954" i="1" s="1"/>
  <c r="W842" i="1"/>
  <c r="Z842" i="1" s="1"/>
  <c r="W832" i="1"/>
  <c r="Z832" i="1" s="1"/>
  <c r="W923" i="1"/>
  <c r="Z923" i="1" s="1"/>
  <c r="W924" i="1"/>
  <c r="Z924" i="1" s="1"/>
  <c r="W917" i="1"/>
  <c r="Z917" i="1" s="1"/>
  <c r="W918" i="1"/>
  <c r="Z918" i="1" s="1"/>
  <c r="W922" i="1"/>
  <c r="Z922" i="1" s="1"/>
  <c r="W936" i="1"/>
  <c r="Z936" i="1" s="1"/>
  <c r="W938" i="1"/>
  <c r="Z938" i="1" s="1"/>
  <c r="W928" i="1"/>
  <c r="Z928" i="1" s="1"/>
  <c r="W927" i="1"/>
  <c r="Z927" i="1" s="1"/>
  <c r="W926" i="1"/>
  <c r="Z926" i="1" s="1"/>
  <c r="W937" i="1"/>
  <c r="Z937" i="1" s="1"/>
  <c r="W900" i="1"/>
  <c r="Z900" i="1" s="1"/>
  <c r="W820" i="1"/>
  <c r="Z820" i="1" s="1"/>
  <c r="W852" i="1"/>
  <c r="Z852" i="1" s="1"/>
  <c r="W952" i="1"/>
  <c r="Z952" i="1" s="1"/>
  <c r="W890" i="1"/>
  <c r="Z890" i="1" s="1"/>
  <c r="W948" i="1"/>
  <c r="Z948" i="1" s="1"/>
  <c r="W962" i="1"/>
  <c r="Z962" i="1" s="1"/>
  <c r="W831" i="1"/>
  <c r="Z831" i="1" s="1"/>
  <c r="W855" i="1"/>
  <c r="Z855" i="1" s="1"/>
  <c r="W956" i="1"/>
  <c r="Z956" i="1" s="1"/>
  <c r="W881" i="1"/>
  <c r="Z881" i="1" s="1"/>
  <c r="W882" i="1"/>
  <c r="Z882" i="1" s="1"/>
  <c r="W894" i="1"/>
  <c r="Z894" i="1" s="1"/>
  <c r="W899" i="1"/>
  <c r="Z899" i="1" s="1"/>
  <c r="W947" i="1"/>
  <c r="Z947" i="1" s="1"/>
  <c r="W959" i="1"/>
  <c r="Z959" i="1" s="1"/>
  <c r="W861" i="1"/>
  <c r="Z861" i="1" s="1"/>
  <c r="W824" i="1"/>
  <c r="Z824" i="1" s="1"/>
  <c r="W816" i="1"/>
  <c r="Z816" i="1" s="1"/>
  <c r="W814" i="1"/>
  <c r="Z814" i="1" s="1"/>
  <c r="W906" i="1"/>
  <c r="Z906" i="1" s="1"/>
  <c r="W908" i="1"/>
  <c r="Z908" i="1" s="1"/>
  <c r="W913" i="1"/>
  <c r="Z913" i="1" s="1"/>
  <c r="W921" i="1"/>
  <c r="Z921" i="1" s="1"/>
  <c r="W916" i="1"/>
  <c r="Z916" i="1" s="1"/>
  <c r="W919" i="1"/>
  <c r="Z919" i="1" s="1"/>
  <c r="W925" i="1"/>
  <c r="Z925" i="1" s="1"/>
  <c r="W856" i="1"/>
  <c r="Z856" i="1" s="1"/>
  <c r="W929" i="1"/>
  <c r="Z929" i="1" s="1"/>
  <c r="W888" i="1"/>
  <c r="Z888" i="1" s="1"/>
  <c r="W844" i="1"/>
  <c r="Z844" i="1" s="1"/>
  <c r="W884" i="1"/>
  <c r="Z884" i="1" s="1"/>
  <c r="W865" i="1"/>
  <c r="Z865" i="1" s="1"/>
  <c r="W829" i="1"/>
  <c r="Z829" i="1" s="1"/>
  <c r="W868" i="1"/>
  <c r="Z868" i="1" s="1"/>
  <c r="W839" i="1"/>
  <c r="Z839" i="1" s="1"/>
  <c r="W872" i="1"/>
  <c r="Z872" i="1" s="1"/>
  <c r="W944" i="1"/>
  <c r="Z944" i="1" s="1"/>
  <c r="W941" i="1"/>
  <c r="Z941" i="1" s="1"/>
  <c r="W879" i="1"/>
  <c r="Z879" i="1" s="1"/>
  <c r="W963" i="1"/>
  <c r="Z963" i="1" s="1"/>
  <c r="W909" i="1"/>
  <c r="Z909" i="1" s="1"/>
  <c r="W821" i="1"/>
  <c r="Z821" i="1" s="1"/>
  <c r="W893" i="1"/>
  <c r="Z893" i="1" s="1"/>
  <c r="W845" i="1"/>
  <c r="Z845" i="1" s="1"/>
  <c r="W912" i="1"/>
  <c r="Z912" i="1" s="1"/>
  <c r="W873" i="1"/>
  <c r="Z873" i="1" s="1"/>
  <c r="W869" i="1"/>
  <c r="Z869" i="1" s="1"/>
  <c r="W910" i="1"/>
  <c r="Z910" i="1" s="1"/>
  <c r="W846" i="1"/>
  <c r="Z846" i="1" s="1"/>
  <c r="W955" i="1"/>
  <c r="Z955" i="1" s="1"/>
  <c r="W887" i="1"/>
  <c r="Z887" i="1" s="1"/>
  <c r="W840" i="1"/>
  <c r="Z840" i="1" s="1"/>
  <c r="W891" i="1"/>
  <c r="Z891" i="1" s="1"/>
  <c r="W932" i="1"/>
  <c r="Z932" i="1" s="1"/>
  <c r="W827" i="1"/>
  <c r="Z827" i="1" s="1"/>
  <c r="W943" i="1"/>
  <c r="Z943" i="1" s="1"/>
  <c r="W958" i="1"/>
  <c r="Z958" i="1" s="1"/>
  <c r="W911" i="1"/>
  <c r="Z911" i="1" s="1"/>
  <c r="W895" i="1"/>
  <c r="Z895" i="1" s="1"/>
  <c r="W850" i="1"/>
  <c r="Z850" i="1" s="1"/>
  <c r="W933" i="1"/>
  <c r="Z933" i="1" s="1"/>
  <c r="W854" i="1"/>
  <c r="Z854" i="1" s="1"/>
  <c r="W849" i="1"/>
  <c r="Z849" i="1" s="1"/>
  <c r="W867" i="1"/>
  <c r="Z867" i="1" s="1"/>
  <c r="W834" i="1"/>
  <c r="Z834" i="1" s="1"/>
  <c r="W843" i="1"/>
  <c r="Z843" i="1" s="1"/>
  <c r="W935" i="1"/>
  <c r="Z935" i="1" s="1"/>
  <c r="W942" i="1"/>
  <c r="Z942" i="1" s="1"/>
  <c r="W857" i="1"/>
  <c r="Z857" i="1" s="1"/>
  <c r="W825" i="1"/>
  <c r="Z825" i="1" s="1"/>
  <c r="W940" i="1"/>
  <c r="Z940" i="1" s="1"/>
  <c r="W864" i="1"/>
  <c r="Z864" i="1" s="1"/>
  <c r="W866" i="1"/>
  <c r="Z866" i="1" s="1"/>
  <c r="W837" i="1"/>
  <c r="Z837" i="1" s="1"/>
  <c r="W946" i="1"/>
  <c r="Z946" i="1" s="1"/>
  <c r="W1032" i="1"/>
  <c r="Z1032" i="1" s="1"/>
  <c r="W973" i="1"/>
  <c r="Z973" i="1" s="1"/>
  <c r="W1052" i="1"/>
  <c r="Z1052" i="1" s="1"/>
  <c r="W979" i="1"/>
  <c r="Z979" i="1" s="1"/>
  <c r="W1003" i="1"/>
  <c r="Z1003" i="1" s="1"/>
  <c r="W976" i="1"/>
  <c r="Z976" i="1" s="1"/>
  <c r="W1081" i="1"/>
  <c r="Z1081" i="1" s="1"/>
  <c r="W1084" i="1"/>
  <c r="Z1084" i="1" s="1"/>
  <c r="W1079" i="1"/>
  <c r="Z1079" i="1" s="1"/>
  <c r="W1082" i="1"/>
  <c r="Z1082" i="1" s="1"/>
  <c r="W1094" i="1"/>
  <c r="Z1094" i="1" s="1"/>
  <c r="W1096" i="1"/>
  <c r="Z1096" i="1" s="1"/>
  <c r="W1088" i="1"/>
  <c r="Z1088" i="1" s="1"/>
  <c r="W1087" i="1"/>
  <c r="Z1087" i="1" s="1"/>
  <c r="W1012" i="1"/>
  <c r="Z1012" i="1" s="1"/>
  <c r="W1011" i="1"/>
  <c r="Z1011" i="1" s="1"/>
  <c r="W994" i="1"/>
  <c r="Z994" i="1" s="1"/>
  <c r="W1091" i="1"/>
  <c r="Z1091" i="1" s="1"/>
  <c r="W1031" i="1"/>
  <c r="Z1031" i="1" s="1"/>
  <c r="W989" i="1"/>
  <c r="Z989" i="1" s="1"/>
  <c r="W1098" i="1"/>
  <c r="Z1098" i="1" s="1"/>
  <c r="W999" i="1"/>
  <c r="Z999" i="1" s="1"/>
  <c r="W978" i="1"/>
  <c r="Z978" i="1" s="1"/>
  <c r="W1053" i="1"/>
  <c r="Z1053" i="1" s="1"/>
  <c r="W1040" i="1"/>
  <c r="Z1040" i="1" s="1"/>
  <c r="W982" i="1"/>
  <c r="Z982" i="1" s="1"/>
  <c r="W988" i="1"/>
  <c r="Z988" i="1" s="1"/>
  <c r="W974" i="1"/>
  <c r="Z974" i="1" s="1"/>
  <c r="W1046" i="1"/>
  <c r="Z1046" i="1" s="1"/>
  <c r="W968" i="1"/>
  <c r="Z968" i="1" s="1"/>
  <c r="W997" i="1"/>
  <c r="Z997" i="1" s="1"/>
  <c r="W1000" i="1"/>
  <c r="Z1000" i="1" s="1"/>
  <c r="W1077" i="1"/>
  <c r="Z1077" i="1" s="1"/>
  <c r="W1062" i="1"/>
  <c r="Z1062" i="1" s="1"/>
  <c r="W1093" i="1"/>
  <c r="Z1093" i="1" s="1"/>
  <c r="W984" i="1"/>
  <c r="Z984" i="1" s="1"/>
  <c r="W1100" i="1"/>
  <c r="Z1100" i="1" s="1"/>
  <c r="W1102" i="1"/>
  <c r="Z1102" i="1" s="1"/>
  <c r="W993" i="1"/>
  <c r="Z993" i="1" s="1"/>
  <c r="W998" i="1"/>
  <c r="Z998" i="1" s="1"/>
  <c r="W1103" i="1"/>
  <c r="Z1103" i="1" s="1"/>
  <c r="W1017" i="1"/>
  <c r="Z1017" i="1" s="1"/>
  <c r="W1049" i="1"/>
  <c r="Z1049" i="1" s="1"/>
  <c r="W1097" i="1"/>
  <c r="Z1097" i="1" s="1"/>
  <c r="W1071" i="1"/>
  <c r="Z1071" i="1" s="1"/>
  <c r="W1078" i="1"/>
  <c r="Z1078" i="1" s="1"/>
  <c r="W1092" i="1"/>
  <c r="Z1092" i="1" s="1"/>
  <c r="W1086" i="1"/>
  <c r="Z1086" i="1" s="1"/>
  <c r="W1007" i="1"/>
  <c r="Z1007" i="1" s="1"/>
  <c r="W1061" i="1"/>
  <c r="Z1061" i="1" s="1"/>
  <c r="W1023" i="1"/>
  <c r="Z1023" i="1" s="1"/>
  <c r="W1111" i="1"/>
  <c r="Z1111" i="1" s="1"/>
  <c r="W1076" i="1"/>
  <c r="Z1076" i="1" s="1"/>
  <c r="W1024" i="1"/>
  <c r="Z1024" i="1" s="1"/>
  <c r="W1105" i="1"/>
  <c r="Z1105" i="1" s="1"/>
  <c r="W986" i="1"/>
  <c r="Z986" i="1" s="1"/>
  <c r="W1065" i="1"/>
  <c r="Z1065" i="1" s="1"/>
  <c r="W1020" i="1"/>
  <c r="Z1020" i="1" s="1"/>
  <c r="W1028" i="1"/>
  <c r="Z1028" i="1" s="1"/>
  <c r="W1090" i="1"/>
  <c r="Z1090" i="1" s="1"/>
  <c r="W1014" i="1"/>
  <c r="Z1014" i="1" s="1"/>
  <c r="W1073" i="1"/>
  <c r="Z1073" i="1" s="1"/>
  <c r="W1069" i="1"/>
  <c r="Z1069" i="1" s="1"/>
  <c r="W987" i="1"/>
  <c r="Z987" i="1" s="1"/>
  <c r="W1033" i="1"/>
  <c r="Z1033" i="1" s="1"/>
  <c r="W1068" i="1"/>
  <c r="Z1068" i="1" s="1"/>
  <c r="W1021" i="1"/>
  <c r="Z1021" i="1" s="1"/>
  <c r="W1015" i="1"/>
  <c r="Z1015" i="1" s="1"/>
  <c r="W1055" i="1"/>
  <c r="Z1055" i="1" s="1"/>
  <c r="W1043" i="1"/>
  <c r="Z1043" i="1" s="1"/>
  <c r="W1037" i="1"/>
  <c r="Z1037" i="1" s="1"/>
  <c r="W1005" i="1"/>
  <c r="Z1005" i="1" s="1"/>
  <c r="W996" i="1"/>
  <c r="Z996" i="1" s="1"/>
  <c r="W977" i="1"/>
  <c r="Z977" i="1" s="1"/>
  <c r="W1035" i="1"/>
  <c r="Z1035" i="1" s="1"/>
  <c r="W1048" i="1"/>
  <c r="Z1048" i="1" s="1"/>
  <c r="W1001" i="1"/>
  <c r="Z1001" i="1" s="1"/>
  <c r="W1051" i="1"/>
  <c r="Z1051" i="1" s="1"/>
  <c r="W1042" i="1"/>
  <c r="Z1042" i="1" s="1"/>
  <c r="W1030" i="1"/>
  <c r="Z1030" i="1" s="1"/>
  <c r="W995" i="1"/>
  <c r="Z995" i="1" s="1"/>
  <c r="W1099" i="1"/>
  <c r="Z1099" i="1" s="1"/>
  <c r="W1004" i="1"/>
  <c r="Z1004" i="1" s="1"/>
  <c r="W1110" i="1"/>
  <c r="Z1110" i="1" s="1"/>
  <c r="W1013" i="1"/>
  <c r="Z1013" i="1" s="1"/>
  <c r="W1074" i="1"/>
  <c r="Z1074" i="1" s="1"/>
  <c r="W1095" i="1"/>
  <c r="Z1095" i="1" s="1"/>
  <c r="W1066" i="1"/>
  <c r="Z1066" i="1" s="1"/>
  <c r="W1006" i="1"/>
  <c r="Z1006" i="1" s="1"/>
  <c r="W1041" i="1"/>
  <c r="Z1041" i="1" s="1"/>
  <c r="W1022" i="1"/>
  <c r="Z1022" i="1" s="1"/>
  <c r="W975" i="1"/>
  <c r="Z975" i="1" s="1"/>
  <c r="W1112" i="1"/>
  <c r="Z1112" i="1" s="1"/>
  <c r="W1064" i="1"/>
  <c r="Z1064" i="1" s="1"/>
  <c r="W1018" i="1"/>
  <c r="Z1018" i="1" s="1"/>
  <c r="W1089" i="1"/>
  <c r="Z1089" i="1" s="1"/>
  <c r="W1058" i="1"/>
  <c r="Z1058" i="1" s="1"/>
  <c r="W1027" i="1"/>
  <c r="Z1027" i="1" s="1"/>
  <c r="W1106" i="1"/>
  <c r="Z1106" i="1" s="1"/>
  <c r="W1009" i="1"/>
  <c r="Z1009" i="1" s="1"/>
  <c r="W1016" i="1"/>
  <c r="Z1016" i="1" s="1"/>
  <c r="W1107" i="1"/>
  <c r="Z1107" i="1" s="1"/>
  <c r="W1085" i="1"/>
  <c r="Z1085" i="1" s="1"/>
  <c r="W972" i="1"/>
  <c r="Z972" i="1" s="1"/>
  <c r="W1060" i="1"/>
  <c r="Z1060" i="1" s="1"/>
  <c r="W1029" i="1"/>
  <c r="Z1029" i="1" s="1"/>
  <c r="W991" i="1"/>
  <c r="Z991" i="1" s="1"/>
  <c r="W985" i="1"/>
  <c r="Z985" i="1" s="1"/>
  <c r="W969" i="1"/>
  <c r="Z969" i="1" s="1"/>
  <c r="W1002" i="1"/>
  <c r="Z1002" i="1" s="1"/>
  <c r="W1047" i="1"/>
  <c r="Z1047" i="1" s="1"/>
  <c r="W980" i="1"/>
  <c r="Z980" i="1" s="1"/>
  <c r="W1034" i="1"/>
  <c r="Z1034" i="1" s="1"/>
  <c r="W1039" i="1"/>
  <c r="Z1039" i="1" s="1"/>
  <c r="W1101" i="1"/>
  <c r="Z1101" i="1" s="1"/>
  <c r="W1057" i="1"/>
  <c r="Z1057" i="1" s="1"/>
  <c r="W1025" i="1"/>
  <c r="Z1025" i="1" s="1"/>
  <c r="W1019" i="1"/>
  <c r="Z1019" i="1" s="1"/>
  <c r="W1067" i="1"/>
  <c r="Z1067" i="1" s="1"/>
  <c r="W1075" i="1"/>
  <c r="Z1075" i="1" s="1"/>
  <c r="W1008" i="1"/>
  <c r="Z1008" i="1" s="1"/>
  <c r="W990" i="1"/>
  <c r="Z990" i="1" s="1"/>
  <c r="W1026" i="1"/>
  <c r="Z1026" i="1" s="1"/>
  <c r="W1080" i="1"/>
  <c r="Z1080" i="1" s="1"/>
  <c r="W1044" i="1"/>
  <c r="Z1044" i="1" s="1"/>
  <c r="W1070" i="1"/>
  <c r="Z1070" i="1" s="1"/>
  <c r="W1063" i="1"/>
  <c r="Z1063" i="1" s="1"/>
  <c r="W1045" i="1"/>
  <c r="Z1045" i="1" s="1"/>
  <c r="W1554" i="1"/>
  <c r="Z1554" i="1" s="1"/>
  <c r="W1072" i="1"/>
  <c r="Z1072" i="1" s="1"/>
  <c r="W971" i="1"/>
  <c r="Z971" i="1" s="1"/>
  <c r="W983" i="1"/>
  <c r="Z983" i="1" s="1"/>
  <c r="W1109" i="1"/>
  <c r="Z1109" i="1" s="1"/>
  <c r="W992" i="1"/>
  <c r="Z992" i="1" s="1"/>
  <c r="W1054" i="1"/>
  <c r="Z1054" i="1" s="1"/>
  <c r="W981" i="1"/>
  <c r="Z981" i="1" s="1"/>
  <c r="W1083" i="1"/>
  <c r="Z1083" i="1" s="1"/>
  <c r="W1036" i="1"/>
  <c r="Z1036" i="1" s="1"/>
  <c r="W1108" i="1"/>
  <c r="Z1108" i="1" s="1"/>
  <c r="W1104" i="1"/>
  <c r="Z1104" i="1" s="1"/>
  <c r="W1059" i="1"/>
  <c r="Z1059" i="1" s="1"/>
  <c r="W1056" i="1"/>
  <c r="Z1056" i="1" s="1"/>
  <c r="W1038" i="1"/>
  <c r="Z1038" i="1" s="1"/>
  <c r="W970" i="1"/>
  <c r="Z970" i="1" s="1"/>
  <c r="W1050" i="1"/>
  <c r="Z1050" i="1" s="1"/>
  <c r="W1364" i="1"/>
  <c r="Z1364" i="1" s="1"/>
  <c r="W1240" i="1"/>
  <c r="Z1240" i="1" s="1"/>
  <c r="W1241" i="1"/>
  <c r="Z1241" i="1" s="1"/>
  <c r="W1127" i="1"/>
  <c r="Z1127" i="1" s="1"/>
  <c r="W1343" i="1"/>
  <c r="Z1343" i="1" s="1"/>
  <c r="W1166" i="1"/>
  <c r="Z1166" i="1" s="1"/>
  <c r="W1315" i="1"/>
  <c r="Z1315" i="1" s="1"/>
  <c r="W1332" i="1"/>
  <c r="Z1332" i="1" s="1"/>
  <c r="W1322" i="1"/>
  <c r="Z1322" i="1" s="1"/>
  <c r="W1334" i="1"/>
  <c r="Z1334" i="1" s="1"/>
  <c r="W1331" i="1"/>
  <c r="Z1331" i="1" s="1"/>
  <c r="W1345" i="1"/>
  <c r="Z1345" i="1" s="1"/>
  <c r="W1344" i="1"/>
  <c r="Z1344" i="1" s="1"/>
  <c r="W1150" i="1"/>
  <c r="Z1150" i="1" s="1"/>
  <c r="W1327" i="1"/>
  <c r="Z1327" i="1" s="1"/>
  <c r="W1197" i="1"/>
  <c r="Z1197" i="1" s="1"/>
  <c r="W1267" i="1"/>
  <c r="Z1267" i="1" s="1"/>
  <c r="W1279" i="1"/>
  <c r="Z1279" i="1" s="1"/>
  <c r="W1216" i="1"/>
  <c r="Z1216" i="1" s="1"/>
  <c r="W1179" i="1"/>
  <c r="Z1179" i="1" s="1"/>
  <c r="W1375" i="1"/>
  <c r="Z1375" i="1" s="1"/>
  <c r="W1158" i="1"/>
  <c r="Z1158" i="1" s="1"/>
  <c r="W1145" i="1"/>
  <c r="Z1145" i="1" s="1"/>
  <c r="W1320" i="1"/>
  <c r="Z1320" i="1" s="1"/>
  <c r="W1203" i="1"/>
  <c r="Z1203" i="1" s="1"/>
  <c r="W1185" i="1"/>
  <c r="Z1185" i="1" s="1"/>
  <c r="W1506" i="1"/>
  <c r="Z1506" i="1" s="1"/>
  <c r="W1215" i="1"/>
  <c r="Z1215" i="1" s="1"/>
  <c r="W1329" i="1"/>
  <c r="Z1329" i="1" s="1"/>
  <c r="W1142" i="1"/>
  <c r="Z1142" i="1" s="1"/>
  <c r="W1274" i="1"/>
  <c r="Z1274" i="1" s="1"/>
  <c r="W1326" i="1"/>
  <c r="Z1326" i="1" s="1"/>
  <c r="W1330" i="1"/>
  <c r="Z1330" i="1" s="1"/>
  <c r="W1324" i="1"/>
  <c r="Z1324" i="1" s="1"/>
  <c r="W1333" i="1"/>
  <c r="Z1333" i="1" s="1"/>
  <c r="W1336" i="1"/>
  <c r="Z1336" i="1" s="1"/>
  <c r="W1246" i="1"/>
  <c r="Z1246" i="1" s="1"/>
  <c r="W1245" i="1"/>
  <c r="Z1245" i="1" s="1"/>
  <c r="W1354" i="1"/>
  <c r="Z1354" i="1" s="1"/>
  <c r="W1157" i="1"/>
  <c r="Z1157" i="1" s="1"/>
  <c r="W1119" i="1"/>
  <c r="Z1119" i="1" s="1"/>
  <c r="W1296" i="1"/>
  <c r="Z1296" i="1" s="1"/>
  <c r="W1290" i="1"/>
  <c r="Z1290" i="1" s="1"/>
  <c r="W1186" i="1"/>
  <c r="Z1186" i="1" s="1"/>
  <c r="W1232" i="1"/>
  <c r="Z1232" i="1" s="1"/>
  <c r="W1377" i="1"/>
  <c r="W1120" i="1"/>
  <c r="Z1120" i="1" s="1"/>
  <c r="W1365" i="1"/>
  <c r="Z1365" i="1" s="1"/>
  <c r="W1169" i="1"/>
  <c r="Z1169" i="1" s="1"/>
  <c r="W1309" i="1"/>
  <c r="Z1309" i="1" s="1"/>
  <c r="W1155" i="1"/>
  <c r="Z1155" i="1" s="1"/>
  <c r="W1183" i="1"/>
  <c r="Z1183" i="1" s="1"/>
  <c r="W1205" i="1"/>
  <c r="Z1205" i="1" s="1"/>
  <c r="W1310" i="1"/>
  <c r="Z1310" i="1" s="1"/>
  <c r="W1306" i="1"/>
  <c r="Z1306" i="1" s="1"/>
  <c r="W1256" i="1"/>
  <c r="Z1256" i="1" s="1"/>
  <c r="W1121" i="1"/>
  <c r="Z1121" i="1" s="1"/>
  <c r="W1233" i="1"/>
  <c r="Z1233" i="1" s="1"/>
  <c r="W1362" i="1"/>
  <c r="Z1362" i="1" s="1"/>
  <c r="W1293" i="1"/>
  <c r="Z1293" i="1" s="1"/>
  <c r="W1261" i="1"/>
  <c r="Z1261" i="1" s="1"/>
  <c r="W1283" i="1"/>
  <c r="Z1283" i="1" s="1"/>
  <c r="W1149" i="1"/>
  <c r="Z1149" i="1" s="1"/>
  <c r="W1305" i="1"/>
  <c r="Z1305" i="1" s="1"/>
  <c r="W1321" i="1"/>
  <c r="Z1321" i="1" s="1"/>
  <c r="W1113" i="1"/>
  <c r="Z1113" i="1" s="1"/>
  <c r="W1143" i="1"/>
  <c r="Z1143" i="1" s="1"/>
  <c r="W1234" i="1"/>
  <c r="Z1234" i="1" s="1"/>
  <c r="W1277" i="1"/>
  <c r="Z1277" i="1" s="1"/>
  <c r="W1164" i="1"/>
  <c r="Z1164" i="1" s="1"/>
  <c r="W1270" i="1"/>
  <c r="Z1270" i="1" s="1"/>
  <c r="W1219" i="1"/>
  <c r="Z1219" i="1" s="1"/>
  <c r="W1253" i="1"/>
  <c r="Z1253" i="1" s="1"/>
  <c r="W1299" i="1"/>
  <c r="Z1299" i="1" s="1"/>
  <c r="W1138" i="1"/>
  <c r="Z1138" i="1" s="1"/>
  <c r="W1318" i="1"/>
  <c r="Z1318" i="1" s="1"/>
  <c r="W1221" i="1"/>
  <c r="Z1221" i="1" s="1"/>
  <c r="W1231" i="1"/>
  <c r="Z1231" i="1" s="1"/>
  <c r="W1156" i="1"/>
  <c r="Z1156" i="1" s="1"/>
  <c r="W1307" i="1"/>
  <c r="Z1307" i="1" s="1"/>
  <c r="W1269" i="1"/>
  <c r="Z1269" i="1" s="1"/>
  <c r="W1167" i="1"/>
  <c r="Z1167" i="1" s="1"/>
  <c r="W1236" i="1"/>
  <c r="Z1236" i="1" s="1"/>
  <c r="W1224" i="1"/>
  <c r="Z1224" i="1" s="1"/>
  <c r="W1366" i="1"/>
  <c r="Z1366" i="1" s="1"/>
  <c r="W1273" i="1"/>
  <c r="Z1273" i="1" s="1"/>
  <c r="W1276" i="1"/>
  <c r="Z1276" i="1" s="1"/>
  <c r="W1151" i="1"/>
  <c r="Z1151" i="1" s="1"/>
  <c r="W1181" i="1"/>
  <c r="Z1181" i="1" s="1"/>
  <c r="W1363" i="1"/>
  <c r="Z1363" i="1" s="1"/>
  <c r="W1355" i="1"/>
  <c r="Z1355" i="1" s="1"/>
  <c r="W1247" i="1"/>
  <c r="Z1247" i="1" s="1"/>
  <c r="W1265" i="1"/>
  <c r="Z1265" i="1" s="1"/>
  <c r="W1124" i="1"/>
  <c r="Z1124" i="1" s="1"/>
  <c r="W1174" i="1"/>
  <c r="Z1174" i="1" s="1"/>
  <c r="W1371" i="1"/>
  <c r="Z1371" i="1" s="1"/>
  <c r="W1148" i="1"/>
  <c r="Z1148" i="1" s="1"/>
  <c r="W1370" i="1"/>
  <c r="Z1370" i="1" s="1"/>
  <c r="W1286" i="1"/>
  <c r="Z1286" i="1" s="1"/>
  <c r="W1308" i="1"/>
  <c r="Z1308" i="1" s="1"/>
  <c r="W1218" i="1"/>
  <c r="Z1218" i="1" s="1"/>
  <c r="W1122" i="1"/>
  <c r="Z1122" i="1" s="1"/>
  <c r="W1498" i="1"/>
  <c r="Z1498" i="1" s="1"/>
  <c r="W1255" i="1"/>
  <c r="Z1255" i="1" s="1"/>
  <c r="W1229" i="1"/>
  <c r="Z1229" i="1" s="1"/>
  <c r="W1163" i="1"/>
  <c r="Z1163" i="1" s="1"/>
  <c r="W1239" i="1"/>
  <c r="Z1239" i="1" s="1"/>
  <c r="W1161" i="1"/>
  <c r="Z1161" i="1" s="1"/>
  <c r="W1249" i="1"/>
  <c r="Z1249" i="1" s="1"/>
  <c r="W1206" i="1"/>
  <c r="Z1206" i="1" s="1"/>
  <c r="W1207" i="1"/>
  <c r="Z1207" i="1" s="1"/>
  <c r="W1313" i="1"/>
  <c r="Z1313" i="1" s="1"/>
  <c r="W1160" i="1"/>
  <c r="Z1160" i="1" s="1"/>
  <c r="W1317" i="1"/>
  <c r="Z1317" i="1" s="1"/>
  <c r="W1118" i="1"/>
  <c r="Z1118" i="1" s="1"/>
  <c r="W1367" i="1"/>
  <c r="Z1367" i="1" s="1"/>
  <c r="W1187" i="1"/>
  <c r="Z1187" i="1" s="1"/>
  <c r="W1301" i="1"/>
  <c r="Z1301" i="1" s="1"/>
  <c r="W1212" i="1"/>
  <c r="Z1212" i="1" s="1"/>
  <c r="W1153" i="1"/>
  <c r="Z1153" i="1" s="1"/>
  <c r="W1319" i="1"/>
  <c r="Z1319" i="1" s="1"/>
  <c r="W1325" i="1"/>
  <c r="Z1325" i="1" s="1"/>
  <c r="W1341" i="1"/>
  <c r="Z1341" i="1" s="1"/>
  <c r="W1335" i="1"/>
  <c r="Z1335" i="1" s="1"/>
  <c r="W1298" i="1"/>
  <c r="Z1298" i="1" s="1"/>
  <c r="W1494" i="1"/>
  <c r="Z1494" i="1" s="1"/>
  <c r="W1278" i="1"/>
  <c r="Z1278" i="1" s="1"/>
  <c r="W1351" i="1"/>
  <c r="Z1351" i="1" s="1"/>
  <c r="W1126" i="1"/>
  <c r="Z1126" i="1" s="1"/>
  <c r="W1192" i="1"/>
  <c r="Z1192" i="1" s="1"/>
  <c r="W1264" i="1"/>
  <c r="Z1264" i="1" s="1"/>
  <c r="W1258" i="1"/>
  <c r="Z1258" i="1" s="1"/>
  <c r="W1537" i="1"/>
  <c r="Z1537" i="1" s="1"/>
  <c r="W1162" i="1"/>
  <c r="Z1162" i="1" s="1"/>
  <c r="W1117" i="1"/>
  <c r="Z1117" i="1" s="1"/>
  <c r="W1348" i="1"/>
  <c r="Z1348" i="1" s="1"/>
  <c r="W1202" i="1"/>
  <c r="Z1202" i="1" s="1"/>
  <c r="W1352" i="1"/>
  <c r="Z1352" i="1" s="1"/>
  <c r="W1260" i="1"/>
  <c r="Z1260" i="1" s="1"/>
  <c r="W1338" i="1"/>
  <c r="Z1338" i="1" s="1"/>
  <c r="W1285" i="1"/>
  <c r="Z1285" i="1" s="1"/>
  <c r="W1546" i="1"/>
  <c r="Z1546" i="1" s="1"/>
  <c r="W1314" i="1"/>
  <c r="Z1314" i="1" s="1"/>
  <c r="W1259" i="1"/>
  <c r="Z1259" i="1" s="1"/>
  <c r="W1251" i="1"/>
  <c r="Z1251" i="1" s="1"/>
  <c r="W1189" i="1"/>
  <c r="Z1189" i="1" s="1"/>
  <c r="W1134" i="1"/>
  <c r="Z1134" i="1" s="1"/>
  <c r="W1368" i="1"/>
  <c r="Z1368" i="1" s="1"/>
  <c r="W1342" i="1"/>
  <c r="Z1342" i="1" s="1"/>
  <c r="W1347" i="1"/>
  <c r="Z1347" i="1" s="1"/>
  <c r="W1374" i="1"/>
  <c r="Z1374" i="1" s="1"/>
  <c r="W1214" i="1"/>
  <c r="Z1214" i="1" s="1"/>
  <c r="W1266" i="1"/>
  <c r="Z1266" i="1" s="1"/>
  <c r="W1144" i="1"/>
  <c r="Z1144" i="1" s="1"/>
  <c r="W1361" i="1"/>
  <c r="Z1361" i="1" s="1"/>
  <c r="W1349" i="1"/>
  <c r="Z1349" i="1" s="1"/>
  <c r="W1323" i="1"/>
  <c r="Z1323" i="1" s="1"/>
  <c r="W1242" i="1"/>
  <c r="Z1242" i="1" s="1"/>
  <c r="W1130" i="1"/>
  <c r="Z1130" i="1" s="1"/>
  <c r="W1154" i="1"/>
  <c r="Z1154" i="1" s="1"/>
  <c r="W1287" i="1"/>
  <c r="Z1287" i="1" s="1"/>
  <c r="W1280" i="1"/>
  <c r="Z1280" i="1" s="1"/>
  <c r="W1227" i="1"/>
  <c r="Z1227" i="1" s="1"/>
  <c r="W1572" i="1"/>
  <c r="Z1572" i="1" s="1"/>
  <c r="W1217" i="1"/>
  <c r="Z1217" i="1" s="1"/>
  <c r="W1213" i="1"/>
  <c r="Z1213" i="1" s="1"/>
  <c r="W1369" i="1"/>
  <c r="Z1369" i="1" s="1"/>
  <c r="W1288" i="1"/>
  <c r="Z1288" i="1" s="1"/>
  <c r="W1360" i="1"/>
  <c r="Z1360" i="1" s="1"/>
  <c r="W1300" i="1"/>
  <c r="Z1300" i="1" s="1"/>
  <c r="W1235" i="1"/>
  <c r="Z1235" i="1" s="1"/>
  <c r="W1291" i="1"/>
  <c r="Z1291" i="1" s="1"/>
  <c r="W1275" i="1"/>
  <c r="Z1275" i="1" s="1"/>
  <c r="W1131" i="1"/>
  <c r="Z1131" i="1" s="1"/>
  <c r="W1289" i="1"/>
  <c r="Z1289" i="1" s="1"/>
  <c r="W1346" i="1"/>
  <c r="Z1346" i="1" s="1"/>
  <c r="W1230" i="1"/>
  <c r="Z1230" i="1" s="1"/>
  <c r="W1228" i="1"/>
  <c r="Z1228" i="1" s="1"/>
  <c r="W1146" i="1"/>
  <c r="Z1146" i="1" s="1"/>
  <c r="W1372" i="1"/>
  <c r="Z1372" i="1" s="1"/>
  <c r="W1471" i="1"/>
  <c r="Z1471" i="1" s="1"/>
  <c r="W1294" i="1"/>
  <c r="Z1294" i="1" s="1"/>
  <c r="W1359" i="1"/>
  <c r="Z1359" i="1" s="1"/>
  <c r="W1328" i="1"/>
  <c r="Z1328" i="1" s="1"/>
  <c r="W1376" i="1"/>
  <c r="Z1376" i="1" s="1"/>
  <c r="W1182" i="1"/>
  <c r="Z1182" i="1" s="1"/>
  <c r="W1257" i="1"/>
  <c r="Z1257" i="1" s="1"/>
  <c r="W1316" i="1"/>
  <c r="Z1316" i="1" s="1"/>
  <c r="W1250" i="1"/>
  <c r="Z1250" i="1" s="1"/>
  <c r="W1312" i="1"/>
  <c r="Z1312" i="1" s="1"/>
  <c r="W1292" i="1"/>
  <c r="Z1292" i="1" s="1"/>
  <c r="W1244" i="1"/>
  <c r="Z1244" i="1" s="1"/>
  <c r="W1243" i="1"/>
  <c r="Z1243" i="1" s="1"/>
  <c r="W1271" i="1"/>
  <c r="Z1271" i="1" s="1"/>
  <c r="W1263" i="1"/>
  <c r="Z1263" i="1" s="1"/>
  <c r="W1340" i="1"/>
  <c r="Z1340" i="1" s="1"/>
  <c r="W1303" i="1"/>
  <c r="Z1303" i="1" s="1"/>
  <c r="W1125" i="1"/>
  <c r="Z1125" i="1" s="1"/>
  <c r="W1133" i="1"/>
  <c r="Z1133" i="1" s="1"/>
  <c r="W1211" i="1"/>
  <c r="Z1211" i="1" s="1"/>
  <c r="W1521" i="1"/>
  <c r="Z1521" i="1" s="1"/>
  <c r="W1297" i="1"/>
  <c r="Z1297" i="1" s="1"/>
  <c r="W1223" i="1"/>
  <c r="Z1223" i="1" s="1"/>
  <c r="W1188" i="1"/>
  <c r="Z1188" i="1" s="1"/>
  <c r="W1152" i="1"/>
  <c r="Z1152" i="1" s="1"/>
  <c r="W1204" i="1"/>
  <c r="Z1204" i="1" s="1"/>
  <c r="W1123" i="1"/>
  <c r="Z1123" i="1" s="1"/>
  <c r="W1225" i="1"/>
  <c r="Z1225" i="1" s="1"/>
  <c r="W1141" i="1"/>
  <c r="Z1141" i="1" s="1"/>
  <c r="W1159" i="1"/>
  <c r="Z1159" i="1" s="1"/>
  <c r="W1353" i="1"/>
  <c r="Z1353" i="1" s="1"/>
  <c r="W1238" i="1"/>
  <c r="Z1238" i="1" s="1"/>
  <c r="W1136" i="1"/>
  <c r="Z1136" i="1" s="1"/>
  <c r="W1199" i="1"/>
  <c r="Z1199" i="1" s="1"/>
  <c r="W1268" i="1"/>
  <c r="Z1268" i="1" s="1"/>
  <c r="W1165" i="1"/>
  <c r="Z1165" i="1" s="1"/>
  <c r="W1115" i="1"/>
  <c r="Z1115" i="1" s="1"/>
  <c r="W1178" i="1"/>
  <c r="Z1178" i="1" s="1"/>
  <c r="W1195" i="1"/>
  <c r="Z1195" i="1" s="1"/>
  <c r="W1220" i="1"/>
  <c r="Z1220" i="1" s="1"/>
  <c r="W1295" i="1"/>
  <c r="Z1295" i="1" s="1"/>
  <c r="W1373" i="1"/>
  <c r="Z1373" i="1" s="1"/>
  <c r="W1135" i="1"/>
  <c r="Z1135" i="1" s="1"/>
  <c r="W1137" i="1"/>
  <c r="Z1137" i="1" s="1"/>
  <c r="W1222" i="1"/>
  <c r="Z1222" i="1" s="1"/>
  <c r="W1194" i="1"/>
  <c r="Z1194" i="1" s="1"/>
  <c r="W1139" i="1"/>
  <c r="Z1139" i="1" s="1"/>
  <c r="W1175" i="1"/>
  <c r="Z1175" i="1" s="1"/>
  <c r="W1129" i="1"/>
  <c r="Z1129" i="1" s="1"/>
  <c r="W1210" i="1"/>
  <c r="Z1210" i="1" s="1"/>
  <c r="W1177" i="1"/>
  <c r="Z1177" i="1" s="1"/>
  <c r="W1128" i="1"/>
  <c r="Z1128" i="1" s="1"/>
  <c r="W1254" i="1"/>
  <c r="Z1254" i="1" s="1"/>
  <c r="W1282" i="1"/>
  <c r="Z1282" i="1" s="1"/>
  <c r="W1248" i="1"/>
  <c r="Z1248" i="1" s="1"/>
  <c r="W1208" i="1"/>
  <c r="Z1208" i="1" s="1"/>
  <c r="W1176" i="1"/>
  <c r="Z1176" i="1" s="1"/>
  <c r="W1304" i="1"/>
  <c r="Z1304" i="1" s="1"/>
  <c r="W1284" i="1"/>
  <c r="Z1284" i="1" s="1"/>
  <c r="W1311" i="1"/>
  <c r="Z1311" i="1" s="1"/>
  <c r="W1272" i="1"/>
  <c r="Z1272" i="1" s="1"/>
  <c r="W1198" i="1"/>
  <c r="Z1198" i="1" s="1"/>
  <c r="W1193" i="1"/>
  <c r="Z1193" i="1" s="1"/>
  <c r="W1190" i="1"/>
  <c r="Z1190" i="1" s="1"/>
  <c r="W1140" i="1"/>
  <c r="Z1140" i="1" s="1"/>
  <c r="W1171" i="1"/>
  <c r="Z1171" i="1" s="1"/>
  <c r="W1358" i="1"/>
  <c r="Z1358" i="1" s="1"/>
  <c r="W1357" i="1"/>
  <c r="Z1357" i="1" s="1"/>
  <c r="W1132" i="1"/>
  <c r="Z1132" i="1" s="1"/>
  <c r="W1337" i="1"/>
  <c r="Z1337" i="1" s="1"/>
  <c r="W1262" i="1"/>
  <c r="Z1262" i="1" s="1"/>
  <c r="W1302" i="1"/>
  <c r="Z1302" i="1" s="1"/>
  <c r="W1339" i="1"/>
  <c r="Z1339" i="1" s="1"/>
  <c r="W1356" i="1"/>
  <c r="Z1356" i="1" s="1"/>
  <c r="W1147" i="1"/>
  <c r="Z1147" i="1" s="1"/>
  <c r="W1281" i="1"/>
  <c r="Z1281" i="1" s="1"/>
  <c r="W1184" i="1"/>
  <c r="Z1184" i="1" s="1"/>
  <c r="W1350" i="1"/>
  <c r="Z1350" i="1" s="1"/>
  <c r="W1470" i="1"/>
  <c r="Z1470" i="1" s="1"/>
  <c r="W1388" i="1"/>
  <c r="Z1388" i="1" s="1"/>
  <c r="W1478" i="1"/>
  <c r="Z1478" i="1" s="1"/>
  <c r="W1417" i="1"/>
  <c r="Z1417" i="1" s="1"/>
  <c r="W1402" i="1"/>
  <c r="Z1402" i="1" s="1"/>
  <c r="W1408" i="1"/>
  <c r="Z1408" i="1" s="1"/>
  <c r="W1383" i="1"/>
  <c r="Z1383" i="1" s="1"/>
  <c r="W1392" i="1"/>
  <c r="Z1392" i="1" s="1"/>
  <c r="W1575" i="1"/>
  <c r="Z1575" i="1" s="1"/>
  <c r="W1499" i="1"/>
  <c r="Z1499" i="1" s="1"/>
  <c r="W1512" i="1"/>
  <c r="Z1512" i="1" s="1"/>
  <c r="W1426" i="1"/>
  <c r="Z1426" i="1" s="1"/>
  <c r="W1439" i="1"/>
  <c r="Z1439" i="1" s="1"/>
  <c r="W1428" i="1"/>
  <c r="Z1428" i="1" s="1"/>
  <c r="W1480" i="1"/>
  <c r="Z1480" i="1" s="1"/>
  <c r="W1567" i="1"/>
  <c r="Z1567" i="1" s="1"/>
  <c r="W1429" i="1"/>
  <c r="Z1429" i="1" s="1"/>
  <c r="W1566" i="1"/>
  <c r="Z1566" i="1" s="1"/>
  <c r="W1561" i="1"/>
  <c r="Z1561" i="1" s="1"/>
  <c r="W1450" i="1"/>
  <c r="Z1450" i="1" s="1"/>
  <c r="W1508" i="1"/>
  <c r="Z1508" i="1" s="1"/>
  <c r="W1483" i="1"/>
  <c r="Z1483" i="1" s="1"/>
  <c r="W1447" i="1"/>
  <c r="Z1447" i="1" s="1"/>
  <c r="W1416" i="1"/>
  <c r="Z1416" i="1" s="1"/>
  <c r="W1578" i="1"/>
  <c r="Z1578" i="1" s="1"/>
  <c r="W1477" i="1"/>
  <c r="Z1477" i="1" s="1"/>
  <c r="W1560" i="1"/>
  <c r="Z1560" i="1" s="1"/>
  <c r="W1395" i="1"/>
  <c r="Z1395" i="1" s="1"/>
  <c r="W1501" i="1"/>
  <c r="Z1501" i="1" s="1"/>
  <c r="W1525" i="1"/>
  <c r="Z1525" i="1" s="1"/>
  <c r="W1515" i="1"/>
  <c r="Z1515" i="1" s="1"/>
  <c r="W1502" i="1"/>
  <c r="Z1502" i="1" s="1"/>
  <c r="W1535" i="1"/>
  <c r="Z1535" i="1" s="1"/>
  <c r="W1472" i="1"/>
  <c r="Z1472" i="1" s="1"/>
  <c r="W1531" i="1"/>
  <c r="Z1531" i="1" s="1"/>
  <c r="W1491" i="1"/>
  <c r="Z1491" i="1" s="1"/>
  <c r="W1380" i="1"/>
  <c r="Z1380" i="1" s="1"/>
  <c r="W1237" i="1"/>
  <c r="Z1237" i="1" s="1"/>
  <c r="W1453" i="1"/>
  <c r="Z1453" i="1" s="1"/>
  <c r="W1530" i="1"/>
  <c r="Z1530" i="1" s="1"/>
  <c r="W1549" i="1"/>
  <c r="Z1549" i="1" s="1"/>
  <c r="W1421" i="1"/>
  <c r="Z1421" i="1" s="1"/>
  <c r="W1529" i="1"/>
  <c r="Z1529" i="1" s="1"/>
  <c r="W1538" i="1"/>
  <c r="Z1538" i="1" s="1"/>
  <c r="W1455" i="1"/>
  <c r="Z1455" i="1" s="1"/>
  <c r="W1387" i="1"/>
  <c r="Z1387" i="1" s="1"/>
  <c r="W1390" i="1"/>
  <c r="Z1390" i="1" s="1"/>
  <c r="W1407" i="1"/>
  <c r="Z1407" i="1" s="1"/>
  <c r="W1382" i="1"/>
  <c r="Z1382" i="1" s="1"/>
  <c r="W1565" i="1"/>
  <c r="Z1565" i="1" s="1"/>
  <c r="W1510" i="1"/>
  <c r="Z1510" i="1" s="1"/>
  <c r="W1489" i="1"/>
  <c r="Z1489" i="1" s="1"/>
  <c r="W1452" i="1"/>
  <c r="Z1452" i="1" s="1"/>
  <c r="W1451" i="1"/>
  <c r="Z1451" i="1" s="1"/>
  <c r="W1449" i="1"/>
  <c r="Z1449" i="1" s="1"/>
  <c r="W1448" i="1"/>
  <c r="Z1448" i="1" s="1"/>
  <c r="W1444" i="1"/>
  <c r="Z1444" i="1" s="1"/>
  <c r="W1493" i="1"/>
  <c r="Z1493" i="1" s="1"/>
  <c r="W1196" i="1"/>
  <c r="Z1196" i="1" s="1"/>
  <c r="W1479" i="1"/>
  <c r="Z1479" i="1" s="1"/>
  <c r="W1568" i="1"/>
  <c r="Z1568" i="1" s="1"/>
  <c r="W1485" i="1"/>
  <c r="Z1485" i="1" s="1"/>
  <c r="W1503" i="1"/>
  <c r="Z1503" i="1" s="1"/>
  <c r="W1563" i="1"/>
  <c r="Z1563" i="1" s="1"/>
  <c r="W1532" i="1"/>
  <c r="Z1532" i="1" s="1"/>
  <c r="W1454" i="1"/>
  <c r="Z1454" i="1" s="1"/>
  <c r="W1539" i="1"/>
  <c r="Z1539" i="1" s="1"/>
  <c r="W1481" i="1"/>
  <c r="Z1481" i="1" s="1"/>
  <c r="W1384" i="1"/>
  <c r="Z1384" i="1" s="1"/>
  <c r="W1520" i="1"/>
  <c r="Z1520" i="1" s="1"/>
  <c r="W1381" i="1"/>
  <c r="Z1381" i="1" s="1"/>
  <c r="W1403" i="1"/>
  <c r="Z1403" i="1" s="1"/>
  <c r="W1558" i="1"/>
  <c r="Z1558" i="1" s="1"/>
  <c r="W1462" i="1"/>
  <c r="Z1462" i="1" s="1"/>
  <c r="W1536" i="1"/>
  <c r="Z1536" i="1" s="1"/>
  <c r="W1486" i="1"/>
  <c r="Z1486" i="1" s="1"/>
  <c r="W1571" i="1"/>
  <c r="Z1571" i="1" s="1"/>
  <c r="W1420" i="1"/>
  <c r="Z1420" i="1" s="1"/>
  <c r="W1436" i="1"/>
  <c r="Z1436" i="1" s="1"/>
  <c r="W1522" i="1"/>
  <c r="Z1522" i="1" s="1"/>
  <c r="W1410" i="1"/>
  <c r="Z1410" i="1" s="1"/>
  <c r="W1476" i="1"/>
  <c r="Z1476" i="1" s="1"/>
  <c r="W1401" i="1"/>
  <c r="Z1401" i="1" s="1"/>
  <c r="W1415" i="1"/>
  <c r="Z1415" i="1" s="1"/>
  <c r="W1526" i="1"/>
  <c r="Z1526" i="1" s="1"/>
  <c r="W1442" i="1"/>
  <c r="Z1442" i="1" s="1"/>
  <c r="W1528" i="1"/>
  <c r="Z1528" i="1" s="1"/>
  <c r="W1441" i="1"/>
  <c r="Z1441" i="1" s="1"/>
  <c r="W1422" i="1"/>
  <c r="Z1422" i="1" s="1"/>
  <c r="W1398" i="1"/>
  <c r="Z1398" i="1" s="1"/>
  <c r="W1574" i="1"/>
  <c r="Z1574" i="1" s="1"/>
  <c r="W1379" i="1"/>
  <c r="Z1379" i="1" s="1"/>
  <c r="W1440" i="1"/>
  <c r="Z1440" i="1" s="1"/>
  <c r="W1172" i="1"/>
  <c r="Z1172" i="1" s="1"/>
  <c r="W1564" i="1"/>
  <c r="Z1564" i="1" s="1"/>
  <c r="W1573" i="1"/>
  <c r="Z1573" i="1" s="1"/>
  <c r="W1509" i="1"/>
  <c r="Z1509" i="1" s="1"/>
  <c r="W1434" i="1"/>
  <c r="Z1434" i="1" s="1"/>
  <c r="W1459" i="1"/>
  <c r="Z1459" i="1" s="1"/>
  <c r="W1473" i="1"/>
  <c r="Z1473" i="1" s="1"/>
  <c r="W1466" i="1"/>
  <c r="Z1466" i="1" s="1"/>
  <c r="W1170" i="1"/>
  <c r="Z1170" i="1" s="1"/>
  <c r="W1488" i="1"/>
  <c r="Z1488" i="1" s="1"/>
  <c r="W1548" i="1"/>
  <c r="Z1548" i="1" s="1"/>
  <c r="W1406" i="1"/>
  <c r="Z1406" i="1" s="1"/>
  <c r="W1446" i="1"/>
  <c r="Z1446" i="1" s="1"/>
  <c r="W1542" i="1"/>
  <c r="Z1542" i="1" s="1"/>
  <c r="W1511" i="1"/>
  <c r="Z1511" i="1" s="1"/>
  <c r="W1393" i="1"/>
  <c r="Z1393" i="1" s="1"/>
  <c r="W1518" i="1"/>
  <c r="Z1518" i="1" s="1"/>
  <c r="W1456" i="1"/>
  <c r="Z1456" i="1" s="1"/>
  <c r="W1541" i="1"/>
  <c r="Z1541" i="1" s="1"/>
  <c r="W1463" i="1"/>
  <c r="Z1463" i="1" s="1"/>
  <c r="W1513" i="1"/>
  <c r="Z1513" i="1" s="1"/>
  <c r="W1394" i="1"/>
  <c r="Z1394" i="1" s="1"/>
  <c r="W1423" i="1"/>
  <c r="Z1423" i="1" s="1"/>
  <c r="W1556" i="1"/>
  <c r="Z1556" i="1" s="1"/>
  <c r="W1226" i="1"/>
  <c r="Z1226" i="1" s="1"/>
  <c r="W1425" i="1"/>
  <c r="Z1425" i="1" s="1"/>
  <c r="W1443" i="1"/>
  <c r="Z1443" i="1" s="1"/>
  <c r="W1389" i="1"/>
  <c r="Z1389" i="1" s="1"/>
  <c r="W1544" i="1"/>
  <c r="Z1544" i="1" s="1"/>
  <c r="W1400" i="1"/>
  <c r="Z1400" i="1" s="1"/>
  <c r="W1545" i="1"/>
  <c r="Z1545" i="1" s="1"/>
  <c r="W1495" i="1"/>
  <c r="Z1495" i="1" s="1"/>
  <c r="W1414" i="1"/>
  <c r="Z1414" i="1" s="1"/>
  <c r="W1500" i="1"/>
  <c r="Z1500" i="1" s="1"/>
  <c r="W1484" i="1"/>
  <c r="Z1484" i="1" s="1"/>
  <c r="W1467" i="1"/>
  <c r="Z1467" i="1" s="1"/>
  <c r="W1577" i="1"/>
  <c r="Z1577" i="1" s="1"/>
  <c r="W1191" i="1"/>
  <c r="Z1191" i="1" s="1"/>
  <c r="W1523" i="1"/>
  <c r="Z1523" i="1" s="1"/>
  <c r="W1409" i="1"/>
  <c r="Z1409" i="1" s="1"/>
  <c r="W1385" i="1"/>
  <c r="Z1385" i="1" s="1"/>
  <c r="W1405" i="1"/>
  <c r="Z1405" i="1" s="1"/>
  <c r="W1201" i="1"/>
  <c r="Z1201" i="1" s="1"/>
  <c r="W1540" i="1"/>
  <c r="Z1540" i="1" s="1"/>
  <c r="W1557" i="1"/>
  <c r="Z1557" i="1" s="1"/>
  <c r="W1399" i="1"/>
  <c r="Z1399" i="1" s="1"/>
  <c r="W1475" i="1"/>
  <c r="Z1475" i="1" s="1"/>
  <c r="W1411" i="1"/>
  <c r="Z1411" i="1" s="1"/>
  <c r="W1524" i="1"/>
  <c r="Z1524" i="1" s="1"/>
  <c r="W1396" i="1"/>
  <c r="Z1396" i="1" s="1"/>
  <c r="W1397" i="1"/>
  <c r="Z1397" i="1" s="1"/>
  <c r="W1180" i="1"/>
  <c r="Z1180" i="1" s="1"/>
  <c r="W1432" i="1"/>
  <c r="Z1432" i="1" s="1"/>
  <c r="W1427" i="1"/>
  <c r="Z1427" i="1" s="1"/>
  <c r="W1497" i="1"/>
  <c r="Z1497" i="1" s="1"/>
  <c r="W1474" i="1"/>
  <c r="Z1474" i="1" s="1"/>
  <c r="W1543" i="1"/>
  <c r="Z1543" i="1" s="1"/>
  <c r="W1552" i="1"/>
  <c r="Z1552" i="1" s="1"/>
  <c r="W1419" i="1"/>
  <c r="Z1419" i="1" s="1"/>
  <c r="W1461" i="1"/>
  <c r="Z1461" i="1" s="1"/>
  <c r="W1533" i="1"/>
  <c r="Z1533" i="1" s="1"/>
  <c r="W1553" i="1"/>
  <c r="Z1553" i="1" s="1"/>
  <c r="W1413" i="1"/>
  <c r="Z1413" i="1" s="1"/>
  <c r="W1391" i="1"/>
  <c r="Z1391" i="1" s="1"/>
  <c r="W1569" i="1"/>
  <c r="Z1569" i="1" s="1"/>
  <c r="W1209" i="1"/>
  <c r="Z1209" i="1" s="1"/>
  <c r="W1412" i="1"/>
  <c r="Z1412" i="1" s="1"/>
  <c r="W1010" i="1"/>
  <c r="Z1010" i="1" s="1"/>
  <c r="W1386" i="1"/>
  <c r="Z1386" i="1" s="1"/>
  <c r="W1430" i="1"/>
  <c r="Z1430" i="1" s="1"/>
  <c r="W1468" i="1"/>
  <c r="Z1468" i="1" s="1"/>
  <c r="W1551" i="1"/>
  <c r="Z1551" i="1" s="1"/>
  <c r="W1519" i="1"/>
  <c r="Z1519" i="1" s="1"/>
  <c r="W1464" i="1"/>
  <c r="Z1464" i="1" s="1"/>
  <c r="W1458" i="1"/>
  <c r="Z1458" i="1" s="1"/>
  <c r="W1433" i="1"/>
  <c r="Z1433" i="1" s="1"/>
  <c r="W1438" i="1"/>
  <c r="Z1438" i="1" s="1"/>
  <c r="W1496" i="1"/>
  <c r="Z1496" i="1" s="1"/>
  <c r="W1505" i="1"/>
  <c r="Z1505" i="1" s="1"/>
  <c r="W1576" i="1"/>
  <c r="Z1576" i="1" s="1"/>
  <c r="W1482" i="1"/>
  <c r="Z1482" i="1" s="1"/>
  <c r="W1516" i="1"/>
  <c r="Z1516" i="1" s="1"/>
  <c r="W1562" i="1"/>
  <c r="Z1562" i="1" s="1"/>
  <c r="W1435" i="1"/>
  <c r="Z1435" i="1" s="1"/>
  <c r="W1431" i="1"/>
  <c r="Z1431" i="1" s="1"/>
  <c r="W1465" i="1"/>
  <c r="Z1465" i="1" s="1"/>
  <c r="W1490" i="1"/>
  <c r="Z1490" i="1" s="1"/>
  <c r="W1550" i="1"/>
  <c r="Z1550" i="1" s="1"/>
  <c r="W1555" i="1"/>
  <c r="Z1555" i="1" s="1"/>
  <c r="W1445" i="1"/>
  <c r="Z1445" i="1" s="1"/>
  <c r="W1507" i="1"/>
  <c r="Z1507" i="1" s="1"/>
  <c r="W1492" i="1"/>
  <c r="Z1492" i="1" s="1"/>
  <c r="W1527" i="1"/>
  <c r="Z1527" i="1" s="1"/>
  <c r="W1504" i="1"/>
  <c r="Z1504" i="1" s="1"/>
  <c r="W1424" i="1"/>
  <c r="Z1424" i="1" s="1"/>
  <c r="W1487" i="1"/>
  <c r="Z1487" i="1" s="1"/>
  <c r="W1437" i="1"/>
  <c r="Z1437" i="1" s="1"/>
  <c r="W1570" i="1"/>
  <c r="Z1570" i="1" s="1"/>
  <c r="X1570" i="1"/>
  <c r="X1437" i="1"/>
  <c r="X1469" i="1"/>
  <c r="X1487" i="1"/>
  <c r="X1424" i="1"/>
  <c r="X1504" i="1"/>
  <c r="X1527" i="1"/>
  <c r="X1460" i="1"/>
  <c r="X1492" i="1"/>
  <c r="X1457" i="1"/>
  <c r="X1507" i="1"/>
  <c r="X1445" i="1"/>
  <c r="X1555" i="1"/>
  <c r="X1550" i="1"/>
  <c r="X1490" i="1"/>
  <c r="X1378" i="1"/>
  <c r="W1378" i="1" s="1"/>
  <c r="Z1378" i="1" s="1"/>
  <c r="X1465" i="1"/>
  <c r="X1431" i="1"/>
  <c r="X1435" i="1"/>
  <c r="X1562" i="1"/>
  <c r="X1516" i="1"/>
  <c r="X1482" i="1"/>
  <c r="X1576" i="1"/>
  <c r="X1505" i="1"/>
  <c r="X1496" i="1"/>
  <c r="X1438" i="1"/>
  <c r="X1433" i="1"/>
  <c r="X1458" i="1"/>
  <c r="X1464" i="1"/>
  <c r="X1519" i="1"/>
  <c r="X1551" i="1"/>
  <c r="X1468" i="1"/>
  <c r="X1430" i="1"/>
  <c r="X1386" i="1"/>
  <c r="X1010" i="1"/>
  <c r="X1412" i="1"/>
  <c r="X1209" i="1"/>
  <c r="X1569" i="1"/>
  <c r="X1391" i="1"/>
  <c r="X1413" i="1"/>
  <c r="X1553" i="1"/>
  <c r="X1514" i="1"/>
  <c r="X1533" i="1"/>
  <c r="X1461" i="1"/>
  <c r="X1419" i="1"/>
  <c r="X1552" i="1"/>
  <c r="X1543" i="1"/>
  <c r="X1474" i="1"/>
  <c r="X1497" i="1"/>
  <c r="X1427" i="1"/>
  <c r="X1432" i="1"/>
  <c r="X1180" i="1"/>
  <c r="X1397" i="1"/>
  <c r="X1396" i="1"/>
  <c r="X1524" i="1"/>
  <c r="X1411" i="1"/>
  <c r="X1475" i="1"/>
  <c r="X1399" i="1"/>
  <c r="X1557" i="1"/>
  <c r="X1540" i="1"/>
  <c r="X835" i="1"/>
  <c r="X1201" i="1"/>
  <c r="X1405" i="1"/>
  <c r="X1385" i="1"/>
  <c r="X1409" i="1"/>
  <c r="X1523" i="1"/>
  <c r="X1191" i="1"/>
  <c r="X1577" i="1"/>
  <c r="X1467" i="1"/>
  <c r="X1484" i="1"/>
  <c r="X1500" i="1"/>
  <c r="X1414" i="1"/>
  <c r="X1495" i="1"/>
  <c r="X1545" i="1"/>
  <c r="X1400" i="1"/>
  <c r="X1544" i="1"/>
  <c r="X1389" i="1"/>
  <c r="X1443" i="1"/>
  <c r="X1425" i="1"/>
  <c r="X1226" i="1"/>
  <c r="X1556" i="1"/>
  <c r="X1547" i="1"/>
  <c r="X1423" i="1"/>
  <c r="X1394" i="1"/>
  <c r="X1513" i="1"/>
  <c r="X1463" i="1"/>
  <c r="X1541" i="1"/>
  <c r="X1456" i="1"/>
  <c r="X1518" i="1"/>
  <c r="X1393" i="1"/>
  <c r="X1511" i="1"/>
  <c r="X1542" i="1"/>
  <c r="X1446" i="1"/>
  <c r="X1406" i="1"/>
  <c r="X1548" i="1"/>
  <c r="X1488" i="1"/>
  <c r="X1170" i="1"/>
  <c r="X1466" i="1"/>
  <c r="X1473" i="1"/>
  <c r="X1459" i="1"/>
  <c r="X1434" i="1"/>
  <c r="X1509" i="1"/>
  <c r="X1573" i="1"/>
  <c r="X1564" i="1"/>
  <c r="X1172" i="1"/>
  <c r="X1440" i="1"/>
  <c r="X1379" i="1"/>
  <c r="X1574" i="1"/>
  <c r="X1398" i="1"/>
  <c r="X1422" i="1"/>
  <c r="X1441" i="1"/>
  <c r="X1528" i="1"/>
  <c r="X1442" i="1"/>
  <c r="X1526" i="1"/>
  <c r="X1415" i="1"/>
  <c r="X1401" i="1"/>
  <c r="X1476" i="1"/>
  <c r="X1410" i="1"/>
  <c r="X1522" i="1"/>
  <c r="X1436" i="1"/>
  <c r="X1420" i="1"/>
  <c r="X1571" i="1"/>
  <c r="X1486" i="1"/>
  <c r="X1536" i="1"/>
  <c r="X1462" i="1"/>
  <c r="X1558" i="1"/>
  <c r="X1403" i="1"/>
  <c r="X1381" i="1"/>
  <c r="X1520" i="1"/>
  <c r="X1384" i="1"/>
  <c r="X1481" i="1"/>
  <c r="X1539" i="1"/>
  <c r="X1454" i="1"/>
  <c r="X1532" i="1"/>
  <c r="X1563" i="1"/>
  <c r="X1503" i="1"/>
  <c r="X1485" i="1"/>
  <c r="X1568" i="1"/>
  <c r="X1479" i="1"/>
  <c r="X1196" i="1"/>
  <c r="X1493" i="1"/>
  <c r="X1444" i="1"/>
  <c r="X1448" i="1"/>
  <c r="X1449" i="1"/>
  <c r="X1451" i="1"/>
  <c r="X1452" i="1"/>
  <c r="X1489" i="1"/>
  <c r="X1510" i="1"/>
  <c r="X1565" i="1"/>
  <c r="X1382" i="1"/>
  <c r="X1407" i="1"/>
  <c r="X1390" i="1"/>
  <c r="X1387" i="1"/>
  <c r="X1455" i="1"/>
  <c r="X1538" i="1"/>
  <c r="X1529" i="1"/>
  <c r="X1421" i="1"/>
  <c r="X1549" i="1"/>
  <c r="X1530" i="1"/>
  <c r="X1404" i="1"/>
  <c r="X1453" i="1"/>
  <c r="X1237" i="1"/>
  <c r="X1380" i="1"/>
  <c r="X1491" i="1"/>
  <c r="X1531" i="1"/>
  <c r="X1472" i="1"/>
  <c r="X1535" i="1"/>
  <c r="X1502" i="1"/>
  <c r="X1515" i="1"/>
  <c r="X1525" i="1"/>
  <c r="X1501" i="1"/>
  <c r="X1395" i="1"/>
  <c r="X1560" i="1"/>
  <c r="X1477" i="1"/>
  <c r="X1578" i="1"/>
  <c r="X1416" i="1"/>
  <c r="X1447" i="1"/>
  <c r="X1483" i="1"/>
  <c r="X1508" i="1"/>
  <c r="X1450" i="1"/>
  <c r="X1561" i="1"/>
  <c r="X1566" i="1"/>
  <c r="X1429" i="1"/>
  <c r="X1567" i="1"/>
  <c r="X1480" i="1"/>
  <c r="X1428" i="1"/>
  <c r="X1559" i="1"/>
  <c r="X1439" i="1"/>
  <c r="X1426" i="1"/>
  <c r="X1512" i="1"/>
  <c r="X1499" i="1"/>
  <c r="X1517" i="1"/>
  <c r="X1575" i="1"/>
  <c r="X1392" i="1"/>
  <c r="X1383" i="1"/>
  <c r="X1408" i="1"/>
  <c r="X1402" i="1"/>
  <c r="X1417" i="1"/>
  <c r="X1478" i="1"/>
  <c r="X1388" i="1"/>
  <c r="X1470" i="1"/>
  <c r="X1350" i="1"/>
  <c r="X1184" i="1"/>
  <c r="X1281" i="1"/>
  <c r="X1147" i="1"/>
  <c r="X1356" i="1"/>
  <c r="X1339" i="1"/>
  <c r="X1302" i="1"/>
  <c r="X1262" i="1"/>
  <c r="X1337" i="1"/>
  <c r="X1132" i="1"/>
  <c r="X1357" i="1"/>
  <c r="X1358" i="1"/>
  <c r="X1171" i="1"/>
  <c r="X1140" i="1"/>
  <c r="X1190" i="1"/>
  <c r="X1193" i="1"/>
  <c r="X1198" i="1"/>
  <c r="X1272" i="1"/>
  <c r="X1311" i="1"/>
  <c r="X1284" i="1"/>
  <c r="X1304" i="1"/>
  <c r="X1176" i="1"/>
  <c r="X1208" i="1"/>
  <c r="X1248" i="1"/>
  <c r="X1282" i="1"/>
  <c r="X1254" i="1"/>
  <c r="X1128" i="1"/>
  <c r="X1177" i="1"/>
  <c r="X1210" i="1"/>
  <c r="X1129" i="1"/>
  <c r="X1175" i="1"/>
  <c r="X1139" i="1"/>
  <c r="X1194" i="1"/>
  <c r="X1222" i="1"/>
  <c r="X1137" i="1"/>
  <c r="X1135" i="1"/>
  <c r="X1373" i="1"/>
  <c r="X1295" i="1"/>
  <c r="X1220" i="1"/>
  <c r="X1195" i="1"/>
  <c r="X1178" i="1"/>
  <c r="X1115" i="1"/>
  <c r="X1165" i="1"/>
  <c r="X1173" i="1"/>
  <c r="X1268" i="1"/>
  <c r="X1199" i="1"/>
  <c r="X1136" i="1"/>
  <c r="X1238" i="1"/>
  <c r="X1353" i="1"/>
  <c r="X1159" i="1"/>
  <c r="X1141" i="1"/>
  <c r="X1225" i="1"/>
  <c r="X1123" i="1"/>
  <c r="X1204" i="1"/>
  <c r="X1152" i="1"/>
  <c r="X1188" i="1"/>
  <c r="X1223" i="1"/>
  <c r="X1297" i="1"/>
  <c r="X1521" i="1"/>
  <c r="X1211" i="1"/>
  <c r="X1133" i="1"/>
  <c r="X1125" i="1"/>
  <c r="X1303" i="1"/>
  <c r="X1200" i="1"/>
  <c r="X1340" i="1"/>
  <c r="X1263" i="1"/>
  <c r="X1271" i="1"/>
  <c r="X1243" i="1"/>
  <c r="X1244" i="1"/>
  <c r="X1292" i="1"/>
  <c r="X1312" i="1"/>
  <c r="X1250" i="1"/>
  <c r="X1316" i="1"/>
  <c r="X1257" i="1"/>
  <c r="X1182" i="1"/>
  <c r="X1376" i="1"/>
  <c r="X1328" i="1"/>
  <c r="X1359" i="1"/>
  <c r="X1294" i="1"/>
  <c r="X1471" i="1"/>
  <c r="X1372" i="1"/>
  <c r="X1146" i="1"/>
  <c r="X1228" i="1"/>
  <c r="X1230" i="1"/>
  <c r="X1346" i="1"/>
  <c r="X1289" i="1"/>
  <c r="X1131" i="1"/>
  <c r="X1275" i="1"/>
  <c r="X1291" i="1"/>
  <c r="X1235" i="1"/>
  <c r="X1114" i="1"/>
  <c r="X1300" i="1"/>
  <c r="X1360" i="1"/>
  <c r="X1288" i="1"/>
  <c r="X1369" i="1"/>
  <c r="X1213" i="1"/>
  <c r="X1217" i="1"/>
  <c r="X1572" i="1"/>
  <c r="X1227" i="1"/>
  <c r="X1280" i="1"/>
  <c r="X1287" i="1"/>
  <c r="X1154" i="1"/>
  <c r="X1418" i="1"/>
  <c r="X1130" i="1"/>
  <c r="X1242" i="1"/>
  <c r="X1323" i="1"/>
  <c r="X1349" i="1"/>
  <c r="X1361" i="1"/>
  <c r="X1116" i="1"/>
  <c r="X1144" i="1"/>
  <c r="X1266" i="1"/>
  <c r="X1252" i="1"/>
  <c r="X1214" i="1"/>
  <c r="X1374" i="1"/>
  <c r="X1347" i="1"/>
  <c r="X1342" i="1"/>
  <c r="X1368" i="1"/>
  <c r="X1134" i="1"/>
  <c r="X1189" i="1"/>
  <c r="X1251" i="1"/>
  <c r="X1259" i="1"/>
  <c r="X1314" i="1"/>
  <c r="X1546" i="1"/>
  <c r="X1285" i="1"/>
  <c r="X1338" i="1"/>
  <c r="X1260" i="1"/>
  <c r="X1352" i="1"/>
  <c r="X1202" i="1"/>
  <c r="X1348" i="1"/>
  <c r="X1117" i="1"/>
  <c r="X1162" i="1"/>
  <c r="X1537" i="1"/>
  <c r="X1258" i="1"/>
  <c r="X1264" i="1"/>
  <c r="X1192" i="1"/>
  <c r="X1126" i="1"/>
  <c r="X1351" i="1"/>
  <c r="X1278" i="1"/>
  <c r="X1494" i="1"/>
  <c r="X1298" i="1"/>
  <c r="X1335" i="1"/>
  <c r="X1341" i="1"/>
  <c r="X1325" i="1"/>
  <c r="X1319" i="1"/>
  <c r="X1153" i="1"/>
  <c r="X1212" i="1"/>
  <c r="X1301" i="1"/>
  <c r="X1187" i="1"/>
  <c r="X1367" i="1"/>
  <c r="X1118" i="1"/>
  <c r="X1317" i="1"/>
  <c r="X1160" i="1"/>
  <c r="X1313" i="1"/>
  <c r="X1207" i="1"/>
  <c r="X1206" i="1"/>
  <c r="X1249" i="1"/>
  <c r="X1161" i="1"/>
  <c r="X1239" i="1"/>
  <c r="X1163" i="1"/>
  <c r="X1229" i="1"/>
  <c r="X1255" i="1"/>
  <c r="X1498" i="1"/>
  <c r="X1122" i="1"/>
  <c r="X1218" i="1"/>
  <c r="X1308" i="1"/>
  <c r="X1286" i="1"/>
  <c r="X1370" i="1"/>
  <c r="X1148" i="1"/>
  <c r="X1371" i="1"/>
  <c r="X1174" i="1"/>
  <c r="X1124" i="1"/>
  <c r="X1168" i="1"/>
  <c r="X1265" i="1"/>
  <c r="X1247" i="1"/>
  <c r="X1355" i="1"/>
  <c r="X1363" i="1"/>
  <c r="X1181" i="1"/>
  <c r="X1151" i="1"/>
  <c r="X1276" i="1"/>
  <c r="X1273" i="1"/>
  <c r="X1366" i="1"/>
  <c r="X1224" i="1"/>
  <c r="X1236" i="1"/>
  <c r="X1167" i="1"/>
  <c r="X1269" i="1"/>
  <c r="X1307" i="1"/>
  <c r="X1156" i="1"/>
  <c r="X1231" i="1"/>
  <c r="X1221" i="1"/>
  <c r="X1318" i="1"/>
  <c r="X1138" i="1"/>
  <c r="X1299" i="1"/>
  <c r="X1253" i="1"/>
  <c r="X1219" i="1"/>
  <c r="X1270" i="1"/>
  <c r="X1164" i="1"/>
  <c r="X1277" i="1"/>
  <c r="X1234" i="1"/>
  <c r="X1143" i="1"/>
  <c r="X1113" i="1"/>
  <c r="X1321" i="1"/>
  <c r="X1305" i="1"/>
  <c r="X1149" i="1"/>
  <c r="X1283" i="1"/>
  <c r="X1261" i="1"/>
  <c r="X1293" i="1"/>
  <c r="X1362" i="1"/>
  <c r="X1233" i="1"/>
  <c r="X1121" i="1"/>
  <c r="X1256" i="1"/>
  <c r="X1306" i="1"/>
  <c r="X1310" i="1"/>
  <c r="X1205" i="1"/>
  <c r="X1183" i="1"/>
  <c r="X1155" i="1"/>
  <c r="X1309" i="1"/>
  <c r="X1169" i="1"/>
  <c r="X1365" i="1"/>
  <c r="X1120" i="1"/>
  <c r="X1232" i="1"/>
  <c r="X1186" i="1"/>
  <c r="X1290" i="1"/>
  <c r="X1296" i="1"/>
  <c r="X1119" i="1"/>
  <c r="X1157" i="1"/>
  <c r="X1354" i="1"/>
  <c r="X1245" i="1"/>
  <c r="X1246" i="1"/>
  <c r="X1336" i="1"/>
  <c r="X1333" i="1"/>
  <c r="X1324" i="1"/>
  <c r="X1330" i="1"/>
  <c r="X1326" i="1"/>
  <c r="X1274" i="1"/>
  <c r="X1142" i="1"/>
  <c r="X1329" i="1"/>
  <c r="X1215" i="1"/>
  <c r="X1506" i="1"/>
  <c r="X1185" i="1"/>
  <c r="X1203" i="1"/>
  <c r="X1320" i="1"/>
  <c r="X1145" i="1"/>
  <c r="X1158" i="1"/>
  <c r="X1375" i="1"/>
  <c r="X1179" i="1"/>
  <c r="X1216" i="1"/>
  <c r="X1279" i="1"/>
  <c r="X1267" i="1"/>
  <c r="X1197" i="1"/>
  <c r="X1327" i="1"/>
  <c r="X1150" i="1"/>
  <c r="X1344" i="1"/>
  <c r="X1345" i="1"/>
  <c r="X1331" i="1"/>
  <c r="X1334" i="1"/>
  <c r="X1322" i="1"/>
  <c r="X1332" i="1"/>
  <c r="X1315" i="1"/>
  <c r="X1166" i="1"/>
  <c r="X1343" i="1"/>
  <c r="X1127" i="1"/>
  <c r="X1241" i="1"/>
  <c r="X1240" i="1"/>
  <c r="X1364" i="1"/>
  <c r="X1050" i="1"/>
  <c r="X970" i="1"/>
  <c r="X1038" i="1"/>
  <c r="X1056" i="1"/>
  <c r="X1059" i="1"/>
  <c r="X1104" i="1"/>
  <c r="X1108" i="1"/>
  <c r="X1036" i="1"/>
  <c r="X1083" i="1"/>
  <c r="X981" i="1"/>
  <c r="X1054" i="1"/>
  <c r="X992" i="1"/>
  <c r="X1109" i="1"/>
  <c r="X983" i="1"/>
  <c r="X971" i="1"/>
  <c r="X1072" i="1"/>
  <c r="X1554" i="1"/>
  <c r="X1045" i="1"/>
  <c r="X1063" i="1"/>
  <c r="X1070" i="1"/>
  <c r="X1044" i="1"/>
  <c r="X1080" i="1"/>
  <c r="X1026" i="1"/>
  <c r="X990" i="1"/>
  <c r="X1008" i="1"/>
  <c r="X1075" i="1"/>
  <c r="X1067" i="1"/>
  <c r="X1019" i="1"/>
  <c r="X1025" i="1"/>
  <c r="X1057" i="1"/>
  <c r="X1101" i="1"/>
  <c r="X1039" i="1"/>
  <c r="X1034" i="1"/>
  <c r="X980" i="1"/>
  <c r="X1047" i="1"/>
  <c r="X1002" i="1"/>
  <c r="X969" i="1"/>
  <c r="X985" i="1"/>
  <c r="X991" i="1"/>
  <c r="X1029" i="1"/>
  <c r="X1060" i="1"/>
  <c r="X972" i="1"/>
  <c r="X1085" i="1"/>
  <c r="X1107" i="1"/>
  <c r="X1016" i="1"/>
  <c r="X1009" i="1"/>
  <c r="X1106" i="1"/>
  <c r="X1027" i="1"/>
  <c r="X1058" i="1"/>
  <c r="X1089" i="1"/>
  <c r="X1018" i="1"/>
  <c r="X1064" i="1"/>
  <c r="X1112" i="1"/>
  <c r="X975" i="1"/>
  <c r="X1022" i="1"/>
  <c r="X1041" i="1"/>
  <c r="X1006" i="1"/>
  <c r="X1066" i="1"/>
  <c r="X1095" i="1"/>
  <c r="X1074" i="1"/>
  <c r="X1013" i="1"/>
  <c r="X1110" i="1"/>
  <c r="X1004" i="1"/>
  <c r="X1099" i="1"/>
  <c r="X995" i="1"/>
  <c r="X1030" i="1"/>
  <c r="X1042" i="1"/>
  <c r="X1051" i="1"/>
  <c r="X1001" i="1"/>
  <c r="X1048" i="1"/>
  <c r="X1035" i="1"/>
  <c r="X977" i="1"/>
  <c r="X996" i="1"/>
  <c r="X1005" i="1"/>
  <c r="X1037" i="1"/>
  <c r="X1043" i="1"/>
  <c r="X1055" i="1"/>
  <c r="X1015" i="1"/>
  <c r="X1021" i="1"/>
  <c r="X1068" i="1"/>
  <c r="X1033" i="1"/>
  <c r="X987" i="1"/>
  <c r="X1069" i="1"/>
  <c r="X1073" i="1"/>
  <c r="X1014" i="1"/>
  <c r="X1090" i="1"/>
  <c r="X1028" i="1"/>
  <c r="X1020" i="1"/>
  <c r="X1065" i="1"/>
  <c r="X986" i="1"/>
  <c r="X1105" i="1"/>
  <c r="X1024" i="1"/>
  <c r="X1076" i="1"/>
  <c r="X1111" i="1"/>
  <c r="X1023" i="1"/>
  <c r="X1061" i="1"/>
  <c r="X1007" i="1"/>
  <c r="X1086" i="1"/>
  <c r="X1092" i="1"/>
  <c r="X1078" i="1"/>
  <c r="X1071" i="1"/>
  <c r="X1097" i="1"/>
  <c r="X1049" i="1"/>
  <c r="X1017" i="1"/>
  <c r="X1103" i="1"/>
  <c r="X998" i="1"/>
  <c r="X993" i="1"/>
  <c r="X1102" i="1"/>
  <c r="X1100" i="1"/>
  <c r="X984" i="1"/>
  <c r="X1093" i="1"/>
  <c r="X1062" i="1"/>
  <c r="X1077" i="1"/>
  <c r="X1000" i="1"/>
  <c r="X997" i="1"/>
  <c r="X968" i="1"/>
  <c r="X1046" i="1"/>
  <c r="X974" i="1"/>
  <c r="X988" i="1"/>
  <c r="X982" i="1"/>
  <c r="X1040" i="1"/>
  <c r="X1053" i="1"/>
  <c r="X978" i="1"/>
  <c r="X999" i="1"/>
  <c r="X1098" i="1"/>
  <c r="X989" i="1"/>
  <c r="X1031" i="1"/>
  <c r="X1091" i="1"/>
  <c r="X994" i="1"/>
  <c r="X1011" i="1"/>
  <c r="X1012" i="1"/>
  <c r="X1087" i="1"/>
  <c r="X1088" i="1"/>
  <c r="X1096" i="1"/>
  <c r="X1094" i="1"/>
  <c r="X1082" i="1"/>
  <c r="X1079" i="1"/>
  <c r="X1084" i="1"/>
  <c r="X1081" i="1"/>
  <c r="X976" i="1"/>
  <c r="X1003" i="1"/>
  <c r="X979" i="1"/>
  <c r="X1052" i="1"/>
  <c r="X973" i="1"/>
  <c r="X1032" i="1"/>
  <c r="X946" i="1"/>
  <c r="X837" i="1"/>
  <c r="X866" i="1"/>
  <c r="X864" i="1"/>
  <c r="X940" i="1"/>
  <c r="X825" i="1"/>
  <c r="X857" i="1"/>
  <c r="X942" i="1"/>
  <c r="X935" i="1"/>
  <c r="X875" i="1"/>
  <c r="X843" i="1"/>
  <c r="X834" i="1"/>
  <c r="X867" i="1"/>
  <c r="X849" i="1"/>
  <c r="X854" i="1"/>
  <c r="X933" i="1"/>
  <c r="X850" i="1"/>
  <c r="X895" i="1"/>
  <c r="X911" i="1"/>
  <c r="X958" i="1"/>
  <c r="X943" i="1"/>
  <c r="X827" i="1"/>
  <c r="X932" i="1"/>
  <c r="X891" i="1"/>
  <c r="X840" i="1"/>
  <c r="X887" i="1"/>
  <c r="X955" i="1"/>
  <c r="X846" i="1"/>
  <c r="X910" i="1"/>
  <c r="X869" i="1"/>
  <c r="X873" i="1"/>
  <c r="X912" i="1"/>
  <c r="X845" i="1"/>
  <c r="X893" i="1"/>
  <c r="X821" i="1"/>
  <c r="X909" i="1"/>
  <c r="X963" i="1"/>
  <c r="X879" i="1"/>
  <c r="X941" i="1"/>
  <c r="X944" i="1"/>
  <c r="X872" i="1"/>
  <c r="X839" i="1"/>
  <c r="X868" i="1"/>
  <c r="X829" i="1"/>
  <c r="X838" i="1"/>
  <c r="X865" i="1"/>
  <c r="X884" i="1"/>
  <c r="X844" i="1"/>
  <c r="X888" i="1"/>
  <c r="X929" i="1"/>
  <c r="X856" i="1"/>
  <c r="X925" i="1"/>
  <c r="X919" i="1"/>
  <c r="X916" i="1"/>
  <c r="X921" i="1"/>
  <c r="X913" i="1"/>
  <c r="X908" i="1"/>
  <c r="X906" i="1"/>
  <c r="X814" i="1"/>
  <c r="X816" i="1"/>
  <c r="X824" i="1"/>
  <c r="X861" i="1"/>
  <c r="X959" i="1"/>
  <c r="X947" i="1"/>
  <c r="X899" i="1"/>
  <c r="X894" i="1"/>
  <c r="X882" i="1"/>
  <c r="X892" i="1"/>
  <c r="X881" i="1"/>
  <c r="X956" i="1"/>
  <c r="X855" i="1"/>
  <c r="X817" i="1"/>
  <c r="X831" i="1"/>
  <c r="X962" i="1"/>
  <c r="X948" i="1"/>
  <c r="X890" i="1"/>
  <c r="X952" i="1"/>
  <c r="X852" i="1"/>
  <c r="X820" i="1"/>
  <c r="X900" i="1"/>
  <c r="X937" i="1"/>
  <c r="X926" i="1"/>
  <c r="X927" i="1"/>
  <c r="X928" i="1"/>
  <c r="X938" i="1"/>
  <c r="X936" i="1"/>
  <c r="X922" i="1"/>
  <c r="X918" i="1"/>
  <c r="X917" i="1"/>
  <c r="X924" i="1"/>
  <c r="X923" i="1"/>
  <c r="X832" i="1"/>
  <c r="X842" i="1"/>
  <c r="X954" i="1"/>
  <c r="X841" i="1"/>
  <c r="X815" i="1"/>
  <c r="X862" i="1"/>
  <c r="X945" i="1"/>
  <c r="X960" i="1"/>
  <c r="X967" i="1"/>
  <c r="X898" i="1"/>
  <c r="X870" i="1"/>
  <c r="X953" i="1"/>
  <c r="X876" i="1"/>
  <c r="X880" i="1"/>
  <c r="X907" i="1"/>
  <c r="X1534" i="1"/>
  <c r="X905" i="1"/>
  <c r="X889" i="1"/>
  <c r="X951" i="1"/>
  <c r="X883" i="1"/>
  <c r="X896" i="1"/>
  <c r="X885" i="1"/>
  <c r="X902" i="1"/>
  <c r="X897" i="1"/>
  <c r="X822" i="1"/>
  <c r="X836" i="1"/>
  <c r="X903" i="1"/>
  <c r="X931" i="1"/>
  <c r="X966" i="1"/>
  <c r="X965" i="1"/>
  <c r="X964" i="1"/>
  <c r="X957" i="1"/>
  <c r="X830" i="1"/>
  <c r="X853" i="1"/>
  <c r="X904" i="1"/>
  <c r="X949" i="1"/>
  <c r="X877" i="1"/>
  <c r="X826" i="1"/>
  <c r="X901" i="1"/>
  <c r="X934" i="1"/>
  <c r="X828" i="1"/>
  <c r="X860" i="1"/>
  <c r="X823" i="1"/>
  <c r="X939" i="1"/>
  <c r="X950" i="1"/>
  <c r="X914" i="1"/>
  <c r="X813" i="1"/>
  <c r="X930" i="1"/>
  <c r="X920" i="1"/>
  <c r="X847" i="1"/>
  <c r="X886" i="1"/>
  <c r="X878" i="1"/>
  <c r="X851" i="1"/>
  <c r="X863" i="1"/>
  <c r="X833" i="1"/>
  <c r="X858" i="1"/>
  <c r="X819" i="1"/>
  <c r="X874" i="1"/>
  <c r="X848" i="1"/>
  <c r="X818" i="1"/>
  <c r="X961" i="1"/>
  <c r="X859" i="1"/>
  <c r="X915" i="1"/>
  <c r="X871" i="1"/>
  <c r="X636" i="1"/>
  <c r="X599" i="1"/>
  <c r="X698" i="1"/>
  <c r="X724" i="1"/>
  <c r="X615" i="1"/>
  <c r="X616" i="1"/>
  <c r="X784" i="1"/>
  <c r="X643" i="1"/>
  <c r="X808" i="1"/>
  <c r="X812" i="1"/>
  <c r="X670" i="1"/>
  <c r="X649" i="1"/>
  <c r="X704" i="1"/>
  <c r="X613" i="1"/>
  <c r="X761" i="1"/>
  <c r="X647" i="1"/>
  <c r="X606" i="1"/>
  <c r="X745" i="1"/>
  <c r="X707" i="1"/>
  <c r="X746" i="1"/>
  <c r="X612" i="1"/>
  <c r="X750" i="1"/>
  <c r="X786" i="1"/>
  <c r="X800" i="1"/>
  <c r="X770" i="1"/>
  <c r="X648" i="1"/>
  <c r="X758" i="1"/>
  <c r="X603" i="1"/>
  <c r="X719" i="1"/>
  <c r="X639" i="1"/>
  <c r="X717" i="1"/>
  <c r="X790" i="1"/>
  <c r="X728" i="1"/>
  <c r="X791" i="1"/>
  <c r="X653" i="1"/>
  <c r="X788" i="1"/>
  <c r="X668" i="1"/>
  <c r="X767" i="1"/>
  <c r="X794" i="1"/>
  <c r="X600" i="1"/>
  <c r="X637" i="1"/>
  <c r="X620" i="1"/>
  <c r="X695" i="1"/>
  <c r="X595" i="1"/>
  <c r="X779" i="1"/>
  <c r="X720" i="1"/>
  <c r="X627" i="1"/>
  <c r="X802" i="1"/>
  <c r="X677" i="1"/>
  <c r="X757" i="1"/>
  <c r="X669" i="1"/>
  <c r="X642" i="1"/>
  <c r="X656" i="1"/>
  <c r="X760" i="1"/>
  <c r="X593" i="1"/>
  <c r="X778" i="1"/>
  <c r="X738" i="1"/>
  <c r="X735" i="1"/>
  <c r="X684" i="1"/>
  <c r="X652" i="1"/>
  <c r="X747" i="1"/>
  <c r="X806" i="1"/>
  <c r="X655" i="1"/>
  <c r="X730" i="1"/>
  <c r="X801" i="1"/>
  <c r="X795" i="1"/>
  <c r="X718" i="1"/>
  <c r="X763" i="1"/>
  <c r="X682" i="1"/>
  <c r="X748" i="1"/>
  <c r="X736" i="1"/>
  <c r="X675" i="1"/>
  <c r="X737" i="1"/>
  <c r="X680" i="1"/>
  <c r="X662" i="1"/>
  <c r="X664" i="1"/>
  <c r="X743" i="1"/>
  <c r="X781" i="1"/>
  <c r="X608" i="1"/>
  <c r="X776" i="1"/>
  <c r="X811" i="1"/>
  <c r="X785" i="1"/>
  <c r="X766" i="1"/>
  <c r="X729" i="1"/>
  <c r="X667" i="1"/>
  <c r="X793" i="1"/>
  <c r="X651" i="1"/>
  <c r="X783" i="1"/>
  <c r="X611" i="1"/>
  <c r="X689" i="1"/>
  <c r="X686" i="1"/>
  <c r="X631" i="1"/>
  <c r="X765" i="1"/>
  <c r="X640" i="1"/>
  <c r="X624" i="1"/>
  <c r="X769" i="1"/>
  <c r="X768" i="1"/>
  <c r="X755" i="1"/>
  <c r="X693" i="1"/>
  <c r="X630" i="1"/>
  <c r="X734" i="1"/>
  <c r="X774" i="1"/>
  <c r="X771" i="1"/>
  <c r="X679" i="1"/>
  <c r="X691" i="1"/>
  <c r="X726" i="1"/>
  <c r="X681" i="1"/>
  <c r="X744" i="1"/>
  <c r="X683" i="1"/>
  <c r="X727" i="1"/>
  <c r="X751" i="1"/>
  <c r="X799" i="1"/>
  <c r="X725" i="1"/>
  <c r="X632" i="1"/>
  <c r="X796" i="1"/>
  <c r="X740" i="1"/>
  <c r="X764" i="1"/>
  <c r="X759" i="1"/>
  <c r="X671" i="1"/>
  <c r="X713" i="1"/>
  <c r="X676" i="1"/>
  <c r="X753" i="1"/>
  <c r="X619" i="1"/>
  <c r="X641" i="1"/>
  <c r="X605" i="1"/>
  <c r="X749" i="1"/>
  <c r="X775" i="1"/>
  <c r="X708" i="1"/>
  <c r="X772" i="1"/>
  <c r="X607" i="1"/>
  <c r="X654" i="1"/>
  <c r="X645" i="1"/>
  <c r="X697" i="1"/>
  <c r="X678" i="1"/>
  <c r="X762" i="1"/>
  <c r="X721" i="1"/>
  <c r="X661" i="1"/>
  <c r="X672" i="1"/>
  <c r="X722" i="1"/>
  <c r="X594" i="1"/>
  <c r="X622" i="1"/>
  <c r="X673" i="1"/>
  <c r="X610" i="1"/>
  <c r="X690" i="1"/>
  <c r="X687" i="1"/>
  <c r="X685" i="1"/>
  <c r="X752" i="1"/>
  <c r="X773" i="1"/>
  <c r="X660" i="1"/>
  <c r="X754" i="1"/>
  <c r="X635" i="1"/>
  <c r="X688" i="1"/>
  <c r="X803" i="1"/>
  <c r="X782" i="1"/>
  <c r="X614" i="1"/>
  <c r="X703" i="1"/>
  <c r="X702" i="1"/>
  <c r="X756" i="1"/>
  <c r="X712" i="1"/>
  <c r="X696" i="1"/>
  <c r="X694" i="1"/>
  <c r="X666" i="1"/>
  <c r="X597" i="1"/>
  <c r="X658" i="1"/>
  <c r="X601" i="1"/>
  <c r="X602" i="1"/>
  <c r="X598" i="1"/>
  <c r="X700" i="1"/>
  <c r="X663" i="1"/>
  <c r="X657" i="1"/>
  <c r="X692" i="1"/>
  <c r="X633" i="1"/>
  <c r="X618" i="1"/>
  <c r="X644" i="1"/>
  <c r="X625" i="1"/>
  <c r="X709" i="1"/>
  <c r="X650" i="1"/>
  <c r="X621" i="1"/>
  <c r="X646" i="1"/>
  <c r="X733" i="1"/>
  <c r="X714" i="1"/>
  <c r="X787" i="1"/>
  <c r="X706" i="1"/>
  <c r="X665" i="1"/>
  <c r="X628" i="1"/>
  <c r="X810" i="1"/>
  <c r="X638" i="1"/>
  <c r="X604" i="1"/>
  <c r="X617" i="1"/>
  <c r="X780" i="1"/>
  <c r="X777" i="1"/>
  <c r="X623" i="1"/>
  <c r="X798" i="1"/>
  <c r="X742" i="1"/>
  <c r="X715" i="1"/>
  <c r="X739" i="1"/>
  <c r="X596" i="1"/>
  <c r="X741" i="1"/>
  <c r="X731" i="1"/>
  <c r="X699" i="1"/>
  <c r="X792" i="1"/>
  <c r="X732" i="1"/>
  <c r="X723" i="1"/>
  <c r="X716" i="1"/>
  <c r="X705" i="1"/>
  <c r="X701" i="1"/>
  <c r="X674" i="1"/>
  <c r="X805" i="1"/>
  <c r="X659" i="1"/>
  <c r="X804" i="1"/>
  <c r="X797" i="1"/>
  <c r="X626" i="1"/>
  <c r="X809" i="1"/>
  <c r="X629" i="1"/>
  <c r="X609" i="1"/>
  <c r="X789" i="1"/>
  <c r="X711" i="1"/>
  <c r="X710" i="1"/>
  <c r="X634" i="1"/>
  <c r="X807" i="1"/>
  <c r="X556" i="1"/>
  <c r="X478" i="1"/>
  <c r="X542" i="1"/>
  <c r="X589" i="1"/>
  <c r="X444" i="1"/>
  <c r="X536" i="1"/>
  <c r="X501" i="1"/>
  <c r="X505" i="1"/>
  <c r="X586" i="1"/>
  <c r="X484" i="1"/>
  <c r="X525" i="1"/>
  <c r="X561" i="1"/>
  <c r="X566" i="1"/>
  <c r="X538" i="1"/>
  <c r="X426" i="1"/>
  <c r="X421" i="1"/>
  <c r="X413" i="1"/>
  <c r="X492" i="1"/>
  <c r="X419" i="1"/>
  <c r="X422" i="1"/>
  <c r="X559" i="1"/>
  <c r="X558" i="1"/>
  <c r="X570" i="1"/>
  <c r="X547" i="1"/>
  <c r="X518" i="1"/>
  <c r="X488" i="1"/>
  <c r="X544" i="1"/>
  <c r="X527" i="1"/>
  <c r="X498" i="1"/>
  <c r="X523" i="1"/>
  <c r="X464" i="1"/>
  <c r="X450" i="1"/>
  <c r="X500" i="1"/>
  <c r="X582" i="1"/>
  <c r="X481" i="1"/>
  <c r="X549" i="1"/>
  <c r="X576" i="1"/>
  <c r="X541" i="1"/>
  <c r="X572" i="1"/>
  <c r="X451" i="1"/>
  <c r="X590" i="1"/>
  <c r="X440" i="1"/>
  <c r="X417" i="1"/>
  <c r="X480" i="1"/>
  <c r="X441" i="1"/>
  <c r="X485" i="1"/>
  <c r="X448" i="1"/>
  <c r="X535" i="1"/>
  <c r="X508" i="1"/>
  <c r="X493" i="1"/>
  <c r="X420" i="1"/>
  <c r="X543" i="1"/>
  <c r="X406" i="1"/>
  <c r="X571" i="1"/>
  <c r="X502" i="1"/>
  <c r="X416" i="1"/>
  <c r="X412" i="1"/>
  <c r="X432" i="1"/>
  <c r="X442" i="1"/>
  <c r="X401" i="1"/>
  <c r="X496" i="1"/>
  <c r="X503" i="1"/>
  <c r="X409" i="1"/>
  <c r="X531" i="1"/>
  <c r="X465" i="1"/>
  <c r="X445" i="1"/>
  <c r="X562" i="1"/>
  <c r="X405" i="1"/>
  <c r="X418" i="1"/>
  <c r="X557" i="1"/>
  <c r="X407" i="1"/>
  <c r="X495" i="1"/>
  <c r="X552" i="1"/>
  <c r="X430" i="1"/>
  <c r="X410" i="1"/>
  <c r="X403" i="1"/>
  <c r="X408" i="1"/>
  <c r="X581" i="1"/>
  <c r="X462" i="1"/>
  <c r="X532" i="1"/>
  <c r="X460" i="1"/>
  <c r="X456" i="1"/>
  <c r="X537" i="1"/>
  <c r="X580" i="1"/>
  <c r="X546" i="1"/>
  <c r="X435" i="1"/>
  <c r="X539" i="1"/>
  <c r="X583" i="1"/>
  <c r="X520" i="1"/>
  <c r="X522" i="1"/>
  <c r="X587" i="1"/>
  <c r="X455" i="1"/>
  <c r="X529" i="1"/>
  <c r="X428" i="1"/>
  <c r="X470" i="1"/>
  <c r="X577" i="1"/>
  <c r="X511" i="1"/>
  <c r="X477" i="1"/>
  <c r="X483" i="1"/>
  <c r="X474" i="1"/>
  <c r="X530" i="1"/>
  <c r="X423" i="1"/>
  <c r="X438" i="1"/>
  <c r="X497" i="1"/>
  <c r="X404" i="1"/>
  <c r="X472" i="1"/>
  <c r="X494" i="1"/>
  <c r="X560" i="1"/>
  <c r="X510" i="1"/>
  <c r="X512" i="1"/>
  <c r="X545" i="1"/>
  <c r="X469" i="1"/>
  <c r="X475" i="1"/>
  <c r="X479" i="1"/>
  <c r="X486" i="1"/>
  <c r="X414" i="1"/>
  <c r="X482" i="1"/>
  <c r="X516" i="1"/>
  <c r="X461" i="1"/>
  <c r="X473" i="1"/>
  <c r="X489" i="1"/>
  <c r="X550" i="1"/>
  <c r="X591" i="1"/>
  <c r="X569" i="1"/>
  <c r="X514" i="1"/>
  <c r="X567" i="1"/>
  <c r="X548" i="1"/>
  <c r="X540" i="1"/>
  <c r="X425" i="1"/>
  <c r="X487" i="1"/>
  <c r="X513" i="1"/>
  <c r="X533" i="1"/>
  <c r="X443" i="1"/>
  <c r="X584" i="1"/>
  <c r="X449" i="1"/>
  <c r="X454" i="1"/>
  <c r="X424" i="1"/>
  <c r="X504" i="1"/>
  <c r="X565" i="1"/>
  <c r="X563" i="1"/>
  <c r="X585" i="1"/>
  <c r="X446" i="1"/>
  <c r="X588" i="1"/>
  <c r="X467" i="1"/>
  <c r="X433" i="1"/>
  <c r="X499" i="1"/>
  <c r="X579" i="1"/>
  <c r="X553" i="1"/>
  <c r="X519" i="1"/>
  <c r="X592" i="1"/>
  <c r="X528" i="1"/>
  <c r="X564" i="1"/>
  <c r="X411" i="1"/>
  <c r="X524" i="1"/>
  <c r="X521" i="1"/>
  <c r="X555" i="1"/>
  <c r="X578" i="1"/>
  <c r="X402" i="1"/>
  <c r="X457" i="1"/>
  <c r="X439" i="1"/>
  <c r="X507" i="1"/>
  <c r="X415" i="1"/>
  <c r="X471" i="1"/>
  <c r="X554" i="1"/>
  <c r="X551" i="1"/>
  <c r="X517" i="1"/>
  <c r="X447" i="1"/>
  <c r="X491" i="1"/>
  <c r="X526" i="1"/>
  <c r="X568" i="1"/>
  <c r="X434" i="1"/>
  <c r="X453" i="1"/>
  <c r="X574" i="1"/>
  <c r="X468" i="1"/>
  <c r="X452" i="1"/>
  <c r="X463" i="1"/>
  <c r="X437" i="1"/>
  <c r="X509" i="1"/>
  <c r="X573" i="1"/>
  <c r="X429" i="1"/>
  <c r="X575" i="1"/>
  <c r="X427" i="1"/>
  <c r="X515" i="1"/>
  <c r="X458" i="1"/>
  <c r="X459" i="1"/>
  <c r="X534" i="1"/>
  <c r="X431" i="1"/>
  <c r="X476" i="1"/>
  <c r="X506" i="1"/>
  <c r="X466" i="1"/>
  <c r="X436" i="1"/>
  <c r="X490" i="1"/>
  <c r="X248" i="1"/>
  <c r="X384" i="1"/>
  <c r="X347" i="1"/>
  <c r="X293" i="1"/>
  <c r="X239" i="1"/>
  <c r="X389" i="1"/>
  <c r="X380" i="1"/>
  <c r="X231" i="1"/>
  <c r="X209" i="1"/>
  <c r="X234" i="1"/>
  <c r="X337" i="1"/>
  <c r="X199" i="1"/>
  <c r="X296" i="1"/>
  <c r="X300" i="1"/>
  <c r="X348" i="1"/>
  <c r="X390" i="1"/>
  <c r="X322" i="1"/>
  <c r="X363" i="1"/>
  <c r="X249" i="1"/>
  <c r="X372" i="1"/>
  <c r="X397" i="1"/>
  <c r="X232" i="1"/>
  <c r="X282" i="1"/>
  <c r="X275" i="1"/>
  <c r="X206" i="1"/>
  <c r="X310" i="1"/>
  <c r="X285" i="1"/>
  <c r="X213" i="1"/>
  <c r="X280" i="1"/>
  <c r="X328" i="1"/>
  <c r="X323" i="1"/>
  <c r="X246" i="1"/>
  <c r="X252" i="1"/>
  <c r="X324" i="1"/>
  <c r="X398" i="1"/>
  <c r="X220" i="1"/>
  <c r="X312" i="1"/>
  <c r="X318" i="1"/>
  <c r="X270" i="1"/>
  <c r="X200" i="1"/>
  <c r="X277" i="1"/>
  <c r="X321" i="1"/>
  <c r="X242" i="1"/>
  <c r="X269" i="1"/>
  <c r="X303" i="1"/>
  <c r="X383" i="1"/>
  <c r="X304" i="1"/>
  <c r="X400" i="1"/>
  <c r="X391" i="1"/>
  <c r="X361" i="1"/>
  <c r="X352" i="1"/>
  <c r="X251" i="1"/>
  <c r="X395" i="1"/>
  <c r="X241" i="1"/>
  <c r="X364" i="1"/>
  <c r="X298" i="1"/>
  <c r="X358" i="1"/>
  <c r="X290" i="1"/>
  <c r="X266" i="1"/>
  <c r="X382" i="1"/>
  <c r="X392" i="1"/>
  <c r="X240" i="1"/>
  <c r="X343" i="1"/>
  <c r="X311" i="1"/>
  <c r="X388" i="1"/>
  <c r="X360" i="1"/>
  <c r="X339" i="1"/>
  <c r="X214" i="1"/>
  <c r="X314" i="1"/>
  <c r="X211" i="1"/>
  <c r="X331" i="1"/>
  <c r="X313" i="1"/>
  <c r="X243" i="1"/>
  <c r="X203" i="1"/>
  <c r="X197" i="1"/>
  <c r="X201" i="1"/>
  <c r="X274" i="1"/>
  <c r="X319" i="1"/>
  <c r="X253" i="1"/>
  <c r="X325" i="1"/>
  <c r="X219" i="1"/>
  <c r="X272" i="1"/>
  <c r="X288" i="1"/>
  <c r="X262" i="1"/>
  <c r="X222" i="1"/>
  <c r="X247" i="1"/>
  <c r="X216" i="1"/>
  <c r="X307" i="1"/>
  <c r="X207" i="1"/>
  <c r="X217" i="1"/>
  <c r="X375" i="1"/>
  <c r="X393" i="1"/>
  <c r="X299" i="1"/>
  <c r="X236" i="1"/>
  <c r="X355" i="1"/>
  <c r="X377" i="1"/>
  <c r="X381" i="1"/>
  <c r="X254" i="1"/>
  <c r="X224" i="1"/>
  <c r="X215" i="1"/>
  <c r="X305" i="1"/>
  <c r="X233" i="1"/>
  <c r="X357" i="1"/>
  <c r="X320" i="1"/>
  <c r="X350" i="1"/>
  <c r="X257" i="1"/>
  <c r="X230" i="1"/>
  <c r="X292" i="1"/>
  <c r="X353" i="1"/>
  <c r="X370" i="1"/>
  <c r="X295" i="1"/>
  <c r="X264" i="1"/>
  <c r="X265" i="1"/>
  <c r="X208" i="1"/>
  <c r="X399" i="1"/>
  <c r="X212" i="1"/>
  <c r="X276" i="1"/>
  <c r="X341" i="1"/>
  <c r="X332" i="1"/>
  <c r="X371" i="1"/>
  <c r="X334" i="1"/>
  <c r="X394" i="1"/>
  <c r="X368" i="1"/>
  <c r="X301" i="1"/>
  <c r="X238" i="1"/>
  <c r="X329" i="1"/>
  <c r="X317" i="1"/>
  <c r="X309" i="1"/>
  <c r="X271" i="1"/>
  <c r="X205" i="1"/>
  <c r="X291" i="1"/>
  <c r="X225" i="1"/>
  <c r="X221" i="1"/>
  <c r="X235" i="1"/>
  <c r="X362" i="1"/>
  <c r="X281" i="1"/>
  <c r="X336" i="1"/>
  <c r="X385" i="1"/>
  <c r="X378" i="1"/>
  <c r="X349" i="1"/>
  <c r="X289" i="1"/>
  <c r="X287" i="1"/>
  <c r="X250" i="1"/>
  <c r="X278" i="1"/>
  <c r="X297" i="1"/>
  <c r="X228" i="1"/>
  <c r="X267" i="1"/>
  <c r="X367" i="1"/>
  <c r="X306" i="1"/>
  <c r="X342" i="1"/>
  <c r="X263" i="1"/>
  <c r="X237" i="1"/>
  <c r="X226" i="1"/>
  <c r="X202" i="1"/>
  <c r="X354" i="1"/>
  <c r="X356" i="1"/>
  <c r="X198" i="1"/>
  <c r="X218" i="1"/>
  <c r="X204" i="1"/>
  <c r="X210" i="1"/>
  <c r="X260" i="1"/>
  <c r="X196" i="1"/>
  <c r="X255" i="1"/>
  <c r="X286" i="1"/>
  <c r="X294" i="1"/>
  <c r="X261" i="1"/>
  <c r="X283" i="1"/>
  <c r="X268" i="1"/>
  <c r="X345" i="1"/>
  <c r="X308" i="1"/>
  <c r="X376" i="1"/>
  <c r="X279" i="1"/>
  <c r="X365" i="1"/>
  <c r="X330" i="1"/>
  <c r="X256" i="1"/>
  <c r="X387" i="1"/>
  <c r="X366" i="1"/>
  <c r="X396" i="1"/>
  <c r="X223" i="1"/>
  <c r="X344" i="1"/>
  <c r="X351" i="1"/>
  <c r="X229" i="1"/>
  <c r="X346" i="1"/>
  <c r="X340" i="1"/>
  <c r="X374" i="1"/>
  <c r="X338" i="1"/>
  <c r="X379" i="1"/>
  <c r="X245" i="1"/>
  <c r="X302" i="1"/>
  <c r="X326" i="1"/>
  <c r="X244" i="1"/>
  <c r="X386" i="1"/>
  <c r="X273" i="1"/>
  <c r="X373" i="1"/>
  <c r="X315" i="1"/>
  <c r="X316" i="1"/>
  <c r="X333" i="1"/>
  <c r="X259" i="1"/>
  <c r="X369" i="1"/>
  <c r="X327" i="1"/>
  <c r="X227" i="1"/>
  <c r="X284" i="1"/>
  <c r="X335" i="1"/>
  <c r="X359" i="1"/>
  <c r="X258" i="1"/>
  <c r="X184" i="1"/>
  <c r="X79" i="1"/>
  <c r="X82" i="1"/>
  <c r="X164" i="1"/>
  <c r="X186" i="1"/>
  <c r="X37" i="1"/>
  <c r="X20" i="1"/>
  <c r="X51" i="1"/>
  <c r="X195" i="1"/>
  <c r="X174" i="1"/>
  <c r="X93" i="1"/>
  <c r="X170" i="1"/>
  <c r="X169" i="1"/>
  <c r="X99" i="1"/>
  <c r="X188" i="1"/>
  <c r="X177" i="1"/>
  <c r="X113" i="1"/>
  <c r="X133" i="1"/>
  <c r="X59" i="1"/>
  <c r="X173" i="1"/>
  <c r="X180" i="1"/>
  <c r="X156" i="1"/>
  <c r="X117" i="1"/>
  <c r="X157" i="1"/>
  <c r="X78" i="1"/>
  <c r="X77" i="1"/>
  <c r="X105" i="1"/>
  <c r="X130" i="1"/>
  <c r="X75" i="1"/>
  <c r="X189" i="1"/>
  <c r="X114" i="1"/>
  <c r="X106" i="1"/>
  <c r="X132" i="1"/>
  <c r="X192" i="1"/>
  <c r="X98" i="1"/>
  <c r="X33" i="1"/>
  <c r="X41" i="1"/>
  <c r="X108" i="1"/>
  <c r="X168" i="1"/>
  <c r="X17" i="1"/>
  <c r="X123" i="1"/>
  <c r="X24" i="1"/>
  <c r="X96" i="1"/>
  <c r="X118" i="1"/>
  <c r="X52" i="1"/>
  <c r="X149" i="1"/>
  <c r="X109" i="1"/>
  <c r="X110" i="1"/>
  <c r="X2" i="1"/>
  <c r="X138" i="1"/>
  <c r="X150" i="1"/>
  <c r="X36" i="1"/>
  <c r="X40" i="1"/>
  <c r="X143" i="1"/>
  <c r="X103" i="1"/>
  <c r="X57" i="1"/>
  <c r="X15" i="1"/>
  <c r="X49" i="1"/>
  <c r="X148" i="1"/>
  <c r="X151" i="1"/>
  <c r="X152" i="1"/>
  <c r="X84" i="1"/>
  <c r="X176" i="1"/>
  <c r="X191" i="1"/>
  <c r="X14" i="1"/>
  <c r="X3" i="1"/>
  <c r="X53" i="1"/>
  <c r="X13" i="1"/>
  <c r="X4" i="1"/>
  <c r="X10" i="1"/>
  <c r="X162" i="1"/>
  <c r="X124" i="1"/>
  <c r="X21" i="1"/>
  <c r="X58" i="1"/>
  <c r="X154" i="1"/>
  <c r="X160" i="1"/>
  <c r="X64" i="1"/>
  <c r="X182" i="1"/>
  <c r="X45" i="1"/>
  <c r="X26" i="1"/>
  <c r="X50" i="1"/>
  <c r="X67" i="1"/>
  <c r="X46" i="1"/>
  <c r="X87" i="1"/>
  <c r="X18" i="1"/>
  <c r="X54" i="1"/>
  <c r="X185" i="1"/>
  <c r="X172" i="1"/>
  <c r="X6" i="1"/>
  <c r="X155" i="1"/>
  <c r="X88" i="1"/>
  <c r="X128" i="1"/>
  <c r="X101" i="1"/>
  <c r="X76" i="1"/>
  <c r="X178" i="1"/>
  <c r="X166" i="1"/>
  <c r="X38" i="1"/>
  <c r="X71" i="1"/>
  <c r="X12" i="1"/>
  <c r="X55" i="1"/>
  <c r="X142" i="1"/>
  <c r="X159" i="1"/>
  <c r="X153" i="1"/>
  <c r="X39" i="1"/>
  <c r="X81" i="1"/>
  <c r="X137" i="1"/>
  <c r="X30" i="1"/>
  <c r="X34" i="1"/>
  <c r="X63" i="1"/>
  <c r="X73" i="1"/>
  <c r="X104" i="1"/>
  <c r="X11" i="1"/>
  <c r="X70" i="1"/>
  <c r="X100" i="1"/>
  <c r="X60" i="1"/>
  <c r="X136" i="1"/>
  <c r="X163" i="1"/>
  <c r="X74" i="1"/>
  <c r="X190" i="1"/>
  <c r="X44" i="1"/>
  <c r="X22" i="1"/>
  <c r="X95" i="1"/>
  <c r="X181" i="1"/>
  <c r="X5" i="1"/>
  <c r="X35" i="1"/>
  <c r="X48" i="1"/>
  <c r="X187" i="1"/>
  <c r="X86" i="1"/>
  <c r="X89" i="1"/>
  <c r="X29" i="1"/>
  <c r="X127" i="1"/>
  <c r="X56" i="1"/>
  <c r="X61" i="1"/>
  <c r="X69" i="1"/>
  <c r="X92" i="1"/>
  <c r="X72" i="1"/>
  <c r="X31" i="1"/>
  <c r="X25" i="1"/>
  <c r="X193" i="1"/>
  <c r="X8" i="1"/>
  <c r="X28" i="1"/>
  <c r="X32" i="1"/>
  <c r="X112" i="1"/>
  <c r="X66" i="1"/>
  <c r="X179" i="1"/>
  <c r="X9" i="1"/>
  <c r="X194" i="1"/>
  <c r="X183" i="1"/>
  <c r="X175" i="1"/>
  <c r="X171" i="1"/>
  <c r="X167" i="1"/>
  <c r="X165" i="1"/>
  <c r="X161" i="1"/>
  <c r="X158" i="1"/>
  <c r="X147" i="1"/>
  <c r="X146" i="1"/>
  <c r="X145" i="1"/>
  <c r="X144" i="1"/>
  <c r="X141" i="1"/>
  <c r="X140" i="1"/>
  <c r="X139" i="1"/>
  <c r="X135" i="1"/>
  <c r="X134" i="1"/>
  <c r="X131" i="1"/>
  <c r="X129" i="1"/>
  <c r="X126" i="1"/>
  <c r="X125" i="1"/>
  <c r="X122" i="1"/>
  <c r="X121" i="1"/>
  <c r="X120" i="1"/>
  <c r="X119" i="1"/>
  <c r="X116" i="1"/>
  <c r="X115" i="1"/>
  <c r="X111" i="1"/>
  <c r="X107" i="1"/>
  <c r="X102" i="1"/>
  <c r="X97" i="1"/>
  <c r="X94" i="1"/>
  <c r="X91" i="1"/>
  <c r="X90" i="1"/>
  <c r="X85" i="1"/>
  <c r="X83" i="1"/>
  <c r="X80" i="1"/>
  <c r="X68" i="1"/>
  <c r="X65" i="1"/>
  <c r="X62" i="1"/>
  <c r="X47" i="1"/>
  <c r="X43" i="1"/>
  <c r="X42" i="1"/>
  <c r="X27" i="1"/>
  <c r="X23" i="1"/>
  <c r="X19" i="1"/>
  <c r="X16" i="1"/>
  <c r="X7" i="1"/>
  <c r="R1252" i="1"/>
  <c r="R429" i="1"/>
  <c r="W429" i="1" s="1"/>
  <c r="Z429" i="1" s="1"/>
  <c r="R402" i="1"/>
  <c r="W402" i="1" s="1"/>
  <c r="Z402" i="1" s="1"/>
  <c r="R433" i="1"/>
  <c r="W433" i="1" s="1"/>
  <c r="Z433" i="1" s="1"/>
  <c r="R485" i="1"/>
  <c r="W485" i="1" s="1"/>
  <c r="Z485" i="1" s="1"/>
  <c r="R700" i="1"/>
  <c r="W700" i="1" s="1"/>
  <c r="Z700" i="1" s="1"/>
  <c r="R683" i="1"/>
  <c r="W683" i="1" s="1"/>
  <c r="Z683" i="1" s="1"/>
  <c r="R817" i="1"/>
  <c r="W817" i="1" s="1"/>
  <c r="Z817" i="1" s="1"/>
  <c r="R1168" i="1"/>
  <c r="W1168" i="1" s="1"/>
  <c r="Z1168" i="1" s="1"/>
  <c r="R1116" i="1"/>
  <c r="W1116" i="1" s="1"/>
  <c r="Z1116" i="1" s="1"/>
  <c r="R1418" i="1"/>
  <c r="W1418" i="1" s="1"/>
  <c r="Z1418" i="1" s="1"/>
  <c r="R1200" i="1"/>
  <c r="W1200" i="1" s="1"/>
  <c r="Z1200" i="1" s="1"/>
  <c r="R1173" i="1"/>
  <c r="W1173" i="1" s="1"/>
  <c r="Z1173" i="1" s="1"/>
  <c r="R1517" i="1"/>
  <c r="W1517" i="1" s="1"/>
  <c r="Z1517" i="1" s="1"/>
  <c r="R1547" i="1"/>
  <c r="W1547" i="1" s="1"/>
  <c r="Z1547" i="1" s="1"/>
  <c r="R175" i="1"/>
  <c r="W175" i="1" s="1"/>
  <c r="Z175" i="1" s="1"/>
  <c r="R242" i="1"/>
  <c r="W242" i="1" s="1"/>
  <c r="Z242" i="1" s="1"/>
  <c r="R760" i="1"/>
  <c r="W760" i="1" s="1"/>
  <c r="Z760" i="1" s="1"/>
  <c r="R853" i="1"/>
  <c r="W853" i="1" s="1"/>
  <c r="Z853" i="1" s="1"/>
  <c r="R892" i="1"/>
  <c r="W892" i="1" s="1"/>
  <c r="Z892" i="1" s="1"/>
  <c r="R838" i="1"/>
  <c r="W838" i="1" s="1"/>
  <c r="Z838" i="1" s="1"/>
  <c r="R875" i="1"/>
  <c r="W875" i="1" s="1"/>
  <c r="Z875" i="1" s="1"/>
  <c r="R1114" i="1"/>
  <c r="W1114" i="1" s="1"/>
  <c r="Z1114" i="1" s="1"/>
  <c r="R1460" i="1"/>
  <c r="AA808" i="1"/>
  <c r="AA1120" i="1"/>
  <c r="AA813" i="1"/>
  <c r="AA1119" i="1"/>
  <c r="AA204" i="1"/>
  <c r="AA815" i="1"/>
  <c r="AA976" i="1"/>
  <c r="AA1578" i="1"/>
  <c r="AA50" i="1"/>
  <c r="AA1249" i="1"/>
  <c r="AA374" i="1"/>
  <c r="AA162" i="1"/>
  <c r="AA95" i="1"/>
  <c r="AA1252" i="1"/>
  <c r="AA812" i="1"/>
  <c r="AA968" i="1"/>
  <c r="AA242" i="1"/>
  <c r="AA627" i="1"/>
  <c r="AA182" i="1"/>
  <c r="AA1113" i="1"/>
  <c r="AA1369" i="1"/>
  <c r="AA36" i="1"/>
  <c r="AA838" i="1"/>
  <c r="AA571" i="1"/>
  <c r="AA603" i="1"/>
  <c r="AA239" i="1"/>
  <c r="AA103" i="1"/>
  <c r="AA910" i="1"/>
  <c r="AA970" i="1"/>
  <c r="AA601" i="1"/>
  <c r="AA592" i="1"/>
  <c r="AA679" i="1"/>
  <c r="AA536" i="1"/>
  <c r="AA84" i="1"/>
  <c r="AA326" i="1"/>
  <c r="AA1316" i="1"/>
  <c r="AA1076" i="1"/>
  <c r="AA911" i="1"/>
  <c r="AA851" i="1"/>
  <c r="AA1414" i="1"/>
  <c r="AA1337" i="1"/>
  <c r="AA68" i="1"/>
  <c r="AA1469" i="1"/>
  <c r="AA1457" i="1"/>
  <c r="AA1311" i="1"/>
  <c r="AA822" i="1"/>
  <c r="AA788" i="1"/>
  <c r="AA983" i="1"/>
  <c r="AA904" i="1"/>
  <c r="AA818" i="1"/>
  <c r="AA841" i="1"/>
  <c r="AA1399" i="1"/>
  <c r="AA737" i="1"/>
  <c r="AA948" i="1"/>
  <c r="AA29" i="1"/>
  <c r="AA3" i="1"/>
  <c r="AA1377" i="1"/>
  <c r="AA1577" i="1"/>
  <c r="AA22" i="1"/>
  <c r="AA191" i="1"/>
  <c r="AA350" i="1"/>
  <c r="AA79" i="1"/>
  <c r="AA880" i="1"/>
  <c r="AA61" i="1"/>
  <c r="AA212" i="1"/>
  <c r="AA804" i="1"/>
  <c r="AA123" i="1"/>
  <c r="AA972" i="1"/>
  <c r="AA405" i="1"/>
  <c r="AA809" i="1"/>
  <c r="AA8" i="1"/>
  <c r="AA514" i="1"/>
  <c r="AA1576" i="1"/>
  <c r="AA975" i="1"/>
  <c r="AA1124" i="1"/>
  <c r="AA98" i="1"/>
  <c r="AA4" i="1"/>
  <c r="AA1575" i="1"/>
  <c r="AA739" i="1"/>
  <c r="AA48" i="1"/>
  <c r="AA31" i="1"/>
  <c r="AA1574" i="1"/>
  <c r="AA422" i="1"/>
  <c r="AA986" i="1"/>
  <c r="AA670" i="1"/>
  <c r="AA969" i="1"/>
  <c r="AA28" i="1"/>
  <c r="AA30" i="1"/>
  <c r="AA814" i="1"/>
  <c r="AA206" i="1"/>
  <c r="AA1139" i="1"/>
  <c r="AA1573" i="1"/>
  <c r="AA21" i="1"/>
  <c r="AA1572" i="1"/>
  <c r="AA1556" i="1"/>
  <c r="AA236" i="1"/>
  <c r="AA224" i="1"/>
  <c r="AA41" i="1"/>
  <c r="AA420" i="1"/>
  <c r="AA277" i="1"/>
  <c r="AA1115" i="1"/>
  <c r="AA266" i="1"/>
  <c r="AA447" i="1"/>
  <c r="AA18" i="1"/>
  <c r="AA1571" i="1"/>
  <c r="AA220" i="1"/>
  <c r="AA418" i="1"/>
  <c r="AA789" i="1"/>
  <c r="AA821" i="1"/>
  <c r="AA982" i="1"/>
  <c r="AA44" i="1"/>
  <c r="AA20" i="1"/>
  <c r="AA401" i="1"/>
  <c r="AA806" i="1"/>
  <c r="AA1135" i="1"/>
  <c r="AA823" i="1"/>
  <c r="AA200" i="1"/>
  <c r="AA407" i="1"/>
  <c r="AA807" i="1"/>
  <c r="AA973" i="1"/>
  <c r="AA9" i="1"/>
  <c r="AA1570" i="1"/>
  <c r="AA38" i="1"/>
  <c r="AA1114" i="1"/>
  <c r="AA256" i="1"/>
  <c r="AA33" i="1"/>
  <c r="AA216" i="1"/>
  <c r="AA1569" i="1"/>
  <c r="AA221" i="1"/>
  <c r="AA37" i="1"/>
  <c r="AA419" i="1"/>
  <c r="AA787" i="1"/>
  <c r="AA245" i="1"/>
  <c r="AA198" i="1"/>
  <c r="AA2" i="1"/>
  <c r="AA196" i="1"/>
  <c r="AA1126" i="1"/>
  <c r="AA1568" i="1"/>
  <c r="AA25" i="1"/>
  <c r="AA987" i="1"/>
  <c r="AA1138" i="1"/>
  <c r="AA1567" i="1"/>
  <c r="AA825" i="1"/>
  <c r="AA989" i="1"/>
  <c r="AA16" i="1"/>
  <c r="AA23" i="1"/>
  <c r="AA17" i="1"/>
  <c r="AA279" i="1"/>
  <c r="AA209" i="1"/>
  <c r="AA97" i="1"/>
  <c r="AA744" i="1"/>
  <c r="AA409" i="1"/>
  <c r="AA805" i="1"/>
  <c r="AA974" i="1"/>
  <c r="AA1125" i="1"/>
  <c r="AA1566" i="1"/>
  <c r="AA802" i="1"/>
  <c r="AA785" i="1"/>
  <c r="AA1144" i="1"/>
  <c r="AA255" i="1"/>
  <c r="AA763" i="1"/>
  <c r="AA1554" i="1"/>
  <c r="AA1565" i="1"/>
  <c r="AA71" i="1"/>
  <c r="AA32" i="1"/>
  <c r="AA1133" i="1"/>
  <c r="AA757" i="1"/>
  <c r="AA15" i="1"/>
  <c r="AA979" i="1"/>
  <c r="AA421" i="1"/>
  <c r="AA985" i="1"/>
  <c r="AA1137" i="1"/>
  <c r="AA1564" i="1"/>
  <c r="AA215" i="1"/>
  <c r="AA158" i="1"/>
  <c r="AA665" i="1"/>
  <c r="AA523" i="1"/>
  <c r="AA1563" i="1"/>
  <c r="AA1562" i="1"/>
  <c r="AA424" i="1"/>
  <c r="AA403" i="1"/>
  <c r="AA430" i="1"/>
  <c r="AA408" i="1"/>
  <c r="AA410" i="1"/>
  <c r="AA779" i="1"/>
  <c r="AA1134" i="1"/>
  <c r="AA463" i="1"/>
  <c r="AA795" i="1"/>
  <c r="AA1186" i="1"/>
  <c r="AA241" i="1"/>
  <c r="AA981" i="1"/>
  <c r="AA777" i="1"/>
  <c r="AA214" i="1"/>
  <c r="AA207" i="1"/>
  <c r="AA222" i="1"/>
  <c r="AA339" i="1"/>
  <c r="AA988" i="1"/>
  <c r="AA824" i="1"/>
  <c r="AA235" i="1"/>
  <c r="AA51" i="1"/>
  <c r="AA13" i="1"/>
  <c r="AA53" i="1"/>
  <c r="AA10" i="1"/>
  <c r="AA1181" i="1"/>
  <c r="AA1561" i="1"/>
  <c r="AA228" i="1"/>
  <c r="AA208" i="1"/>
  <c r="AA203" i="1"/>
  <c r="AA201" i="1"/>
  <c r="AA238" i="1"/>
  <c r="AA243" i="1"/>
  <c r="AA197" i="1"/>
  <c r="AA1194" i="1"/>
  <c r="AA96" i="1"/>
  <c r="AA52" i="1"/>
  <c r="AA88" i="1"/>
  <c r="AA80" i="1"/>
  <c r="AA43" i="1"/>
  <c r="AA1001" i="1"/>
  <c r="AA1160" i="1"/>
  <c r="AA1560" i="1"/>
  <c r="AA1559" i="1"/>
  <c r="AA1546" i="1"/>
  <c r="AA1032" i="1"/>
  <c r="AA761" i="1"/>
  <c r="AA1188" i="1"/>
  <c r="AA205" i="1"/>
  <c r="AA268" i="1"/>
  <c r="AA413" i="1"/>
  <c r="AA796" i="1"/>
  <c r="AA26" i="1"/>
  <c r="AA187" i="1"/>
  <c r="AA819" i="1"/>
  <c r="AA811" i="1"/>
  <c r="AA270" i="1"/>
  <c r="AA258" i="1"/>
  <c r="AA993" i="1"/>
  <c r="AA1121" i="1"/>
  <c r="AA1558" i="1"/>
  <c r="AA1557" i="1"/>
  <c r="AA1147" i="1"/>
  <c r="AA754" i="1"/>
  <c r="AA1146" i="1"/>
  <c r="AA272" i="1"/>
  <c r="AA1178" i="1"/>
  <c r="AA76" i="1"/>
  <c r="AA764" i="1"/>
  <c r="AA1541" i="1"/>
  <c r="AA1190" i="1"/>
  <c r="AA1555" i="1"/>
  <c r="AA846" i="1"/>
  <c r="AA65" i="1"/>
  <c r="AA748" i="1"/>
  <c r="AA849" i="1"/>
  <c r="AA1021" i="1"/>
  <c r="AA990" i="1"/>
  <c r="AA1122" i="1"/>
  <c r="AA1540" i="1"/>
  <c r="AA1152" i="1"/>
  <c r="AA863" i="1"/>
  <c r="AA1553" i="1"/>
  <c r="AA24" i="1"/>
  <c r="AA47" i="1"/>
  <c r="AA87" i="1"/>
  <c r="AA429" i="1"/>
  <c r="AA416" i="1"/>
  <c r="AA11" i="1"/>
  <c r="AA85" i="1"/>
  <c r="AA1552" i="1"/>
  <c r="AA219" i="1"/>
  <c r="AA1551" i="1"/>
  <c r="AA1550" i="1"/>
  <c r="AA296" i="1"/>
  <c r="AA101" i="1"/>
  <c r="AA1177" i="1"/>
  <c r="AA1169" i="1"/>
  <c r="AA46" i="1"/>
  <c r="AA1161" i="1"/>
  <c r="AA767" i="1"/>
  <c r="AA1003" i="1"/>
  <c r="AA833" i="1"/>
  <c r="AA1013" i="1"/>
  <c r="AA1008" i="1"/>
  <c r="AA91" i="1"/>
  <c r="AA1153" i="1"/>
  <c r="AA1549" i="1"/>
  <c r="AA992" i="1"/>
  <c r="AA792" i="1"/>
  <c r="AA837" i="1"/>
  <c r="AA1548" i="1"/>
  <c r="AA352" i="1"/>
  <c r="AA1128" i="1"/>
  <c r="AA750" i="1"/>
  <c r="AA830" i="1"/>
  <c r="AA842" i="1"/>
  <c r="AA60" i="1"/>
  <c r="AA1547" i="1"/>
  <c r="AA1009" i="1"/>
  <c r="AA1016" i="1"/>
  <c r="AA1537" i="1"/>
  <c r="AA1536" i="1"/>
  <c r="AA1545" i="1"/>
  <c r="AA244" i="1"/>
  <c r="AA226" i="1"/>
  <c r="AA202" i="1"/>
  <c r="AA34" i="1"/>
  <c r="AA67" i="1"/>
  <c r="AA240" i="1"/>
  <c r="AA110" i="1"/>
  <c r="AA218" i="1"/>
  <c r="AA726" i="1"/>
  <c r="AA791" i="1"/>
  <c r="AA35" i="1"/>
  <c r="AA122" i="1"/>
  <c r="AA1231" i="1"/>
  <c r="AA774" i="1"/>
  <c r="AA1143" i="1"/>
  <c r="AA1544" i="1"/>
  <c r="AA45" i="1"/>
  <c r="AA231" i="1"/>
  <c r="AA426" i="1"/>
  <c r="AA459" i="1"/>
  <c r="AA1129" i="1"/>
  <c r="AA264" i="1"/>
  <c r="AA69" i="1"/>
  <c r="AA1127" i="1"/>
  <c r="AA89" i="1"/>
  <c r="AA1543" i="1"/>
  <c r="AA752" i="1"/>
  <c r="AA977" i="1"/>
  <c r="AA1011" i="1"/>
  <c r="AA440" i="1"/>
  <c r="AA741" i="1"/>
  <c r="AA984" i="1"/>
  <c r="AA441" i="1"/>
  <c r="AA843" i="1"/>
  <c r="AA1012" i="1"/>
  <c r="AA199" i="1"/>
  <c r="AA404" i="1"/>
  <c r="AA6" i="1"/>
  <c r="AA234" i="1"/>
  <c r="AA816" i="1"/>
  <c r="AA14" i="1"/>
  <c r="AA1542" i="1"/>
  <c r="AA402" i="1"/>
  <c r="AA451" i="1"/>
  <c r="AA109" i="1"/>
  <c r="AA64" i="1"/>
  <c r="AA1149" i="1"/>
  <c r="AA438" i="1"/>
  <c r="AA980" i="1"/>
  <c r="AA801" i="1"/>
  <c r="AA652" i="1"/>
  <c r="AA1142" i="1"/>
  <c r="AA269" i="1"/>
  <c r="AA1534" i="1"/>
  <c r="AA237" i="1"/>
  <c r="AA99" i="1"/>
  <c r="AA1218" i="1"/>
  <c r="AA294" i="1"/>
  <c r="AA1033" i="1"/>
  <c r="AA465" i="1"/>
  <c r="AA433" i="1"/>
  <c r="AA1132" i="1"/>
  <c r="AA325" i="1"/>
  <c r="AA800" i="1"/>
  <c r="AA128" i="1"/>
  <c r="AA273" i="1"/>
  <c r="AA698" i="1"/>
  <c r="AA914" i="1"/>
  <c r="AA1117" i="1"/>
  <c r="AA40" i="1"/>
  <c r="AA78" i="1"/>
  <c r="AA92" i="1"/>
  <c r="AA148" i="1"/>
  <c r="AA7" i="1"/>
  <c r="AA794" i="1"/>
  <c r="AA530" i="1"/>
  <c r="AA1529" i="1"/>
  <c r="AA1159" i="1"/>
  <c r="AA432" i="1"/>
  <c r="AA1522" i="1"/>
  <c r="AA1206" i="1"/>
  <c r="AA1521" i="1"/>
  <c r="AA1315" i="1"/>
  <c r="AA1074" i="1"/>
  <c r="AA415" i="1"/>
  <c r="AA485" i="1"/>
  <c r="AA428" i="1"/>
  <c r="AA775" i="1"/>
  <c r="AA1038" i="1"/>
  <c r="AA1224" i="1"/>
  <c r="AA1539" i="1"/>
  <c r="AA1036" i="1"/>
  <c r="AA126" i="1"/>
  <c r="AA1193" i="1"/>
  <c r="AA1000" i="1"/>
  <c r="AA427" i="1"/>
  <c r="AA54" i="1"/>
  <c r="AA995" i="1"/>
  <c r="AA1156" i="1"/>
  <c r="AA1538" i="1"/>
  <c r="AA510" i="1"/>
  <c r="AA1007" i="1"/>
  <c r="AA783" i="1"/>
  <c r="AA1506" i="1"/>
  <c r="AA999" i="1"/>
  <c r="AA832" i="1"/>
  <c r="AA817" i="1"/>
  <c r="AA711" i="1"/>
  <c r="AA1052" i="1"/>
  <c r="AA318" i="1"/>
  <c r="AA491" i="1"/>
  <c r="AA1118" i="1"/>
  <c r="AA1018" i="1"/>
  <c r="AA1498" i="1"/>
  <c r="AA743" i="1"/>
  <c r="AA810" i="1"/>
  <c r="AA740" i="1"/>
  <c r="AA1494" i="1"/>
  <c r="AA1493" i="1"/>
  <c r="AA1281" i="1"/>
  <c r="AA755" i="1"/>
  <c r="AA1015" i="1"/>
  <c r="AA845" i="1"/>
  <c r="AA786" i="1"/>
  <c r="AA1486" i="1"/>
  <c r="AA1165" i="1"/>
  <c r="AA971" i="1"/>
  <c r="AA1535" i="1"/>
  <c r="AA978" i="1"/>
  <c r="AA1130" i="1"/>
  <c r="AA799" i="1"/>
  <c r="AA759" i="1"/>
  <c r="AA840" i="1"/>
  <c r="AA83" i="1"/>
  <c r="AA1212" i="1"/>
  <c r="AA1302" i="1"/>
  <c r="AA66" i="1"/>
  <c r="AA798" i="1"/>
  <c r="AA262" i="1"/>
  <c r="AA232" i="1"/>
  <c r="AA274" i="1"/>
  <c r="AA1482" i="1"/>
  <c r="AA1176" i="1"/>
  <c r="AA261" i="1"/>
  <c r="AA882" i="1"/>
  <c r="AA1533" i="1"/>
  <c r="AA1004" i="1"/>
  <c r="AA834" i="1"/>
  <c r="AA1141" i="1"/>
  <c r="AA1030" i="1"/>
  <c r="AA747" i="1"/>
  <c r="AA1022" i="1"/>
  <c r="AA1192" i="1"/>
  <c r="AA1532" i="1"/>
  <c r="AA850" i="1"/>
  <c r="AA1531" i="1"/>
  <c r="AA1530" i="1"/>
  <c r="AA1204" i="1"/>
  <c r="AA439" i="1"/>
  <c r="AA448" i="1"/>
  <c r="AA797" i="1"/>
  <c r="AA280" i="1"/>
  <c r="AA86" i="1"/>
  <c r="AA1025" i="1"/>
  <c r="AA857" i="1"/>
  <c r="AA1481" i="1"/>
  <c r="AA1199" i="1"/>
  <c r="AA1528" i="1"/>
  <c r="AA1298" i="1"/>
  <c r="AA900" i="1"/>
  <c r="AA1066" i="1"/>
  <c r="AA472" i="1"/>
  <c r="AA300" i="1"/>
  <c r="AA1320" i="1"/>
  <c r="AA257" i="1"/>
  <c r="AA1527" i="1"/>
  <c r="AA289" i="1"/>
  <c r="AA1207" i="1"/>
  <c r="AA1213" i="1"/>
  <c r="AA1116" i="1"/>
  <c r="AA776" i="1"/>
  <c r="AA63" i="1"/>
  <c r="AA446" i="1"/>
  <c r="AA1168" i="1"/>
  <c r="AA267" i="1"/>
  <c r="AA1151" i="1"/>
  <c r="AA1526" i="1"/>
  <c r="AA253" i="1"/>
  <c r="AA437" i="1"/>
  <c r="AA1158" i="1"/>
  <c r="AA58" i="1"/>
  <c r="AA70" i="1"/>
  <c r="AA1525" i="1"/>
  <c r="AA140" i="1"/>
  <c r="AA121" i="1"/>
  <c r="AA1524" i="1"/>
  <c r="AA217" i="1"/>
  <c r="AA998" i="1"/>
  <c r="AA445" i="1"/>
  <c r="AA486" i="1"/>
  <c r="AA225" i="1"/>
  <c r="AA423" i="1"/>
  <c r="AA1523" i="1"/>
  <c r="AA1131" i="1"/>
  <c r="AA431" i="1"/>
  <c r="AA1475" i="1"/>
  <c r="AA74" i="1"/>
  <c r="AA543" i="1"/>
  <c r="AA1189" i="1"/>
  <c r="AA1472" i="1"/>
  <c r="AA1471" i="1"/>
  <c r="AA42" i="1"/>
  <c r="AA73" i="1"/>
  <c r="AA314" i="1"/>
  <c r="AA114" i="1"/>
  <c r="AA1520" i="1"/>
  <c r="AA1171" i="1"/>
  <c r="AA306" i="1"/>
  <c r="AA475" i="1"/>
  <c r="AA771" i="1"/>
  <c r="AA1155" i="1"/>
  <c r="AA831" i="1"/>
  <c r="AA1519" i="1"/>
  <c r="AA1026" i="1"/>
  <c r="AA62" i="1"/>
  <c r="AA19" i="1"/>
  <c r="AA452" i="1"/>
  <c r="AA1518" i="1"/>
  <c r="AA1287" i="1"/>
  <c r="AA742" i="1"/>
  <c r="AA406" i="1"/>
  <c r="AA77" i="1"/>
  <c r="AA1200" i="1"/>
  <c r="AA1517" i="1"/>
  <c r="AA770" i="1"/>
  <c r="AA994" i="1"/>
  <c r="AA820" i="1"/>
  <c r="AA1516" i="1"/>
  <c r="AA284" i="1"/>
  <c r="AA1228" i="1"/>
  <c r="AA991" i="1"/>
  <c r="AA1301" i="1"/>
  <c r="AA190" i="1"/>
  <c r="AA457" i="1"/>
  <c r="AA278" i="1"/>
  <c r="AA1174" i="1"/>
  <c r="AA1515" i="1"/>
  <c r="AA213" i="1"/>
  <c r="AA90" i="1"/>
  <c r="AA316" i="1"/>
  <c r="AA862" i="1"/>
  <c r="AA1432" i="1"/>
  <c r="AA1514" i="1"/>
  <c r="AA1513" i="1"/>
  <c r="AA1140" i="1"/>
  <c r="AA1123" i="1"/>
  <c r="AA1512" i="1"/>
  <c r="AA263" i="1"/>
  <c r="AA230" i="1"/>
  <c r="AA1154" i="1"/>
  <c r="AA1164" i="1"/>
  <c r="AA250" i="1"/>
  <c r="AA1418" i="1"/>
  <c r="AA772" i="1"/>
  <c r="AA1145" i="1"/>
  <c r="AA75" i="1"/>
  <c r="AA533" i="1"/>
  <c r="AA1019" i="1"/>
  <c r="AA453" i="1"/>
  <c r="AA106" i="1"/>
  <c r="AA120" i="1"/>
  <c r="AA782" i="1"/>
  <c r="AA129" i="1"/>
  <c r="AA790" i="1"/>
  <c r="AA464" i="1"/>
  <c r="AA1314" i="1"/>
  <c r="AA1511" i="1"/>
  <c r="AA39" i="1"/>
  <c r="AA715" i="1"/>
  <c r="AA211" i="1"/>
  <c r="AA271" i="1"/>
  <c r="AA856" i="1"/>
  <c r="AA829" i="1"/>
  <c r="AA181" i="1"/>
  <c r="AA246" i="1"/>
  <c r="AA56" i="1"/>
  <c r="AA249" i="1"/>
  <c r="AA27" i="1"/>
  <c r="AA210" i="1"/>
  <c r="AA414" i="1"/>
  <c r="AA664" i="1"/>
  <c r="AA57" i="1"/>
  <c r="AA248" i="1"/>
  <c r="AA156" i="1"/>
  <c r="AA59" i="1"/>
  <c r="AA847" i="1"/>
  <c r="AA1029" i="1"/>
  <c r="AA155" i="1"/>
  <c r="AA5" i="1"/>
  <c r="AA826" i="1"/>
  <c r="AA696" i="1"/>
  <c r="AA1510" i="1"/>
  <c r="AA913" i="1"/>
  <c r="AA1319" i="1"/>
  <c r="AA867" i="1"/>
  <c r="AA1223" i="1"/>
  <c r="AA1014" i="1"/>
  <c r="AA474" i="1"/>
  <c r="AA732" i="1"/>
  <c r="AA766" i="1"/>
  <c r="AA1002" i="1"/>
  <c r="AA714" i="1"/>
  <c r="AA784" i="1"/>
  <c r="AA1272" i="1"/>
  <c r="AA223" i="1"/>
  <c r="AA1136" i="1"/>
  <c r="AA669" i="1"/>
  <c r="AA1028" i="1"/>
  <c r="AA417" i="1"/>
  <c r="AA695" i="1"/>
  <c r="AA435" i="1"/>
  <c r="AA1509" i="1"/>
  <c r="AA641" i="1"/>
  <c r="AA1221" i="1"/>
  <c r="AA1279" i="1"/>
  <c r="AA773" i="1"/>
  <c r="AA361" i="1"/>
  <c r="AA769" i="1"/>
  <c r="AA765" i="1"/>
  <c r="AA1035" i="1"/>
  <c r="AA503" i="1"/>
  <c r="AA701" i="1"/>
  <c r="AA1239" i="1"/>
  <c r="AA693" i="1"/>
  <c r="AA154" i="1"/>
  <c r="AA1508" i="1"/>
  <c r="AA349" i="1"/>
  <c r="AA793" i="1"/>
  <c r="AA1232" i="1"/>
  <c r="AA303" i="1"/>
  <c r="AA473" i="1"/>
  <c r="AA727" i="1"/>
  <c r="AA868" i="1"/>
  <c r="AA1039" i="1"/>
  <c r="AA341" i="1"/>
  <c r="AA865" i="1"/>
  <c r="AA1313" i="1"/>
  <c r="AA996" i="1"/>
  <c r="AA290" i="1"/>
  <c r="AA839" i="1"/>
  <c r="AA132" i="1"/>
  <c r="AA227" i="1"/>
  <c r="AA254" i="1"/>
  <c r="AA233" i="1"/>
  <c r="AA1507" i="1"/>
  <c r="AA302" i="1"/>
  <c r="AA1072" i="1"/>
  <c r="AA49" i="1"/>
  <c r="AA707" i="1"/>
  <c r="AA1046" i="1"/>
  <c r="AA105" i="1"/>
  <c r="AA332" i="1"/>
  <c r="AA751" i="1"/>
  <c r="AA640" i="1"/>
  <c r="AA139" i="1"/>
  <c r="AA104" i="1"/>
  <c r="AA554" i="1"/>
  <c r="AA265" i="1"/>
  <c r="AA72" i="1"/>
  <c r="AA1310" i="1"/>
  <c r="AA252" i="1"/>
  <c r="AA1187" i="1"/>
  <c r="AA1237" i="1"/>
  <c r="AA372" i="1"/>
  <c r="AA1505" i="1"/>
  <c r="AA1504" i="1"/>
  <c r="AA1173" i="1"/>
  <c r="AA692" i="1"/>
  <c r="AA660" i="1"/>
  <c r="AA1208" i="1"/>
  <c r="AA1071" i="1"/>
  <c r="AA997" i="1"/>
  <c r="AA1503" i="1"/>
  <c r="AA370" i="1"/>
  <c r="AA1150" i="1"/>
  <c r="AA762" i="1"/>
  <c r="AA425" i="1"/>
  <c r="AA1070" i="1"/>
  <c r="AA561" i="1"/>
  <c r="AA1020" i="1"/>
  <c r="AA288" i="1"/>
  <c r="AA1230" i="1"/>
  <c r="AA758" i="1"/>
  <c r="AA1502" i="1"/>
  <c r="AA1501" i="1"/>
  <c r="AA781" i="1"/>
  <c r="AA853" i="1"/>
  <c r="AA134" i="1"/>
  <c r="AA333" i="1"/>
  <c r="AA1234" i="1"/>
  <c r="AA560" i="1"/>
  <c r="AA1264" i="1"/>
  <c r="AA1500" i="1"/>
  <c r="AA876" i="1"/>
  <c r="AA229" i="1"/>
  <c r="AA1148" i="1"/>
  <c r="AA307" i="1"/>
  <c r="AA1499" i="1"/>
  <c r="AA1244" i="1"/>
  <c r="AA504" i="1"/>
  <c r="AA869" i="1"/>
  <c r="AA1210" i="1"/>
  <c r="AA658" i="1"/>
  <c r="AA1226" i="1"/>
  <c r="AA858" i="1"/>
  <c r="AA1215" i="1"/>
  <c r="AA736" i="1"/>
  <c r="AA749" i="1"/>
  <c r="AA481" i="1"/>
  <c r="AA1017" i="1"/>
  <c r="AA276" i="1"/>
  <c r="AA247" i="1"/>
  <c r="AA449" i="1"/>
  <c r="AA82" i="1"/>
  <c r="AA901" i="1"/>
  <c r="AA1497" i="1"/>
  <c r="AA1496" i="1"/>
  <c r="AA1271" i="1"/>
  <c r="AA1248" i="1"/>
  <c r="AA1270" i="1"/>
  <c r="AA94" i="1"/>
  <c r="AA450" i="1"/>
  <c r="AA1211" i="1"/>
  <c r="AA513" i="1"/>
  <c r="AA546" i="1"/>
  <c r="AA1495" i="1"/>
  <c r="AA730" i="1"/>
  <c r="AA1243" i="1"/>
  <c r="AA753" i="1"/>
  <c r="AA1195" i="1"/>
  <c r="AA854" i="1"/>
  <c r="AA1209" i="1"/>
  <c r="AA1205" i="1"/>
  <c r="AA1024" i="1"/>
  <c r="AA1201" i="1"/>
  <c r="AA131" i="1"/>
  <c r="AA116" i="1"/>
  <c r="AA1492" i="1"/>
  <c r="AA872" i="1"/>
  <c r="AA1197" i="1"/>
  <c r="AA778" i="1"/>
  <c r="AA828" i="1"/>
  <c r="AA694" i="1"/>
  <c r="AA710" i="1"/>
  <c r="AA305" i="1"/>
  <c r="AA113" i="1"/>
  <c r="AA310" i="1"/>
  <c r="AA479" i="1"/>
  <c r="AA1042" i="1"/>
  <c r="AA1491" i="1"/>
  <c r="AA108" i="1"/>
  <c r="AA444" i="1"/>
  <c r="AA146" i="1"/>
  <c r="AA309" i="1"/>
  <c r="AA135" i="1"/>
  <c r="AA360" i="1"/>
  <c r="AA436" i="1"/>
  <c r="AA1490" i="1"/>
  <c r="AA1214" i="1"/>
  <c r="AA55" i="1"/>
  <c r="AA663" i="1"/>
  <c r="AA1489" i="1"/>
  <c r="AA921" i="1"/>
  <c r="AA1081" i="1"/>
  <c r="AA1488" i="1"/>
  <c r="AA735" i="1"/>
  <c r="AA282" i="1"/>
  <c r="AA1240" i="1"/>
  <c r="AA119" i="1"/>
  <c r="AA1045" i="1"/>
  <c r="AA1268" i="1"/>
  <c r="AA1332" i="1"/>
  <c r="AA923" i="1"/>
  <c r="AA1031" i="1"/>
  <c r="AA1037" i="1"/>
  <c r="AA112" i="1"/>
  <c r="AA442" i="1"/>
  <c r="AA1238" i="1"/>
  <c r="AA1291" i="1"/>
  <c r="AA322" i="1"/>
  <c r="AA125" i="1"/>
  <c r="AA483" i="1"/>
  <c r="AA632" i="1"/>
  <c r="AA293" i="1"/>
  <c r="AA1487" i="1"/>
  <c r="AA1167" i="1"/>
  <c r="AA1196" i="1"/>
  <c r="AA719" i="1"/>
  <c r="AA334" i="1"/>
  <c r="AA890" i="1"/>
  <c r="AA458" i="1"/>
  <c r="AA1166" i="1"/>
  <c r="AA836" i="1"/>
  <c r="AA301" i="1"/>
  <c r="AA1006" i="1"/>
  <c r="AA1247" i="1"/>
  <c r="AA1485" i="1"/>
  <c r="AA1484" i="1"/>
  <c r="AA1483" i="1"/>
  <c r="AA1229" i="1"/>
  <c r="AA756" i="1"/>
  <c r="AA355" i="1"/>
  <c r="AA1191" i="1"/>
  <c r="AA495" i="1"/>
  <c r="AA344" i="1"/>
  <c r="AA1235" i="1"/>
  <c r="AA351" i="1"/>
  <c r="AA251" i="1"/>
  <c r="AA1480" i="1"/>
  <c r="AA1233" i="1"/>
  <c r="AA535" i="1"/>
  <c r="AA1175" i="1"/>
  <c r="AA768" i="1"/>
  <c r="AA547" i="1"/>
  <c r="AA1227" i="1"/>
  <c r="AA653" i="1"/>
  <c r="AA1040" i="1"/>
  <c r="AA506" i="1"/>
  <c r="AA315" i="1"/>
  <c r="AA908" i="1"/>
  <c r="AA1307" i="1"/>
  <c r="AA462" i="1"/>
  <c r="AA1041" i="1"/>
  <c r="AA1236" i="1"/>
  <c r="AA1479" i="1"/>
  <c r="AA635" i="1"/>
  <c r="AA1185" i="1"/>
  <c r="AA260" i="1"/>
  <c r="AA376" i="1"/>
  <c r="AA1203" i="1"/>
  <c r="AA1478" i="1"/>
  <c r="AA455" i="1"/>
  <c r="AA471" i="1"/>
  <c r="AA330" i="1"/>
  <c r="AA312" i="1"/>
  <c r="AA482" i="1"/>
  <c r="AA729" i="1"/>
  <c r="AA117" i="1"/>
  <c r="AA492" i="1"/>
  <c r="AA512" i="1"/>
  <c r="AA130" i="1"/>
  <c r="AA860" i="1"/>
  <c r="AA1219" i="1"/>
  <c r="AA1477" i="1"/>
  <c r="AA733" i="1"/>
  <c r="AA529" i="1"/>
  <c r="AA691" i="1"/>
  <c r="AA700" i="1"/>
  <c r="AA1297" i="1"/>
  <c r="AA1058" i="1"/>
  <c r="AA1273" i="1"/>
  <c r="AA1476" i="1"/>
  <c r="AA1184" i="1"/>
  <c r="AA871" i="1"/>
  <c r="AA434" i="1"/>
  <c r="AA1183" i="1"/>
  <c r="AA115" i="1"/>
  <c r="AA170" i="1"/>
  <c r="AA643" i="1"/>
  <c r="AA319" i="1"/>
  <c r="AA494" i="1"/>
  <c r="AA724" i="1"/>
  <c r="AA1182" i="1"/>
  <c r="AA1180" i="1"/>
  <c r="AA1044" i="1"/>
  <c r="AA655" i="1"/>
  <c r="AA534" i="1"/>
  <c r="AA498" i="1"/>
  <c r="AA1246" i="1"/>
  <c r="AA153" i="1"/>
  <c r="AA173" i="1"/>
  <c r="AA343" i="1"/>
  <c r="AA1474" i="1"/>
  <c r="AA317" i="1"/>
  <c r="AA168" i="1"/>
  <c r="AA1263" i="1"/>
  <c r="AA320" i="1"/>
  <c r="AA151" i="1"/>
  <c r="AA138" i="1"/>
  <c r="AA362" i="1"/>
  <c r="AA1473" i="1"/>
  <c r="AA160" i="1"/>
  <c r="AA1222" i="1"/>
  <c r="AA150" i="1"/>
  <c r="AA118" i="1"/>
  <c r="AA172" i="1"/>
  <c r="AA111" i="1"/>
  <c r="AA1172" i="1"/>
  <c r="AA844" i="1"/>
  <c r="AA1179" i="1"/>
  <c r="AA1170" i="1"/>
  <c r="AA497" i="1"/>
  <c r="AA718" i="1"/>
  <c r="AA662" i="1"/>
  <c r="AA327" i="1"/>
  <c r="AA706" i="1"/>
  <c r="AA682" i="1"/>
  <c r="AA354" i="1"/>
  <c r="AA690" i="1"/>
  <c r="AA292" i="1"/>
  <c r="AA124" i="1"/>
  <c r="AA906" i="1"/>
  <c r="AA738" i="1"/>
  <c r="AA488" i="1"/>
  <c r="AA478" i="1"/>
  <c r="AA93" i="1"/>
  <c r="AA291" i="1"/>
  <c r="AA861" i="1"/>
  <c r="AA583" i="1"/>
  <c r="AA552" i="1"/>
  <c r="AA728" i="1"/>
  <c r="AA1470" i="1"/>
  <c r="AA1102" i="1"/>
  <c r="AA379" i="1"/>
  <c r="AA943" i="1"/>
  <c r="AA848" i="1"/>
  <c r="AA1253" i="1"/>
  <c r="AA582" i="1"/>
  <c r="AA1468" i="1"/>
  <c r="AA642" i="1"/>
  <c r="AA1054" i="1"/>
  <c r="AA1467" i="1"/>
  <c r="AA348" i="1"/>
  <c r="AA528" i="1"/>
  <c r="AA166" i="1"/>
  <c r="AA722" i="1"/>
  <c r="AA524" i="1"/>
  <c r="AA609" i="1"/>
  <c r="AA375" i="1"/>
  <c r="AA713" i="1"/>
  <c r="AA395" i="1"/>
  <c r="AA870" i="1"/>
  <c r="AA476" i="1"/>
  <c r="AA359" i="1"/>
  <c r="AA308" i="1"/>
  <c r="AA717" i="1"/>
  <c r="AA1466" i="1"/>
  <c r="AA356" i="1"/>
  <c r="AA1290" i="1"/>
  <c r="AA175" i="1"/>
  <c r="AA957" i="1"/>
  <c r="AA720" i="1"/>
  <c r="AA1346" i="1"/>
  <c r="AA283" i="1"/>
  <c r="AA1256" i="1"/>
  <c r="AA1465" i="1"/>
  <c r="AA1262" i="1"/>
  <c r="AA443" i="1"/>
  <c r="AA686" i="1"/>
  <c r="AA680" i="1"/>
  <c r="AA545" i="1"/>
  <c r="AA287" i="1"/>
  <c r="AA358" i="1"/>
  <c r="AA1312" i="1"/>
  <c r="AA1274" i="1"/>
  <c r="AA532" i="1"/>
  <c r="AA631" i="1"/>
  <c r="AA1464" i="1"/>
  <c r="AA780" i="1"/>
  <c r="AA493" i="1"/>
  <c r="AA699" i="1"/>
  <c r="AA502" i="1"/>
  <c r="AA1349" i="1"/>
  <c r="AA487" i="1"/>
  <c r="AA708" i="1"/>
  <c r="AA364" i="1"/>
  <c r="AA363" i="1"/>
  <c r="AA176" i="1"/>
  <c r="AA827" i="1"/>
  <c r="AA760" i="1"/>
  <c r="AA259" i="1"/>
  <c r="AA460" i="1"/>
  <c r="AA673" i="1"/>
  <c r="AA518" i="1"/>
  <c r="AA608" i="1"/>
  <c r="AA1462" i="1"/>
  <c r="AA1323" i="1"/>
  <c r="AA1461" i="1"/>
  <c r="AA81" i="1"/>
  <c r="AA537" i="1"/>
  <c r="AA1225" i="1"/>
  <c r="AA734" i="1"/>
  <c r="AA859" i="1"/>
  <c r="AA1216" i="1"/>
  <c r="AA508" i="1"/>
  <c r="AA490" i="1"/>
  <c r="AA149" i="1"/>
  <c r="AA1048" i="1"/>
  <c r="AA1362" i="1"/>
  <c r="AA1460" i="1"/>
  <c r="AA702" i="1"/>
  <c r="AA878" i="1"/>
  <c r="AA467" i="1"/>
  <c r="AA501" i="1"/>
  <c r="AA299" i="1"/>
  <c r="AA1317" i="1"/>
  <c r="AA697" i="1"/>
  <c r="AA1106" i="1"/>
  <c r="AA639" i="1"/>
  <c r="AA468" i="1"/>
  <c r="AA1285" i="1"/>
  <c r="AA721" i="1"/>
  <c r="AA955" i="1"/>
  <c r="AA657" i="1"/>
  <c r="AA689" i="1"/>
  <c r="AA886" i="1"/>
  <c r="AA704" i="1"/>
  <c r="AA619" i="1"/>
  <c r="AA626" i="1"/>
  <c r="AA678" i="1"/>
  <c r="AA1242" i="1"/>
  <c r="AA1459" i="1"/>
  <c r="AA1047" i="1"/>
  <c r="AA852" i="1"/>
  <c r="AA887" i="1"/>
  <c r="AA891" i="1"/>
  <c r="AA329" i="1"/>
  <c r="AA152" i="1"/>
  <c r="AA100" i="1"/>
  <c r="AA581" i="1"/>
  <c r="AA335" i="1"/>
  <c r="AA275" i="1"/>
  <c r="AA454" i="1"/>
  <c r="AA648" i="1"/>
  <c r="AA580" i="1"/>
  <c r="AA1258" i="1"/>
  <c r="AA385" i="1"/>
  <c r="AA137" i="1"/>
  <c r="AA1458" i="1"/>
  <c r="AA1456" i="1"/>
  <c r="AA1455" i="1"/>
  <c r="AA1220" i="1"/>
  <c r="AA324" i="1"/>
  <c r="AA1198" i="1"/>
  <c r="AA716" i="1"/>
  <c r="AA1162" i="1"/>
  <c r="AA1265" i="1"/>
  <c r="AA1261" i="1"/>
  <c r="AA384" i="1"/>
  <c r="AA562" i="1"/>
  <c r="AA456" i="1"/>
  <c r="AA1241" i="1"/>
  <c r="AA550" i="1"/>
  <c r="AA1157" i="1"/>
  <c r="AA186" i="1"/>
  <c r="AA102" i="1"/>
  <c r="AA1257" i="1"/>
  <c r="AA1251" i="1"/>
  <c r="AA1454" i="1"/>
  <c r="AA855" i="1"/>
  <c r="AA745" i="1"/>
  <c r="AA893" i="1"/>
  <c r="AA1306" i="1"/>
  <c r="AA1453" i="1"/>
  <c r="AA297" i="1"/>
  <c r="AA1300" i="1"/>
  <c r="AA1322" i="1"/>
  <c r="AA916" i="1"/>
  <c r="AA1078" i="1"/>
  <c r="AA1334" i="1"/>
  <c r="AA924" i="1"/>
  <c r="AA1084" i="1"/>
  <c r="AA873" i="1"/>
  <c r="AA919" i="1"/>
  <c r="AA163" i="1"/>
  <c r="AA346" i="1"/>
  <c r="AA570" i="1"/>
  <c r="AA617" i="1"/>
  <c r="AA1330" i="1"/>
  <c r="AA1452" i="1"/>
  <c r="AA917" i="1"/>
  <c r="AA1079" i="1"/>
  <c r="AA1324" i="1"/>
  <c r="AA672" i="1"/>
  <c r="AA1325" i="1"/>
  <c r="AA1451" i="1"/>
  <c r="AA918" i="1"/>
  <c r="AA1055" i="1"/>
  <c r="AA1255" i="1"/>
  <c r="AA1450" i="1"/>
  <c r="AA496" i="1"/>
  <c r="AA705" i="1"/>
  <c r="AA1331" i="1"/>
  <c r="AA922" i="1"/>
  <c r="AA1082" i="1"/>
  <c r="AA903" i="1"/>
  <c r="AA883" i="1"/>
  <c r="AA1309" i="1"/>
  <c r="AA1341" i="1"/>
  <c r="AA1449" i="1"/>
  <c r="AA936" i="1"/>
  <c r="AA1094" i="1"/>
  <c r="AA1333" i="1"/>
  <c r="AA681" i="1"/>
  <c r="AA1023" i="1"/>
  <c r="AA889" i="1"/>
  <c r="AA1361" i="1"/>
  <c r="AA1345" i="1"/>
  <c r="AA938" i="1"/>
  <c r="AA1096" i="1"/>
  <c r="AA1448" i="1"/>
  <c r="AA928" i="1"/>
  <c r="AA1088" i="1"/>
  <c r="AA1336" i="1"/>
  <c r="AA295" i="1"/>
  <c r="AA1447" i="1"/>
  <c r="AA927" i="1"/>
  <c r="AA925" i="1"/>
  <c r="AA1087" i="1"/>
  <c r="AA616" i="1"/>
  <c r="AA944" i="1"/>
  <c r="AA527" i="1"/>
  <c r="AA466" i="1"/>
  <c r="AA338" i="1"/>
  <c r="AA538" i="1"/>
  <c r="AA646" i="1"/>
  <c r="AA470" i="1"/>
  <c r="AA731" i="1"/>
  <c r="AA1446" i="1"/>
  <c r="AA1284" i="1"/>
  <c r="AA477" i="1"/>
  <c r="AA469" i="1"/>
  <c r="AA723" i="1"/>
  <c r="AA298" i="1"/>
  <c r="AA167" i="1"/>
  <c r="AA1445" i="1"/>
  <c r="AA674" i="1"/>
  <c r="AA915" i="1"/>
  <c r="AA677" i="1"/>
  <c r="AA746" i="1"/>
  <c r="AA1067" i="1"/>
  <c r="AA1163" i="1"/>
  <c r="AA1360" i="1"/>
  <c r="AA1335" i="1"/>
  <c r="AA1444" i="1"/>
  <c r="AA926" i="1"/>
  <c r="AA622" i="1"/>
  <c r="AA1283" i="1"/>
  <c r="AA1443" i="1"/>
  <c r="AA1056" i="1"/>
  <c r="AA1260" i="1"/>
  <c r="AA1442" i="1"/>
  <c r="AA1005" i="1"/>
  <c r="AA394" i="1"/>
  <c r="AA340" i="1"/>
  <c r="AA1061" i="1"/>
  <c r="AA638" i="1"/>
  <c r="AA136" i="1"/>
  <c r="AA676" i="1"/>
  <c r="AA539" i="1"/>
  <c r="AA1299" i="1"/>
  <c r="AA569" i="1"/>
  <c r="AA526" i="1"/>
  <c r="AA500" i="1"/>
  <c r="AA165" i="1"/>
  <c r="AA1051" i="1"/>
  <c r="AA323" i="1"/>
  <c r="AA127" i="1"/>
  <c r="AA1441" i="1"/>
  <c r="AA656" i="1"/>
  <c r="AA556" i="1"/>
  <c r="AA1267" i="1"/>
  <c r="AA540" i="1"/>
  <c r="AA1327" i="1"/>
  <c r="AA549" i="1"/>
  <c r="AA892" i="1"/>
  <c r="AA896" i="1"/>
  <c r="AA885" i="1"/>
  <c r="AA1060" i="1"/>
  <c r="AA1440" i="1"/>
  <c r="AA1065" i="1"/>
  <c r="AA1090" i="1"/>
  <c r="AA1340" i="1"/>
  <c r="AA1439" i="1"/>
  <c r="AA615" i="1"/>
  <c r="AA956" i="1"/>
  <c r="AA866" i="1"/>
  <c r="AA671" i="1"/>
  <c r="AA1438" i="1"/>
  <c r="AA637" i="1"/>
  <c r="AA688" i="1"/>
  <c r="AA1282" i="1"/>
  <c r="AA951" i="1"/>
  <c r="AA1294" i="1"/>
  <c r="AA1437" i="1"/>
  <c r="AA519" i="1"/>
  <c r="AA667" i="1"/>
  <c r="AA480" i="1"/>
  <c r="AA357" i="1"/>
  <c r="AA1436" i="1"/>
  <c r="AA1359" i="1"/>
  <c r="AA499" i="1"/>
  <c r="AA579" i="1"/>
  <c r="AA1064" i="1"/>
  <c r="AA517" i="1"/>
  <c r="AA687" i="1"/>
  <c r="AA875" i="1"/>
  <c r="AA1435" i="1"/>
  <c r="AA1434" i="1"/>
  <c r="AA959" i="1"/>
  <c r="AA666" i="1"/>
  <c r="AA578" i="1"/>
  <c r="AA174" i="1"/>
  <c r="AA909" i="1"/>
  <c r="AA1073" i="1"/>
  <c r="AA511" i="1"/>
  <c r="AA1433" i="1"/>
  <c r="AA505" i="1"/>
  <c r="AA1254" i="1"/>
  <c r="AA321" i="1"/>
  <c r="AA548" i="1"/>
  <c r="AA607" i="1"/>
  <c r="AA898" i="1"/>
  <c r="AA1010" i="1"/>
  <c r="AA147" i="1"/>
  <c r="AA1344" i="1"/>
  <c r="AA937" i="1"/>
  <c r="AA1095" i="1"/>
  <c r="AA929" i="1"/>
  <c r="AA1086" i="1"/>
  <c r="AA1259" i="1"/>
  <c r="AA541" i="1"/>
  <c r="AA725" i="1"/>
  <c r="AA1250" i="1"/>
  <c r="AA285" i="1"/>
  <c r="AA1296" i="1"/>
  <c r="AA1431" i="1"/>
  <c r="AA683" i="1"/>
  <c r="AA709" i="1"/>
  <c r="AA1430" i="1"/>
  <c r="AA484" i="1"/>
  <c r="AA371" i="1"/>
  <c r="AA1050" i="1"/>
  <c r="AA675" i="1"/>
  <c r="AA531" i="1"/>
  <c r="AA659" i="1"/>
  <c r="AA1303" i="1"/>
  <c r="AA1429" i="1"/>
  <c r="AA1068" i="1"/>
  <c r="AA1202" i="1"/>
  <c r="AA1027" i="1"/>
  <c r="AA1428" i="1"/>
  <c r="AA1069" i="1"/>
  <c r="AA1308" i="1"/>
  <c r="AA1217" i="1"/>
  <c r="AA1289" i="1"/>
  <c r="AA1427" i="1"/>
  <c r="AA1350" i="1"/>
  <c r="AA1286" i="1"/>
  <c r="AA1426" i="1"/>
  <c r="AA1425" i="1"/>
  <c r="AA633" i="1"/>
  <c r="AA685" i="1"/>
  <c r="AA606" i="1"/>
  <c r="AA515" i="1"/>
  <c r="AA1424" i="1"/>
  <c r="AA881" i="1"/>
  <c r="AA1423" i="1"/>
  <c r="AA645" i="1"/>
  <c r="AA516" i="1"/>
  <c r="AA1103" i="1"/>
  <c r="AA946" i="1"/>
  <c r="AA311" i="1"/>
  <c r="AA945" i="1"/>
  <c r="AA331" i="1"/>
  <c r="AA393" i="1"/>
  <c r="AA1063" i="1"/>
  <c r="AA1422" i="1"/>
  <c r="AA1358" i="1"/>
  <c r="AA1295" i="1"/>
  <c r="AA933" i="1"/>
  <c r="AA304" i="1"/>
  <c r="AA1421" i="1"/>
  <c r="AA107" i="1"/>
  <c r="AA313" i="1"/>
  <c r="AA1420" i="1"/>
  <c r="AA1419" i="1"/>
  <c r="AA195" i="1"/>
  <c r="AA142" i="1"/>
  <c r="AA281" i="1"/>
  <c r="AA879" i="1"/>
  <c r="AA522" i="1"/>
  <c r="AA712" i="1"/>
  <c r="AA521" i="1"/>
  <c r="AA835" i="1"/>
  <c r="AA368" i="1"/>
  <c r="AA1417" i="1"/>
  <c r="AA143" i="1"/>
  <c r="AA1339" i="1"/>
  <c r="AA650" i="1"/>
  <c r="AA161" i="1"/>
  <c r="AA668" i="1"/>
  <c r="AA1357" i="1"/>
  <c r="AA605" i="1"/>
  <c r="AA1077" i="1"/>
  <c r="AA1329" i="1"/>
  <c r="AA1080" i="1"/>
  <c r="AA141" i="1"/>
  <c r="AA396" i="1"/>
  <c r="AA345" i="1"/>
  <c r="AA286" i="1"/>
  <c r="AA337" i="1"/>
  <c r="AA159" i="1"/>
  <c r="AA1416" i="1"/>
  <c r="AA365" i="1"/>
  <c r="AA577" i="1"/>
  <c r="AA367" i="1"/>
  <c r="AA542" i="1"/>
  <c r="AA954" i="1"/>
  <c r="AA1343" i="1"/>
  <c r="AA874" i="1"/>
  <c r="AA1376" i="1"/>
  <c r="AA630" i="1"/>
  <c r="AA1351" i="1"/>
  <c r="AA392" i="1"/>
  <c r="AA1321" i="1"/>
  <c r="AA1053" i="1"/>
  <c r="AA884" i="1"/>
  <c r="AA877" i="1"/>
  <c r="AA145" i="1"/>
  <c r="AA336" i="1"/>
  <c r="AA509" i="1"/>
  <c r="AA888" i="1"/>
  <c r="AA1059" i="1"/>
  <c r="AA391" i="1"/>
  <c r="AA1097" i="1"/>
  <c r="AA651" i="1"/>
  <c r="AA1276" i="1"/>
  <c r="AA1415" i="1"/>
  <c r="AA684" i="1"/>
  <c r="AA144" i="1"/>
  <c r="AA1085" i="1"/>
  <c r="AA1413" i="1"/>
  <c r="AA169" i="1"/>
  <c r="AA177" i="1"/>
  <c r="AA647" i="1"/>
  <c r="AA604" i="1"/>
  <c r="AA1266" i="1"/>
  <c r="AA157" i="1"/>
  <c r="AA1245" i="1"/>
  <c r="AA1375" i="1"/>
  <c r="AA1374" i="1"/>
  <c r="AA1412" i="1"/>
  <c r="AA507" i="1"/>
  <c r="AA939" i="1"/>
  <c r="AA644" i="1"/>
  <c r="AA544" i="1"/>
  <c r="AA591" i="1"/>
  <c r="AA180" i="1"/>
  <c r="AA576" i="1"/>
  <c r="AA1411" i="1"/>
  <c r="AA575" i="1"/>
  <c r="AA390" i="1"/>
  <c r="AA1364" i="1"/>
  <c r="AA389" i="1"/>
  <c r="AA947" i="1"/>
  <c r="AA388" i="1"/>
  <c r="AA1348" i="1"/>
  <c r="AA1410" i="1"/>
  <c r="AA400" i="1"/>
  <c r="AA1293" i="1"/>
  <c r="AA598" i="1"/>
  <c r="AA574" i="1"/>
  <c r="AA932" i="1"/>
  <c r="AA557" i="1"/>
  <c r="AA634" i="1"/>
  <c r="AA899" i="1"/>
  <c r="AA1326" i="1"/>
  <c r="AA1409" i="1"/>
  <c r="AA597" i="1"/>
  <c r="AA618" i="1"/>
  <c r="AA194" i="1"/>
  <c r="AA179" i="1"/>
  <c r="AA559" i="1"/>
  <c r="AA520" i="1"/>
  <c r="AA612" i="1"/>
  <c r="AA171" i="1"/>
  <c r="AA1408" i="1"/>
  <c r="AA1057" i="1"/>
  <c r="AA1269" i="1"/>
  <c r="AA1407" i="1"/>
  <c r="AA1278" i="1"/>
  <c r="AA1406" i="1"/>
  <c r="AA1304" i="1"/>
  <c r="AA489" i="1"/>
  <c r="AA590" i="1"/>
  <c r="AA596" i="1"/>
  <c r="AA1112" i="1"/>
  <c r="AA595" i="1"/>
  <c r="AA930" i="1"/>
  <c r="AA1105" i="1"/>
  <c r="AA1356" i="1"/>
  <c r="AA1405" i="1"/>
  <c r="AA1043" i="1"/>
  <c r="AA1305" i="1"/>
  <c r="AA342" i="1"/>
  <c r="AA1404" i="1"/>
  <c r="AA1403" i="1"/>
  <c r="AA399" i="1"/>
  <c r="AA193" i="1"/>
  <c r="AA133" i="1"/>
  <c r="AA1402" i="1"/>
  <c r="AA188" i="1"/>
  <c r="AA1352" i="1"/>
  <c r="AA1401" i="1"/>
  <c r="AA1275" i="1"/>
  <c r="AA964" i="1"/>
  <c r="AA594" i="1"/>
  <c r="AA589" i="1"/>
  <c r="AA1288" i="1"/>
  <c r="AA1400" i="1"/>
  <c r="AA1062" i="1"/>
  <c r="AA629" i="1"/>
  <c r="AA636" i="1"/>
  <c r="AA931" i="1"/>
  <c r="AA1034" i="1"/>
  <c r="AA864" i="1"/>
  <c r="AA942" i="1"/>
  <c r="AA373" i="1"/>
  <c r="AA920" i="1"/>
  <c r="AA905" i="1"/>
  <c r="AA1107" i="1"/>
  <c r="AA1398" i="1"/>
  <c r="AA953" i="1"/>
  <c r="AA624" i="1"/>
  <c r="AA1397" i="1"/>
  <c r="AA573" i="1"/>
  <c r="AA1396" i="1"/>
  <c r="AA1395" i="1"/>
  <c r="AA1328" i="1"/>
  <c r="AA965" i="1"/>
  <c r="AA1277" i="1"/>
  <c r="AA1373" i="1"/>
  <c r="AA1394" i="1"/>
  <c r="AA565" i="1"/>
  <c r="AA1393" i="1"/>
  <c r="AA952" i="1"/>
  <c r="AA369" i="1"/>
  <c r="AA461" i="1"/>
  <c r="AA1075" i="1"/>
  <c r="AA654" i="1"/>
  <c r="AA1392" i="1"/>
  <c r="AA950" i="1"/>
  <c r="AA1391" i="1"/>
  <c r="AA1083" i="1"/>
  <c r="AA1347" i="1"/>
  <c r="AA1372" i="1"/>
  <c r="AA1371" i="1"/>
  <c r="AA1390" i="1"/>
  <c r="AA958" i="1"/>
  <c r="AA602" i="1"/>
  <c r="AA1354" i="1"/>
  <c r="AA1104" i="1"/>
  <c r="AA610" i="1"/>
  <c r="AA555" i="1"/>
  <c r="AA613" i="1"/>
  <c r="AA1100" i="1"/>
  <c r="AA1101" i="1"/>
  <c r="AA398" i="1"/>
  <c r="AA588" i="1"/>
  <c r="AA623" i="1"/>
  <c r="AA378" i="1"/>
  <c r="AA564" i="1"/>
  <c r="AA563" i="1"/>
  <c r="AA1389" i="1"/>
  <c r="AA567" i="1"/>
  <c r="AA949" i="1"/>
  <c r="AA907" i="1"/>
  <c r="AA620" i="1"/>
  <c r="AA1388" i="1"/>
  <c r="AA1370" i="1"/>
  <c r="AA328" i="1"/>
  <c r="AA963" i="1"/>
  <c r="AA1387" i="1"/>
  <c r="AA1353" i="1"/>
  <c r="AA649" i="1"/>
  <c r="AA962" i="1"/>
  <c r="AA1386" i="1"/>
  <c r="AA585" i="1"/>
  <c r="AA192" i="1"/>
  <c r="AA397" i="1"/>
  <c r="AA1363" i="1"/>
  <c r="AA1318" i="1"/>
  <c r="AA353" i="1"/>
  <c r="AA1049" i="1"/>
  <c r="AA897" i="1"/>
  <c r="AA967" i="1"/>
  <c r="AA912" i="1"/>
  <c r="AA961" i="1"/>
  <c r="AA902" i="1"/>
  <c r="AA941" i="1"/>
  <c r="AA1111" i="1"/>
  <c r="AA1385" i="1"/>
  <c r="AA966" i="1"/>
  <c r="AA1384" i="1"/>
  <c r="AA185" i="1"/>
  <c r="AA1383" i="1"/>
  <c r="AA600" i="1"/>
  <c r="AA960" i="1"/>
  <c r="AA625" i="1"/>
  <c r="AA1110" i="1"/>
  <c r="AA383" i="1"/>
  <c r="AA1463" i="1"/>
  <c r="AA1280" i="1"/>
  <c r="AA703" i="1"/>
  <c r="AA377" i="1"/>
  <c r="AA1365" i="1"/>
  <c r="AA599" i="1"/>
  <c r="AA558" i="1"/>
  <c r="AA628" i="1"/>
  <c r="AA1089" i="1"/>
  <c r="AA587" i="1"/>
  <c r="AA1338" i="1"/>
  <c r="AA184" i="1"/>
  <c r="AA178" i="1"/>
  <c r="AA551" i="1"/>
  <c r="AA593" i="1"/>
  <c r="AA586" i="1"/>
  <c r="AA183" i="1"/>
  <c r="AA386" i="1"/>
  <c r="AA1099" i="1"/>
  <c r="AA584" i="1"/>
  <c r="AA572" i="1"/>
  <c r="AA189" i="1"/>
  <c r="AA934" i="1"/>
  <c r="AA1368" i="1"/>
  <c r="AA1355" i="1"/>
  <c r="AA1382" i="1"/>
  <c r="AA387" i="1"/>
  <c r="AA1381" i="1"/>
  <c r="AA382" i="1"/>
  <c r="AA568" i="1"/>
  <c r="AA1109" i="1"/>
  <c r="AA1367" i="1"/>
  <c r="AA1380" i="1"/>
  <c r="AA1342" i="1"/>
  <c r="AA1379" i="1"/>
  <c r="AA1093" i="1"/>
  <c r="AA621" i="1"/>
  <c r="AA940" i="1"/>
  <c r="AA1098" i="1"/>
  <c r="AA380" i="1"/>
  <c r="AA566" i="1"/>
  <c r="AA1092" i="1"/>
  <c r="AA935" i="1"/>
  <c r="AA366" i="1"/>
  <c r="AA553" i="1"/>
  <c r="AA1292" i="1"/>
  <c r="AA164" i="1"/>
  <c r="AA347" i="1"/>
  <c r="AA525" i="1"/>
  <c r="AA661" i="1"/>
  <c r="AA1378" i="1"/>
  <c r="AA1091" i="1"/>
  <c r="AA614" i="1"/>
  <c r="AA895" i="1"/>
  <c r="AA894" i="1"/>
  <c r="AA1108" i="1"/>
  <c r="AA1366" i="1"/>
  <c r="AA381" i="1"/>
  <c r="AA611" i="1"/>
  <c r="AA412" i="1"/>
  <c r="AA803" i="1"/>
  <c r="AA12" i="1"/>
  <c r="AA411" i="1"/>
  <c r="AB50" i="1"/>
  <c r="AB1249" i="1"/>
  <c r="AB374" i="1"/>
  <c r="AB162" i="1"/>
  <c r="AB95" i="1"/>
  <c r="AB1252" i="1"/>
  <c r="AB812" i="1"/>
  <c r="AB968" i="1"/>
  <c r="AB242" i="1"/>
  <c r="AB627" i="1"/>
  <c r="AB182" i="1"/>
  <c r="AB1113" i="1"/>
  <c r="AB1369" i="1"/>
  <c r="AB36" i="1"/>
  <c r="AB838" i="1"/>
  <c r="AB571" i="1"/>
  <c r="AB603" i="1"/>
  <c r="AB239" i="1"/>
  <c r="AB103" i="1"/>
  <c r="AB910" i="1"/>
  <c r="AB970" i="1"/>
  <c r="AB601" i="1"/>
  <c r="AB592" i="1"/>
  <c r="AB679" i="1"/>
  <c r="AB536" i="1"/>
  <c r="AB84" i="1"/>
  <c r="AB326" i="1"/>
  <c r="AB1316" i="1"/>
  <c r="AB1076" i="1"/>
  <c r="AB911" i="1"/>
  <c r="AB851" i="1"/>
  <c r="AB1414" i="1"/>
  <c r="AB1337" i="1"/>
  <c r="AB68" i="1"/>
  <c r="AB1469" i="1"/>
  <c r="AB1457" i="1"/>
  <c r="AB1311" i="1"/>
  <c r="AB822" i="1"/>
  <c r="AB788" i="1"/>
  <c r="AB983" i="1"/>
  <c r="AB904" i="1"/>
  <c r="AB818" i="1"/>
  <c r="AB841" i="1"/>
  <c r="AB1399" i="1"/>
  <c r="AB737" i="1"/>
  <c r="AB948" i="1"/>
  <c r="AB29" i="1"/>
  <c r="AB3" i="1"/>
  <c r="AB1377" i="1"/>
  <c r="AB1577" i="1"/>
  <c r="AB22" i="1"/>
  <c r="AB191" i="1"/>
  <c r="AB350" i="1"/>
  <c r="AB79" i="1"/>
  <c r="AB880" i="1"/>
  <c r="AB61" i="1"/>
  <c r="AB212" i="1"/>
  <c r="AB804" i="1"/>
  <c r="AB123" i="1"/>
  <c r="AB972" i="1"/>
  <c r="AB405" i="1"/>
  <c r="AB809" i="1"/>
  <c r="AB8" i="1"/>
  <c r="AB514" i="1"/>
  <c r="AB1576" i="1"/>
  <c r="AB975" i="1"/>
  <c r="AB1124" i="1"/>
  <c r="AB98" i="1"/>
  <c r="AB4" i="1"/>
  <c r="AB1575" i="1"/>
  <c r="AB739" i="1"/>
  <c r="AB48" i="1"/>
  <c r="AB31" i="1"/>
  <c r="AB1574" i="1"/>
  <c r="AB422" i="1"/>
  <c r="AB986" i="1"/>
  <c r="AB670" i="1"/>
  <c r="AB969" i="1"/>
  <c r="AB28" i="1"/>
  <c r="AB30" i="1"/>
  <c r="AB814" i="1"/>
  <c r="AB206" i="1"/>
  <c r="AB1139" i="1"/>
  <c r="AB1573" i="1"/>
  <c r="AB21" i="1"/>
  <c r="AB1572" i="1"/>
  <c r="AB1556" i="1"/>
  <c r="AB236" i="1"/>
  <c r="AB224" i="1"/>
  <c r="AB41" i="1"/>
  <c r="AB420" i="1"/>
  <c r="AB277" i="1"/>
  <c r="AB1115" i="1"/>
  <c r="AB266" i="1"/>
  <c r="AB447" i="1"/>
  <c r="AB18" i="1"/>
  <c r="AB1571" i="1"/>
  <c r="AB220" i="1"/>
  <c r="AB418" i="1"/>
  <c r="AB789" i="1"/>
  <c r="AB821" i="1"/>
  <c r="AB982" i="1"/>
  <c r="AB44" i="1"/>
  <c r="AB20" i="1"/>
  <c r="AB401" i="1"/>
  <c r="AB806" i="1"/>
  <c r="AB1135" i="1"/>
  <c r="AB823" i="1"/>
  <c r="AB200" i="1"/>
  <c r="AB407" i="1"/>
  <c r="AB807" i="1"/>
  <c r="AB973" i="1"/>
  <c r="AB9" i="1"/>
  <c r="AB1570" i="1"/>
  <c r="AB38" i="1"/>
  <c r="AB1114" i="1"/>
  <c r="AB256" i="1"/>
  <c r="AB33" i="1"/>
  <c r="AB216" i="1"/>
  <c r="AB1569" i="1"/>
  <c r="AB221" i="1"/>
  <c r="AB37" i="1"/>
  <c r="AB419" i="1"/>
  <c r="AB787" i="1"/>
  <c r="AB245" i="1"/>
  <c r="AB198" i="1"/>
  <c r="AB2" i="1"/>
  <c r="AB196" i="1"/>
  <c r="AB1126" i="1"/>
  <c r="AB1568" i="1"/>
  <c r="AB25" i="1"/>
  <c r="AB987" i="1"/>
  <c r="AB1138" i="1"/>
  <c r="AB1567" i="1"/>
  <c r="AB825" i="1"/>
  <c r="AB989" i="1"/>
  <c r="AB16" i="1"/>
  <c r="AB23" i="1"/>
  <c r="AB17" i="1"/>
  <c r="AB279" i="1"/>
  <c r="AB209" i="1"/>
  <c r="AB97" i="1"/>
  <c r="AB744" i="1"/>
  <c r="AB409" i="1"/>
  <c r="AB805" i="1"/>
  <c r="AB974" i="1"/>
  <c r="AB1125" i="1"/>
  <c r="AB1566" i="1"/>
  <c r="AB802" i="1"/>
  <c r="AB785" i="1"/>
  <c r="AB1144" i="1"/>
  <c r="AB255" i="1"/>
  <c r="AB763" i="1"/>
  <c r="AB1554" i="1"/>
  <c r="AB1565" i="1"/>
  <c r="AB71" i="1"/>
  <c r="AB32" i="1"/>
  <c r="AB1133" i="1"/>
  <c r="AB757" i="1"/>
  <c r="AB15" i="1"/>
  <c r="AB979" i="1"/>
  <c r="AB421" i="1"/>
  <c r="AB985" i="1"/>
  <c r="AB1137" i="1"/>
  <c r="AB1564" i="1"/>
  <c r="AB215" i="1"/>
  <c r="AB158" i="1"/>
  <c r="AB665" i="1"/>
  <c r="AB523" i="1"/>
  <c r="AB1563" i="1"/>
  <c r="AB1562" i="1"/>
  <c r="AB424" i="1"/>
  <c r="AB403" i="1"/>
  <c r="AB430" i="1"/>
  <c r="AB408" i="1"/>
  <c r="AB410" i="1"/>
  <c r="AB779" i="1"/>
  <c r="AB1134" i="1"/>
  <c r="AB463" i="1"/>
  <c r="AB795" i="1"/>
  <c r="AB1186" i="1"/>
  <c r="AB241" i="1"/>
  <c r="AB981" i="1"/>
  <c r="AB777" i="1"/>
  <c r="AB214" i="1"/>
  <c r="AB207" i="1"/>
  <c r="AB222" i="1"/>
  <c r="AB339" i="1"/>
  <c r="AB988" i="1"/>
  <c r="AB824" i="1"/>
  <c r="AB235" i="1"/>
  <c r="AB51" i="1"/>
  <c r="AB13" i="1"/>
  <c r="AB53" i="1"/>
  <c r="AB10" i="1"/>
  <c r="AB1181" i="1"/>
  <c r="AB1561" i="1"/>
  <c r="AB228" i="1"/>
  <c r="AB208" i="1"/>
  <c r="AB203" i="1"/>
  <c r="AB201" i="1"/>
  <c r="AB238" i="1"/>
  <c r="AB243" i="1"/>
  <c r="AB197" i="1"/>
  <c r="AB1194" i="1"/>
  <c r="AB96" i="1"/>
  <c r="AB52" i="1"/>
  <c r="AB88" i="1"/>
  <c r="AB80" i="1"/>
  <c r="AB43" i="1"/>
  <c r="AB1001" i="1"/>
  <c r="AB1160" i="1"/>
  <c r="AB1560" i="1"/>
  <c r="AB1559" i="1"/>
  <c r="AB1546" i="1"/>
  <c r="AB1032" i="1"/>
  <c r="AB761" i="1"/>
  <c r="AB1188" i="1"/>
  <c r="AB205" i="1"/>
  <c r="AB268" i="1"/>
  <c r="AB413" i="1"/>
  <c r="AB796" i="1"/>
  <c r="AB26" i="1"/>
  <c r="AB187" i="1"/>
  <c r="AB819" i="1"/>
  <c r="AB811" i="1"/>
  <c r="AB270" i="1"/>
  <c r="AB258" i="1"/>
  <c r="AB993" i="1"/>
  <c r="AB1121" i="1"/>
  <c r="AB1558" i="1"/>
  <c r="AB1557" i="1"/>
  <c r="AB1147" i="1"/>
  <c r="AB754" i="1"/>
  <c r="AB1146" i="1"/>
  <c r="AB272" i="1"/>
  <c r="AB1178" i="1"/>
  <c r="AB76" i="1"/>
  <c r="AB764" i="1"/>
  <c r="AB1541" i="1"/>
  <c r="AB1190" i="1"/>
  <c r="AB1555" i="1"/>
  <c r="AB846" i="1"/>
  <c r="AB65" i="1"/>
  <c r="AB748" i="1"/>
  <c r="AB849" i="1"/>
  <c r="AB1021" i="1"/>
  <c r="AB990" i="1"/>
  <c r="AB1122" i="1"/>
  <c r="AB1540" i="1"/>
  <c r="AB1152" i="1"/>
  <c r="AB863" i="1"/>
  <c r="AB1553" i="1"/>
  <c r="AB24" i="1"/>
  <c r="AB47" i="1"/>
  <c r="AB87" i="1"/>
  <c r="AB429" i="1"/>
  <c r="AB416" i="1"/>
  <c r="AB11" i="1"/>
  <c r="AB85" i="1"/>
  <c r="AB1552" i="1"/>
  <c r="AB219" i="1"/>
  <c r="AB1551" i="1"/>
  <c r="AB1550" i="1"/>
  <c r="AB296" i="1"/>
  <c r="AB101" i="1"/>
  <c r="AB1177" i="1"/>
  <c r="AB1169" i="1"/>
  <c r="AB46" i="1"/>
  <c r="AB1161" i="1"/>
  <c r="AB767" i="1"/>
  <c r="AB1003" i="1"/>
  <c r="AB833" i="1"/>
  <c r="AB1013" i="1"/>
  <c r="AB1008" i="1"/>
  <c r="AB91" i="1"/>
  <c r="AB1153" i="1"/>
  <c r="AB1549" i="1"/>
  <c r="AB992" i="1"/>
  <c r="AB792" i="1"/>
  <c r="AB837" i="1"/>
  <c r="AB1548" i="1"/>
  <c r="AB352" i="1"/>
  <c r="AB1128" i="1"/>
  <c r="AB750" i="1"/>
  <c r="AB830" i="1"/>
  <c r="AB842" i="1"/>
  <c r="AB60" i="1"/>
  <c r="AB1547" i="1"/>
  <c r="AB1009" i="1"/>
  <c r="AB1016" i="1"/>
  <c r="AB1537" i="1"/>
  <c r="AB1536" i="1"/>
  <c r="AB1545" i="1"/>
  <c r="AB244" i="1"/>
  <c r="AB226" i="1"/>
  <c r="AB202" i="1"/>
  <c r="AB34" i="1"/>
  <c r="AB67" i="1"/>
  <c r="AB240" i="1"/>
  <c r="AB110" i="1"/>
  <c r="AB218" i="1"/>
  <c r="AB726" i="1"/>
  <c r="AB791" i="1"/>
  <c r="AB35" i="1"/>
  <c r="AB122" i="1"/>
  <c r="AB1231" i="1"/>
  <c r="AB774" i="1"/>
  <c r="AB1143" i="1"/>
  <c r="AB1544" i="1"/>
  <c r="AB45" i="1"/>
  <c r="AB231" i="1"/>
  <c r="AB426" i="1"/>
  <c r="AB459" i="1"/>
  <c r="AB1129" i="1"/>
  <c r="AB264" i="1"/>
  <c r="AB69" i="1"/>
  <c r="AB1127" i="1"/>
  <c r="AB89" i="1"/>
  <c r="AB1543" i="1"/>
  <c r="AB752" i="1"/>
  <c r="AB977" i="1"/>
  <c r="AB1011" i="1"/>
  <c r="AB440" i="1"/>
  <c r="AB741" i="1"/>
  <c r="AB984" i="1"/>
  <c r="AB441" i="1"/>
  <c r="AB843" i="1"/>
  <c r="AB1012" i="1"/>
  <c r="AB199" i="1"/>
  <c r="AB404" i="1"/>
  <c r="AB6" i="1"/>
  <c r="AB234" i="1"/>
  <c r="AB816" i="1"/>
  <c r="AB14" i="1"/>
  <c r="AB1542" i="1"/>
  <c r="AB402" i="1"/>
  <c r="AB451" i="1"/>
  <c r="AB109" i="1"/>
  <c r="AB64" i="1"/>
  <c r="AB1149" i="1"/>
  <c r="AB438" i="1"/>
  <c r="AB980" i="1"/>
  <c r="AB801" i="1"/>
  <c r="AB652" i="1"/>
  <c r="AB1142" i="1"/>
  <c r="AB269" i="1"/>
  <c r="AB1534" i="1"/>
  <c r="AB237" i="1"/>
  <c r="AB99" i="1"/>
  <c r="AB1218" i="1"/>
  <c r="AB294" i="1"/>
  <c r="AB1033" i="1"/>
  <c r="AB465" i="1"/>
  <c r="AB433" i="1"/>
  <c r="AB1132" i="1"/>
  <c r="AB325" i="1"/>
  <c r="AB800" i="1"/>
  <c r="AB128" i="1"/>
  <c r="AB273" i="1"/>
  <c r="AB698" i="1"/>
  <c r="AB914" i="1"/>
  <c r="AB1117" i="1"/>
  <c r="AB40" i="1"/>
  <c r="AB78" i="1"/>
  <c r="AB92" i="1"/>
  <c r="AB148" i="1"/>
  <c r="AB7" i="1"/>
  <c r="AB794" i="1"/>
  <c r="AB530" i="1"/>
  <c r="AB1529" i="1"/>
  <c r="AB1159" i="1"/>
  <c r="AB432" i="1"/>
  <c r="AB1522" i="1"/>
  <c r="AB1206" i="1"/>
  <c r="AB1521" i="1"/>
  <c r="AB1315" i="1"/>
  <c r="AB1074" i="1"/>
  <c r="AB415" i="1"/>
  <c r="AB485" i="1"/>
  <c r="AB428" i="1"/>
  <c r="AB775" i="1"/>
  <c r="AB1038" i="1"/>
  <c r="AB1224" i="1"/>
  <c r="AB1539" i="1"/>
  <c r="AB1036" i="1"/>
  <c r="AB126" i="1"/>
  <c r="AB1193" i="1"/>
  <c r="AB1000" i="1"/>
  <c r="AB427" i="1"/>
  <c r="AB54" i="1"/>
  <c r="AB995" i="1"/>
  <c r="AB1156" i="1"/>
  <c r="AB1538" i="1"/>
  <c r="AB510" i="1"/>
  <c r="AB1007" i="1"/>
  <c r="AB783" i="1"/>
  <c r="AB1506" i="1"/>
  <c r="AB999" i="1"/>
  <c r="AB832" i="1"/>
  <c r="AB817" i="1"/>
  <c r="AB711" i="1"/>
  <c r="AB1052" i="1"/>
  <c r="AB318" i="1"/>
  <c r="AB491" i="1"/>
  <c r="AB1118" i="1"/>
  <c r="AB1018" i="1"/>
  <c r="AB1498" i="1"/>
  <c r="AB743" i="1"/>
  <c r="AB810" i="1"/>
  <c r="AB740" i="1"/>
  <c r="AB1494" i="1"/>
  <c r="AB1493" i="1"/>
  <c r="AB1281" i="1"/>
  <c r="AB755" i="1"/>
  <c r="AB1015" i="1"/>
  <c r="AB845" i="1"/>
  <c r="AB786" i="1"/>
  <c r="AB1486" i="1"/>
  <c r="AB1165" i="1"/>
  <c r="AB971" i="1"/>
  <c r="AB1535" i="1"/>
  <c r="AB978" i="1"/>
  <c r="AB1130" i="1"/>
  <c r="AB799" i="1"/>
  <c r="AB759" i="1"/>
  <c r="AB840" i="1"/>
  <c r="AB83" i="1"/>
  <c r="AB1212" i="1"/>
  <c r="AB1302" i="1"/>
  <c r="AB66" i="1"/>
  <c r="AB798" i="1"/>
  <c r="AB262" i="1"/>
  <c r="AB232" i="1"/>
  <c r="AB274" i="1"/>
  <c r="AB1482" i="1"/>
  <c r="AB1176" i="1"/>
  <c r="AB261" i="1"/>
  <c r="AB882" i="1"/>
  <c r="AB1533" i="1"/>
  <c r="AB1004" i="1"/>
  <c r="AB834" i="1"/>
  <c r="AB1141" i="1"/>
  <c r="AB1030" i="1"/>
  <c r="AB747" i="1"/>
  <c r="AB1022" i="1"/>
  <c r="AB1192" i="1"/>
  <c r="AB1532" i="1"/>
  <c r="AB850" i="1"/>
  <c r="AB1531" i="1"/>
  <c r="AB1530" i="1"/>
  <c r="AB1204" i="1"/>
  <c r="AB439" i="1"/>
  <c r="AB448" i="1"/>
  <c r="AB797" i="1"/>
  <c r="AB280" i="1"/>
  <c r="AB86" i="1"/>
  <c r="AB1025" i="1"/>
  <c r="AB857" i="1"/>
  <c r="AB1481" i="1"/>
  <c r="AB1199" i="1"/>
  <c r="AB1528" i="1"/>
  <c r="AB1298" i="1"/>
  <c r="AB900" i="1"/>
  <c r="AB1066" i="1"/>
  <c r="AB472" i="1"/>
  <c r="AB300" i="1"/>
  <c r="AB1320" i="1"/>
  <c r="AB257" i="1"/>
  <c r="AB1527" i="1"/>
  <c r="AB289" i="1"/>
  <c r="AB1207" i="1"/>
  <c r="AB1213" i="1"/>
  <c r="AB1116" i="1"/>
  <c r="AB776" i="1"/>
  <c r="AB63" i="1"/>
  <c r="AB446" i="1"/>
  <c r="AB1168" i="1"/>
  <c r="AB267" i="1"/>
  <c r="AB1151" i="1"/>
  <c r="AB1526" i="1"/>
  <c r="AB253" i="1"/>
  <c r="AB437" i="1"/>
  <c r="AB1158" i="1"/>
  <c r="AB58" i="1"/>
  <c r="AB70" i="1"/>
  <c r="AB1525" i="1"/>
  <c r="AB140" i="1"/>
  <c r="AB121" i="1"/>
  <c r="AB1524" i="1"/>
  <c r="AB217" i="1"/>
  <c r="AB998" i="1"/>
  <c r="AB445" i="1"/>
  <c r="AB486" i="1"/>
  <c r="AB225" i="1"/>
  <c r="AB423" i="1"/>
  <c r="AB1523" i="1"/>
  <c r="AB1131" i="1"/>
  <c r="AB431" i="1"/>
  <c r="AB1475" i="1"/>
  <c r="AB74" i="1"/>
  <c r="AB543" i="1"/>
  <c r="AB1189" i="1"/>
  <c r="AB1472" i="1"/>
  <c r="AB1471" i="1"/>
  <c r="AB42" i="1"/>
  <c r="AB73" i="1"/>
  <c r="AB314" i="1"/>
  <c r="AB114" i="1"/>
  <c r="AB1520" i="1"/>
  <c r="AB1171" i="1"/>
  <c r="AB306" i="1"/>
  <c r="AB475" i="1"/>
  <c r="AB771" i="1"/>
  <c r="AB1155" i="1"/>
  <c r="AB831" i="1"/>
  <c r="AB1519" i="1"/>
  <c r="AB1026" i="1"/>
  <c r="AB62" i="1"/>
  <c r="AB19" i="1"/>
  <c r="AB452" i="1"/>
  <c r="AB1518" i="1"/>
  <c r="AB1287" i="1"/>
  <c r="AB742" i="1"/>
  <c r="AB406" i="1"/>
  <c r="AB77" i="1"/>
  <c r="AB1200" i="1"/>
  <c r="AB1517" i="1"/>
  <c r="AB770" i="1"/>
  <c r="AB994" i="1"/>
  <c r="AB820" i="1"/>
  <c r="AB1516" i="1"/>
  <c r="AB284" i="1"/>
  <c r="AB1228" i="1"/>
  <c r="AB991" i="1"/>
  <c r="AB1301" i="1"/>
  <c r="AB190" i="1"/>
  <c r="AB457" i="1"/>
  <c r="AB278" i="1"/>
  <c r="AB1174" i="1"/>
  <c r="AB1515" i="1"/>
  <c r="AB213" i="1"/>
  <c r="AB90" i="1"/>
  <c r="AB316" i="1"/>
  <c r="AB862" i="1"/>
  <c r="AB1432" i="1"/>
  <c r="AB1514" i="1"/>
  <c r="AB1513" i="1"/>
  <c r="AB1140" i="1"/>
  <c r="AB1123" i="1"/>
  <c r="AB1512" i="1"/>
  <c r="AB263" i="1"/>
  <c r="AB230" i="1"/>
  <c r="AB1154" i="1"/>
  <c r="AB1164" i="1"/>
  <c r="AB250" i="1"/>
  <c r="AB1418" i="1"/>
  <c r="AB772" i="1"/>
  <c r="AB1145" i="1"/>
  <c r="AB75" i="1"/>
  <c r="AB533" i="1"/>
  <c r="AB1019" i="1"/>
  <c r="AB453" i="1"/>
  <c r="AB106" i="1"/>
  <c r="AB120" i="1"/>
  <c r="AB782" i="1"/>
  <c r="AB129" i="1"/>
  <c r="AB790" i="1"/>
  <c r="AB464" i="1"/>
  <c r="AB1314" i="1"/>
  <c r="AB1511" i="1"/>
  <c r="AB39" i="1"/>
  <c r="AB715" i="1"/>
  <c r="AB211" i="1"/>
  <c r="AB271" i="1"/>
  <c r="AB856" i="1"/>
  <c r="AB829" i="1"/>
  <c r="AB181" i="1"/>
  <c r="AB246" i="1"/>
  <c r="AB56" i="1"/>
  <c r="AB249" i="1"/>
  <c r="AB27" i="1"/>
  <c r="AB210" i="1"/>
  <c r="AB414" i="1"/>
  <c r="AB664" i="1"/>
  <c r="AB57" i="1"/>
  <c r="AB248" i="1"/>
  <c r="AB156" i="1"/>
  <c r="AB59" i="1"/>
  <c r="AB847" i="1"/>
  <c r="AB1029" i="1"/>
  <c r="AB155" i="1"/>
  <c r="AB5" i="1"/>
  <c r="AB826" i="1"/>
  <c r="AB696" i="1"/>
  <c r="AB1510" i="1"/>
  <c r="AB913" i="1"/>
  <c r="AB1319" i="1"/>
  <c r="AB867" i="1"/>
  <c r="AB1223" i="1"/>
  <c r="AB1014" i="1"/>
  <c r="AB474" i="1"/>
  <c r="AB732" i="1"/>
  <c r="AB766" i="1"/>
  <c r="AB1002" i="1"/>
  <c r="AB714" i="1"/>
  <c r="AB784" i="1"/>
  <c r="AB1272" i="1"/>
  <c r="AB223" i="1"/>
  <c r="AB1136" i="1"/>
  <c r="AB669" i="1"/>
  <c r="AB1028" i="1"/>
  <c r="AB417" i="1"/>
  <c r="AB695" i="1"/>
  <c r="AB435" i="1"/>
  <c r="AB1509" i="1"/>
  <c r="AB641" i="1"/>
  <c r="AB1221" i="1"/>
  <c r="AB1279" i="1"/>
  <c r="AB773" i="1"/>
  <c r="AB361" i="1"/>
  <c r="AB769" i="1"/>
  <c r="AB765" i="1"/>
  <c r="AB1035" i="1"/>
  <c r="AB503" i="1"/>
  <c r="AB701" i="1"/>
  <c r="AB1239" i="1"/>
  <c r="AB693" i="1"/>
  <c r="AB154" i="1"/>
  <c r="AB1508" i="1"/>
  <c r="AB349" i="1"/>
  <c r="AB793" i="1"/>
  <c r="AB1232" i="1"/>
  <c r="AB303" i="1"/>
  <c r="AB473" i="1"/>
  <c r="AB727" i="1"/>
  <c r="AB868" i="1"/>
  <c r="AB1039" i="1"/>
  <c r="AB341" i="1"/>
  <c r="AB865" i="1"/>
  <c r="AB1313" i="1"/>
  <c r="AB996" i="1"/>
  <c r="AB290" i="1"/>
  <c r="AB839" i="1"/>
  <c r="AB132" i="1"/>
  <c r="AB227" i="1"/>
  <c r="AB254" i="1"/>
  <c r="AB233" i="1"/>
  <c r="AB1507" i="1"/>
  <c r="AB302" i="1"/>
  <c r="AB1072" i="1"/>
  <c r="AB49" i="1"/>
  <c r="AB707" i="1"/>
  <c r="AB1046" i="1"/>
  <c r="AB105" i="1"/>
  <c r="AB332" i="1"/>
  <c r="AB751" i="1"/>
  <c r="AB640" i="1"/>
  <c r="AB139" i="1"/>
  <c r="AB104" i="1"/>
  <c r="AB554" i="1"/>
  <c r="AB265" i="1"/>
  <c r="AB72" i="1"/>
  <c r="AB1310" i="1"/>
  <c r="AB252" i="1"/>
  <c r="AB1187" i="1"/>
  <c r="AB1237" i="1"/>
  <c r="AB372" i="1"/>
  <c r="AB1505" i="1"/>
  <c r="AB1504" i="1"/>
  <c r="AB1173" i="1"/>
  <c r="AB692" i="1"/>
  <c r="AB660" i="1"/>
  <c r="AB1208" i="1"/>
  <c r="AB1071" i="1"/>
  <c r="AB997" i="1"/>
  <c r="AB1503" i="1"/>
  <c r="AB370" i="1"/>
  <c r="AB1150" i="1"/>
  <c r="AB762" i="1"/>
  <c r="AB425" i="1"/>
  <c r="AB1070" i="1"/>
  <c r="AB561" i="1"/>
  <c r="AB1020" i="1"/>
  <c r="AB288" i="1"/>
  <c r="AB1230" i="1"/>
  <c r="AB758" i="1"/>
  <c r="AB1502" i="1"/>
  <c r="AB1501" i="1"/>
  <c r="AB781" i="1"/>
  <c r="AB853" i="1"/>
  <c r="AB134" i="1"/>
  <c r="AB333" i="1"/>
  <c r="AB1234" i="1"/>
  <c r="AB560" i="1"/>
  <c r="AB1264" i="1"/>
  <c r="AB1500" i="1"/>
  <c r="AB876" i="1"/>
  <c r="AB229" i="1"/>
  <c r="AB1148" i="1"/>
  <c r="AB307" i="1"/>
  <c r="AB1499" i="1"/>
  <c r="AB1244" i="1"/>
  <c r="AB504" i="1"/>
  <c r="AB869" i="1"/>
  <c r="AB1210" i="1"/>
  <c r="AB658" i="1"/>
  <c r="AB1226" i="1"/>
  <c r="AB858" i="1"/>
  <c r="AB1215" i="1"/>
  <c r="AB736" i="1"/>
  <c r="AB749" i="1"/>
  <c r="AB481" i="1"/>
  <c r="AB1017" i="1"/>
  <c r="AB276" i="1"/>
  <c r="AB247" i="1"/>
  <c r="AB449" i="1"/>
  <c r="AB82" i="1"/>
  <c r="AB901" i="1"/>
  <c r="AB1497" i="1"/>
  <c r="AB1496" i="1"/>
  <c r="AB1271" i="1"/>
  <c r="AB1248" i="1"/>
  <c r="AB1270" i="1"/>
  <c r="AB94" i="1"/>
  <c r="AB450" i="1"/>
  <c r="AB1211" i="1"/>
  <c r="AB513" i="1"/>
  <c r="AB546" i="1"/>
  <c r="AB1495" i="1"/>
  <c r="AB730" i="1"/>
  <c r="AB1243" i="1"/>
  <c r="AB753" i="1"/>
  <c r="AB1195" i="1"/>
  <c r="AB854" i="1"/>
  <c r="AB1209" i="1"/>
  <c r="AB1205" i="1"/>
  <c r="AB1024" i="1"/>
  <c r="AB1201" i="1"/>
  <c r="AB131" i="1"/>
  <c r="AB116" i="1"/>
  <c r="AB1492" i="1"/>
  <c r="AB872" i="1"/>
  <c r="AB1197" i="1"/>
  <c r="AB778" i="1"/>
  <c r="AB828" i="1"/>
  <c r="AB694" i="1"/>
  <c r="AB710" i="1"/>
  <c r="AB305" i="1"/>
  <c r="AB113" i="1"/>
  <c r="AB310" i="1"/>
  <c r="AB479" i="1"/>
  <c r="AB1042" i="1"/>
  <c r="AB1491" i="1"/>
  <c r="AB108" i="1"/>
  <c r="AB444" i="1"/>
  <c r="AB146" i="1"/>
  <c r="AB309" i="1"/>
  <c r="AB135" i="1"/>
  <c r="AB360" i="1"/>
  <c r="AB436" i="1"/>
  <c r="AB1490" i="1"/>
  <c r="AB1214" i="1"/>
  <c r="AB55" i="1"/>
  <c r="AB663" i="1"/>
  <c r="AB1489" i="1"/>
  <c r="AB921" i="1"/>
  <c r="AB1081" i="1"/>
  <c r="AB1488" i="1"/>
  <c r="AB735" i="1"/>
  <c r="AB282" i="1"/>
  <c r="AB1240" i="1"/>
  <c r="AB119" i="1"/>
  <c r="AB1045" i="1"/>
  <c r="AB1268" i="1"/>
  <c r="AB1332" i="1"/>
  <c r="AB923" i="1"/>
  <c r="AB1031" i="1"/>
  <c r="AB1037" i="1"/>
  <c r="AB112" i="1"/>
  <c r="AB442" i="1"/>
  <c r="AB1238" i="1"/>
  <c r="AB1291" i="1"/>
  <c r="AB322" i="1"/>
  <c r="AB125" i="1"/>
  <c r="AB483" i="1"/>
  <c r="AB632" i="1"/>
  <c r="AB293" i="1"/>
  <c r="AB1487" i="1"/>
  <c r="AB1167" i="1"/>
  <c r="AB1196" i="1"/>
  <c r="AB719" i="1"/>
  <c r="AB334" i="1"/>
  <c r="AB890" i="1"/>
  <c r="AB458" i="1"/>
  <c r="AB1166" i="1"/>
  <c r="AB836" i="1"/>
  <c r="AB301" i="1"/>
  <c r="AB1006" i="1"/>
  <c r="AB1247" i="1"/>
  <c r="AB1485" i="1"/>
  <c r="AB1484" i="1"/>
  <c r="AB1483" i="1"/>
  <c r="AB1229" i="1"/>
  <c r="AB756" i="1"/>
  <c r="AB355" i="1"/>
  <c r="AB1191" i="1"/>
  <c r="AB495" i="1"/>
  <c r="AB344" i="1"/>
  <c r="AB1235" i="1"/>
  <c r="AB351" i="1"/>
  <c r="AB251" i="1"/>
  <c r="AB1480" i="1"/>
  <c r="AB1233" i="1"/>
  <c r="AB535" i="1"/>
  <c r="AB1175" i="1"/>
  <c r="AB768" i="1"/>
  <c r="AB547" i="1"/>
  <c r="AB1227" i="1"/>
  <c r="AB653" i="1"/>
  <c r="AB1040" i="1"/>
  <c r="AB506" i="1"/>
  <c r="AB315" i="1"/>
  <c r="AB908" i="1"/>
  <c r="AB1307" i="1"/>
  <c r="AB462" i="1"/>
  <c r="AB1041" i="1"/>
  <c r="AB1236" i="1"/>
  <c r="AB1479" i="1"/>
  <c r="AB635" i="1"/>
  <c r="AB1185" i="1"/>
  <c r="AB260" i="1"/>
  <c r="AB376" i="1"/>
  <c r="AB1203" i="1"/>
  <c r="AB1478" i="1"/>
  <c r="AB455" i="1"/>
  <c r="AB471" i="1"/>
  <c r="AB330" i="1"/>
  <c r="AB312" i="1"/>
  <c r="AB482" i="1"/>
  <c r="AB729" i="1"/>
  <c r="AB117" i="1"/>
  <c r="AB492" i="1"/>
  <c r="AB512" i="1"/>
  <c r="AB130" i="1"/>
  <c r="AB860" i="1"/>
  <c r="AB1219" i="1"/>
  <c r="AB1477" i="1"/>
  <c r="AB733" i="1"/>
  <c r="AB529" i="1"/>
  <c r="AB691" i="1"/>
  <c r="AB700" i="1"/>
  <c r="AB1297" i="1"/>
  <c r="AB1058" i="1"/>
  <c r="AB1273" i="1"/>
  <c r="AB1476" i="1"/>
  <c r="AB1184" i="1"/>
  <c r="AB871" i="1"/>
  <c r="AB434" i="1"/>
  <c r="AB1183" i="1"/>
  <c r="AB115" i="1"/>
  <c r="AB170" i="1"/>
  <c r="AB643" i="1"/>
  <c r="AB319" i="1"/>
  <c r="AB494" i="1"/>
  <c r="AB724" i="1"/>
  <c r="AB1182" i="1"/>
  <c r="AB1180" i="1"/>
  <c r="AB1044" i="1"/>
  <c r="AB655" i="1"/>
  <c r="AB534" i="1"/>
  <c r="AB498" i="1"/>
  <c r="AB1246" i="1"/>
  <c r="AB153" i="1"/>
  <c r="AB173" i="1"/>
  <c r="AB343" i="1"/>
  <c r="AB1474" i="1"/>
  <c r="AB317" i="1"/>
  <c r="AB168" i="1"/>
  <c r="AB1263" i="1"/>
  <c r="AB320" i="1"/>
  <c r="AB151" i="1"/>
  <c r="AB138" i="1"/>
  <c r="AB362" i="1"/>
  <c r="AB1473" i="1"/>
  <c r="AB160" i="1"/>
  <c r="AB1222" i="1"/>
  <c r="AB150" i="1"/>
  <c r="AB118" i="1"/>
  <c r="AB172" i="1"/>
  <c r="AB111" i="1"/>
  <c r="AB1172" i="1"/>
  <c r="AB844" i="1"/>
  <c r="AB1179" i="1"/>
  <c r="AB1170" i="1"/>
  <c r="AB497" i="1"/>
  <c r="AB718" i="1"/>
  <c r="AB662" i="1"/>
  <c r="AB327" i="1"/>
  <c r="AB706" i="1"/>
  <c r="AB682" i="1"/>
  <c r="AB354" i="1"/>
  <c r="AB690" i="1"/>
  <c r="AB292" i="1"/>
  <c r="AB124" i="1"/>
  <c r="AB906" i="1"/>
  <c r="AB738" i="1"/>
  <c r="AB488" i="1"/>
  <c r="AB478" i="1"/>
  <c r="AB93" i="1"/>
  <c r="AB291" i="1"/>
  <c r="AB861" i="1"/>
  <c r="AB583" i="1"/>
  <c r="AB552" i="1"/>
  <c r="AB728" i="1"/>
  <c r="AB1470" i="1"/>
  <c r="AB1102" i="1"/>
  <c r="AB379" i="1"/>
  <c r="AB943" i="1"/>
  <c r="AB848" i="1"/>
  <c r="AB1253" i="1"/>
  <c r="AB582" i="1"/>
  <c r="AB1468" i="1"/>
  <c r="AB642" i="1"/>
  <c r="AB1054" i="1"/>
  <c r="AB1467" i="1"/>
  <c r="AB348" i="1"/>
  <c r="AB528" i="1"/>
  <c r="AB166" i="1"/>
  <c r="AB722" i="1"/>
  <c r="AB524" i="1"/>
  <c r="AB609" i="1"/>
  <c r="AB375" i="1"/>
  <c r="AB713" i="1"/>
  <c r="AB395" i="1"/>
  <c r="AB870" i="1"/>
  <c r="AB476" i="1"/>
  <c r="AB359" i="1"/>
  <c r="AB308" i="1"/>
  <c r="AB717" i="1"/>
  <c r="AB1466" i="1"/>
  <c r="AB356" i="1"/>
  <c r="AB1290" i="1"/>
  <c r="AB175" i="1"/>
  <c r="AB957" i="1"/>
  <c r="AB720" i="1"/>
  <c r="AB1346" i="1"/>
  <c r="AB283" i="1"/>
  <c r="AB1256" i="1"/>
  <c r="AB1465" i="1"/>
  <c r="AB1262" i="1"/>
  <c r="AB443" i="1"/>
  <c r="AB686" i="1"/>
  <c r="AB680" i="1"/>
  <c r="AB545" i="1"/>
  <c r="AB287" i="1"/>
  <c r="AB358" i="1"/>
  <c r="AB1312" i="1"/>
  <c r="AB1274" i="1"/>
  <c r="AB532" i="1"/>
  <c r="AB631" i="1"/>
  <c r="AB1464" i="1"/>
  <c r="AB780" i="1"/>
  <c r="AB493" i="1"/>
  <c r="AB699" i="1"/>
  <c r="AB502" i="1"/>
  <c r="AB1349" i="1"/>
  <c r="AB487" i="1"/>
  <c r="AB708" i="1"/>
  <c r="AB364" i="1"/>
  <c r="AB363" i="1"/>
  <c r="AB176" i="1"/>
  <c r="AB827" i="1"/>
  <c r="AB760" i="1"/>
  <c r="AB259" i="1"/>
  <c r="AB460" i="1"/>
  <c r="AB673" i="1"/>
  <c r="AB518" i="1"/>
  <c r="AB608" i="1"/>
  <c r="AB1462" i="1"/>
  <c r="AB1323" i="1"/>
  <c r="AB1461" i="1"/>
  <c r="AB81" i="1"/>
  <c r="AB537" i="1"/>
  <c r="AB1225" i="1"/>
  <c r="AB734" i="1"/>
  <c r="AB859" i="1"/>
  <c r="AB1216" i="1"/>
  <c r="AB508" i="1"/>
  <c r="AB490" i="1"/>
  <c r="AB149" i="1"/>
  <c r="AB1048" i="1"/>
  <c r="AB1362" i="1"/>
  <c r="AB1460" i="1"/>
  <c r="AB702" i="1"/>
  <c r="AB878" i="1"/>
  <c r="AB467" i="1"/>
  <c r="AB501" i="1"/>
  <c r="AB299" i="1"/>
  <c r="AB1317" i="1"/>
  <c r="AB697" i="1"/>
  <c r="AB1106" i="1"/>
  <c r="AB639" i="1"/>
  <c r="AB468" i="1"/>
  <c r="AB1285" i="1"/>
  <c r="AB721" i="1"/>
  <c r="AB955" i="1"/>
  <c r="AB657" i="1"/>
  <c r="AB689" i="1"/>
  <c r="AB886" i="1"/>
  <c r="AB704" i="1"/>
  <c r="AB619" i="1"/>
  <c r="AB626" i="1"/>
  <c r="AB678" i="1"/>
  <c r="AB1242" i="1"/>
  <c r="AB1459" i="1"/>
  <c r="AB1047" i="1"/>
  <c r="AB852" i="1"/>
  <c r="AB887" i="1"/>
  <c r="AB891" i="1"/>
  <c r="AB329" i="1"/>
  <c r="AB152" i="1"/>
  <c r="AB100" i="1"/>
  <c r="AB581" i="1"/>
  <c r="AB335" i="1"/>
  <c r="AB275" i="1"/>
  <c r="AB454" i="1"/>
  <c r="AB648" i="1"/>
  <c r="AB580" i="1"/>
  <c r="AB1258" i="1"/>
  <c r="AB385" i="1"/>
  <c r="AB137" i="1"/>
  <c r="AB1458" i="1"/>
  <c r="AB1456" i="1"/>
  <c r="AB1455" i="1"/>
  <c r="AB1220" i="1"/>
  <c r="AB324" i="1"/>
  <c r="AB1198" i="1"/>
  <c r="AB716" i="1"/>
  <c r="AB1162" i="1"/>
  <c r="AB1265" i="1"/>
  <c r="AB1261" i="1"/>
  <c r="AB384" i="1"/>
  <c r="AB562" i="1"/>
  <c r="AB456" i="1"/>
  <c r="AB1241" i="1"/>
  <c r="AB550" i="1"/>
  <c r="AB1157" i="1"/>
  <c r="AB186" i="1"/>
  <c r="AB102" i="1"/>
  <c r="AB1257" i="1"/>
  <c r="AB1251" i="1"/>
  <c r="AB1454" i="1"/>
  <c r="AB855" i="1"/>
  <c r="AB745" i="1"/>
  <c r="AB893" i="1"/>
  <c r="AB1306" i="1"/>
  <c r="AB1453" i="1"/>
  <c r="AB297" i="1"/>
  <c r="AB1300" i="1"/>
  <c r="AB1322" i="1"/>
  <c r="AB916" i="1"/>
  <c r="AB1078" i="1"/>
  <c r="AB1334" i="1"/>
  <c r="AB924" i="1"/>
  <c r="AB1084" i="1"/>
  <c r="AB873" i="1"/>
  <c r="AB919" i="1"/>
  <c r="AB163" i="1"/>
  <c r="AB346" i="1"/>
  <c r="AB570" i="1"/>
  <c r="AB617" i="1"/>
  <c r="AB1330" i="1"/>
  <c r="AB1452" i="1"/>
  <c r="AB917" i="1"/>
  <c r="AB1079" i="1"/>
  <c r="AB1324" i="1"/>
  <c r="AB672" i="1"/>
  <c r="AB1325" i="1"/>
  <c r="AB1451" i="1"/>
  <c r="AB918" i="1"/>
  <c r="AB1055" i="1"/>
  <c r="AB1255" i="1"/>
  <c r="AB1450" i="1"/>
  <c r="AB496" i="1"/>
  <c r="AB705" i="1"/>
  <c r="AB1331" i="1"/>
  <c r="AB922" i="1"/>
  <c r="AB1082" i="1"/>
  <c r="AB903" i="1"/>
  <c r="AB883" i="1"/>
  <c r="AB1309" i="1"/>
  <c r="AB1341" i="1"/>
  <c r="AB1449" i="1"/>
  <c r="AB936" i="1"/>
  <c r="AB1094" i="1"/>
  <c r="AB1333" i="1"/>
  <c r="AB681" i="1"/>
  <c r="AB1023" i="1"/>
  <c r="AB889" i="1"/>
  <c r="AB1361" i="1"/>
  <c r="AB1345" i="1"/>
  <c r="AB938" i="1"/>
  <c r="AB1096" i="1"/>
  <c r="AB1448" i="1"/>
  <c r="AB928" i="1"/>
  <c r="AB1088" i="1"/>
  <c r="AB1336" i="1"/>
  <c r="AB295" i="1"/>
  <c r="AB1447" i="1"/>
  <c r="AB927" i="1"/>
  <c r="AB925" i="1"/>
  <c r="AB1087" i="1"/>
  <c r="AB616" i="1"/>
  <c r="AB944" i="1"/>
  <c r="AB527" i="1"/>
  <c r="AB466" i="1"/>
  <c r="AB338" i="1"/>
  <c r="AB538" i="1"/>
  <c r="AB646" i="1"/>
  <c r="AB470" i="1"/>
  <c r="AB731" i="1"/>
  <c r="AB1446" i="1"/>
  <c r="AB1284" i="1"/>
  <c r="AB477" i="1"/>
  <c r="AB469" i="1"/>
  <c r="AB723" i="1"/>
  <c r="AB298" i="1"/>
  <c r="AB167" i="1"/>
  <c r="AB1445" i="1"/>
  <c r="AB674" i="1"/>
  <c r="AB915" i="1"/>
  <c r="AB677" i="1"/>
  <c r="AB746" i="1"/>
  <c r="AB1067" i="1"/>
  <c r="AB1163" i="1"/>
  <c r="AB1360" i="1"/>
  <c r="AB1335" i="1"/>
  <c r="AB1444" i="1"/>
  <c r="AB926" i="1"/>
  <c r="AB622" i="1"/>
  <c r="AB1283" i="1"/>
  <c r="AB1443" i="1"/>
  <c r="AB1056" i="1"/>
  <c r="AB1260" i="1"/>
  <c r="AB1442" i="1"/>
  <c r="AB1005" i="1"/>
  <c r="AB394" i="1"/>
  <c r="AB340" i="1"/>
  <c r="AB1061" i="1"/>
  <c r="AB638" i="1"/>
  <c r="AB136" i="1"/>
  <c r="AB676" i="1"/>
  <c r="AB539" i="1"/>
  <c r="AB1299" i="1"/>
  <c r="AB569" i="1"/>
  <c r="AB526" i="1"/>
  <c r="AB500" i="1"/>
  <c r="AB165" i="1"/>
  <c r="AB1051" i="1"/>
  <c r="AB323" i="1"/>
  <c r="AB127" i="1"/>
  <c r="AB1441" i="1"/>
  <c r="AB656" i="1"/>
  <c r="AB556" i="1"/>
  <c r="AB1267" i="1"/>
  <c r="AB540" i="1"/>
  <c r="AB1327" i="1"/>
  <c r="AB549" i="1"/>
  <c r="AB892" i="1"/>
  <c r="AB896" i="1"/>
  <c r="AB885" i="1"/>
  <c r="AB1060" i="1"/>
  <c r="AB1440" i="1"/>
  <c r="AB1065" i="1"/>
  <c r="AB1090" i="1"/>
  <c r="AB1340" i="1"/>
  <c r="AB1439" i="1"/>
  <c r="AB615" i="1"/>
  <c r="AB956" i="1"/>
  <c r="AB866" i="1"/>
  <c r="AB671" i="1"/>
  <c r="AB1438" i="1"/>
  <c r="AB637" i="1"/>
  <c r="AB688" i="1"/>
  <c r="AB1282" i="1"/>
  <c r="AB951" i="1"/>
  <c r="AB1294" i="1"/>
  <c r="AB1437" i="1"/>
  <c r="AB519" i="1"/>
  <c r="AB667" i="1"/>
  <c r="AB480" i="1"/>
  <c r="AB357" i="1"/>
  <c r="AB1436" i="1"/>
  <c r="AB1359" i="1"/>
  <c r="AB499" i="1"/>
  <c r="AB579" i="1"/>
  <c r="AB1064" i="1"/>
  <c r="AB517" i="1"/>
  <c r="AB687" i="1"/>
  <c r="AB875" i="1"/>
  <c r="AB1435" i="1"/>
  <c r="AB1434" i="1"/>
  <c r="AB959" i="1"/>
  <c r="AB666" i="1"/>
  <c r="AB578" i="1"/>
  <c r="AB174" i="1"/>
  <c r="AB909" i="1"/>
  <c r="AB1073" i="1"/>
  <c r="AB511" i="1"/>
  <c r="AB1433" i="1"/>
  <c r="AB505" i="1"/>
  <c r="AB1254" i="1"/>
  <c r="AB321" i="1"/>
  <c r="AB548" i="1"/>
  <c r="AB607" i="1"/>
  <c r="AB898" i="1"/>
  <c r="AB1010" i="1"/>
  <c r="AB147" i="1"/>
  <c r="AB1344" i="1"/>
  <c r="AB937" i="1"/>
  <c r="AB1095" i="1"/>
  <c r="AB929" i="1"/>
  <c r="AB1086" i="1"/>
  <c r="AB1259" i="1"/>
  <c r="AB541" i="1"/>
  <c r="AB725" i="1"/>
  <c r="AB1250" i="1"/>
  <c r="AB285" i="1"/>
  <c r="AB1296" i="1"/>
  <c r="AB1431" i="1"/>
  <c r="AB683" i="1"/>
  <c r="AB709" i="1"/>
  <c r="AB1430" i="1"/>
  <c r="AB484" i="1"/>
  <c r="AB371" i="1"/>
  <c r="AB1050" i="1"/>
  <c r="AB675" i="1"/>
  <c r="AB531" i="1"/>
  <c r="AB659" i="1"/>
  <c r="AB1303" i="1"/>
  <c r="AB1429" i="1"/>
  <c r="AB1068" i="1"/>
  <c r="AB1202" i="1"/>
  <c r="AB1027" i="1"/>
  <c r="AB1428" i="1"/>
  <c r="AB1069" i="1"/>
  <c r="AB1308" i="1"/>
  <c r="AB1217" i="1"/>
  <c r="AB1289" i="1"/>
  <c r="AB1427" i="1"/>
  <c r="AB1350" i="1"/>
  <c r="AB1286" i="1"/>
  <c r="AB1426" i="1"/>
  <c r="AB1425" i="1"/>
  <c r="AB633" i="1"/>
  <c r="AB685" i="1"/>
  <c r="AB606" i="1"/>
  <c r="AB515" i="1"/>
  <c r="AB1424" i="1"/>
  <c r="AB881" i="1"/>
  <c r="AB1423" i="1"/>
  <c r="AB645" i="1"/>
  <c r="AB516" i="1"/>
  <c r="AB1103" i="1"/>
  <c r="AB946" i="1"/>
  <c r="AB311" i="1"/>
  <c r="AB945" i="1"/>
  <c r="AB331" i="1"/>
  <c r="AB393" i="1"/>
  <c r="AB1063" i="1"/>
  <c r="AB1422" i="1"/>
  <c r="AB1358" i="1"/>
  <c r="AB1295" i="1"/>
  <c r="AB933" i="1"/>
  <c r="AB304" i="1"/>
  <c r="AB1421" i="1"/>
  <c r="AB107" i="1"/>
  <c r="AB313" i="1"/>
  <c r="AB1420" i="1"/>
  <c r="AB1419" i="1"/>
  <c r="AB195" i="1"/>
  <c r="AB142" i="1"/>
  <c r="AB281" i="1"/>
  <c r="AB879" i="1"/>
  <c r="AB522" i="1"/>
  <c r="AB712" i="1"/>
  <c r="AB521" i="1"/>
  <c r="AB835" i="1"/>
  <c r="AB368" i="1"/>
  <c r="AB1417" i="1"/>
  <c r="AB143" i="1"/>
  <c r="AB1339" i="1"/>
  <c r="AB650" i="1"/>
  <c r="AB161" i="1"/>
  <c r="AB668" i="1"/>
  <c r="AB1357" i="1"/>
  <c r="AB605" i="1"/>
  <c r="AB1077" i="1"/>
  <c r="AB1329" i="1"/>
  <c r="AB1080" i="1"/>
  <c r="AB141" i="1"/>
  <c r="AB396" i="1"/>
  <c r="AB345" i="1"/>
  <c r="AB286" i="1"/>
  <c r="AB337" i="1"/>
  <c r="AB159" i="1"/>
  <c r="AB1416" i="1"/>
  <c r="AB365" i="1"/>
  <c r="AB577" i="1"/>
  <c r="AB367" i="1"/>
  <c r="AB542" i="1"/>
  <c r="AB954" i="1"/>
  <c r="AB1343" i="1"/>
  <c r="AB874" i="1"/>
  <c r="AB1376" i="1"/>
  <c r="AB630" i="1"/>
  <c r="AB1351" i="1"/>
  <c r="AB392" i="1"/>
  <c r="AB1321" i="1"/>
  <c r="AB1053" i="1"/>
  <c r="AB884" i="1"/>
  <c r="AB877" i="1"/>
  <c r="AB145" i="1"/>
  <c r="AB336" i="1"/>
  <c r="AB509" i="1"/>
  <c r="AB888" i="1"/>
  <c r="AB1059" i="1"/>
  <c r="AB391" i="1"/>
  <c r="AB1097" i="1"/>
  <c r="AB651" i="1"/>
  <c r="AB1276" i="1"/>
  <c r="AB1415" i="1"/>
  <c r="AB684" i="1"/>
  <c r="AB144" i="1"/>
  <c r="AB1085" i="1"/>
  <c r="AB1413" i="1"/>
  <c r="AB169" i="1"/>
  <c r="AB177" i="1"/>
  <c r="AB647" i="1"/>
  <c r="AB604" i="1"/>
  <c r="AB1266" i="1"/>
  <c r="AB157" i="1"/>
  <c r="AB1245" i="1"/>
  <c r="AB1375" i="1"/>
  <c r="AB1374" i="1"/>
  <c r="AB1412" i="1"/>
  <c r="AB507" i="1"/>
  <c r="AB939" i="1"/>
  <c r="AB644" i="1"/>
  <c r="AB544" i="1"/>
  <c r="AB591" i="1"/>
  <c r="AB180" i="1"/>
  <c r="AB576" i="1"/>
  <c r="AB1411" i="1"/>
  <c r="AB575" i="1"/>
  <c r="AB390" i="1"/>
  <c r="AB1364" i="1"/>
  <c r="AB389" i="1"/>
  <c r="AB947" i="1"/>
  <c r="AB388" i="1"/>
  <c r="AB1348" i="1"/>
  <c r="AB1410" i="1"/>
  <c r="AB400" i="1"/>
  <c r="AB1293" i="1"/>
  <c r="AB598" i="1"/>
  <c r="AB574" i="1"/>
  <c r="AB932" i="1"/>
  <c r="AB557" i="1"/>
  <c r="AB634" i="1"/>
  <c r="AB899" i="1"/>
  <c r="AB1326" i="1"/>
  <c r="AB1409" i="1"/>
  <c r="AB597" i="1"/>
  <c r="AB618" i="1"/>
  <c r="AB194" i="1"/>
  <c r="AB179" i="1"/>
  <c r="AB559" i="1"/>
  <c r="AB520" i="1"/>
  <c r="AB612" i="1"/>
  <c r="AB171" i="1"/>
  <c r="AB1408" i="1"/>
  <c r="AB1057" i="1"/>
  <c r="AB1269" i="1"/>
  <c r="AB1407" i="1"/>
  <c r="AB1278" i="1"/>
  <c r="AB1406" i="1"/>
  <c r="AB1304" i="1"/>
  <c r="AB489" i="1"/>
  <c r="AB590" i="1"/>
  <c r="AB596" i="1"/>
  <c r="AB1112" i="1"/>
  <c r="AB595" i="1"/>
  <c r="AB930" i="1"/>
  <c r="AB1105" i="1"/>
  <c r="AB1356" i="1"/>
  <c r="AB1405" i="1"/>
  <c r="AB1043" i="1"/>
  <c r="AB1305" i="1"/>
  <c r="AB342" i="1"/>
  <c r="AB1404" i="1"/>
  <c r="AB1403" i="1"/>
  <c r="AB399" i="1"/>
  <c r="AB193" i="1"/>
  <c r="AB133" i="1"/>
  <c r="AB1402" i="1"/>
  <c r="AB188" i="1"/>
  <c r="AB1352" i="1"/>
  <c r="AB1401" i="1"/>
  <c r="AB1275" i="1"/>
  <c r="AB964" i="1"/>
  <c r="AB594" i="1"/>
  <c r="AB589" i="1"/>
  <c r="AB1288" i="1"/>
  <c r="AB1400" i="1"/>
  <c r="AB1062" i="1"/>
  <c r="AB629" i="1"/>
  <c r="AB636" i="1"/>
  <c r="AB931" i="1"/>
  <c r="AB1034" i="1"/>
  <c r="AB864" i="1"/>
  <c r="AB942" i="1"/>
  <c r="AB373" i="1"/>
  <c r="AB920" i="1"/>
  <c r="AB905" i="1"/>
  <c r="AB1107" i="1"/>
  <c r="AB1398" i="1"/>
  <c r="AB953" i="1"/>
  <c r="AB624" i="1"/>
  <c r="AB1397" i="1"/>
  <c r="AB573" i="1"/>
  <c r="AB1396" i="1"/>
  <c r="AB1395" i="1"/>
  <c r="AB1328" i="1"/>
  <c r="AB965" i="1"/>
  <c r="AB1277" i="1"/>
  <c r="AB1373" i="1"/>
  <c r="AB1394" i="1"/>
  <c r="AB565" i="1"/>
  <c r="AB1393" i="1"/>
  <c r="AB952" i="1"/>
  <c r="AB369" i="1"/>
  <c r="AB461" i="1"/>
  <c r="AB1075" i="1"/>
  <c r="AB654" i="1"/>
  <c r="AB1392" i="1"/>
  <c r="AB950" i="1"/>
  <c r="AB1391" i="1"/>
  <c r="AB1083" i="1"/>
  <c r="AB1347" i="1"/>
  <c r="AB1372" i="1"/>
  <c r="AB1371" i="1"/>
  <c r="AB1390" i="1"/>
  <c r="AB958" i="1"/>
  <c r="AB602" i="1"/>
  <c r="AB1354" i="1"/>
  <c r="AB1104" i="1"/>
  <c r="AB610" i="1"/>
  <c r="AB555" i="1"/>
  <c r="AB613" i="1"/>
  <c r="AB1100" i="1"/>
  <c r="AB1101" i="1"/>
  <c r="AB398" i="1"/>
  <c r="AB588" i="1"/>
  <c r="AB623" i="1"/>
  <c r="AB378" i="1"/>
  <c r="AB564" i="1"/>
  <c r="AB563" i="1"/>
  <c r="AB1389" i="1"/>
  <c r="AB567" i="1"/>
  <c r="AB949" i="1"/>
  <c r="AB907" i="1"/>
  <c r="AB620" i="1"/>
  <c r="AB1388" i="1"/>
  <c r="AB1370" i="1"/>
  <c r="AB328" i="1"/>
  <c r="AB963" i="1"/>
  <c r="AB1387" i="1"/>
  <c r="AB1353" i="1"/>
  <c r="AB649" i="1"/>
  <c r="AB962" i="1"/>
  <c r="AB1386" i="1"/>
  <c r="AB585" i="1"/>
  <c r="AB192" i="1"/>
  <c r="AB397" i="1"/>
  <c r="AB1363" i="1"/>
  <c r="AB1318" i="1"/>
  <c r="AB353" i="1"/>
  <c r="AB1049" i="1"/>
  <c r="AB897" i="1"/>
  <c r="AB967" i="1"/>
  <c r="AB912" i="1"/>
  <c r="AB961" i="1"/>
  <c r="AB902" i="1"/>
  <c r="AB941" i="1"/>
  <c r="AB1111" i="1"/>
  <c r="AB1385" i="1"/>
  <c r="AB966" i="1"/>
  <c r="AB1384" i="1"/>
  <c r="AB185" i="1"/>
  <c r="AB1383" i="1"/>
  <c r="AB600" i="1"/>
  <c r="AB960" i="1"/>
  <c r="AB625" i="1"/>
  <c r="AB1110" i="1"/>
  <c r="AB383" i="1"/>
  <c r="AB1463" i="1"/>
  <c r="AB1280" i="1"/>
  <c r="AB703" i="1"/>
  <c r="AB377" i="1"/>
  <c r="AB1365" i="1"/>
  <c r="AB599" i="1"/>
  <c r="AB558" i="1"/>
  <c r="AB628" i="1"/>
  <c r="AB1089" i="1"/>
  <c r="AB587" i="1"/>
  <c r="AB1338" i="1"/>
  <c r="AB184" i="1"/>
  <c r="AB178" i="1"/>
  <c r="AB551" i="1"/>
  <c r="AB593" i="1"/>
  <c r="AB586" i="1"/>
  <c r="AB183" i="1"/>
  <c r="AB386" i="1"/>
  <c r="AB1099" i="1"/>
  <c r="AB584" i="1"/>
  <c r="AB572" i="1"/>
  <c r="AB189" i="1"/>
  <c r="AB934" i="1"/>
  <c r="AB1368" i="1"/>
  <c r="AB1355" i="1"/>
  <c r="AB1382" i="1"/>
  <c r="AB387" i="1"/>
  <c r="AB1381" i="1"/>
  <c r="AB382" i="1"/>
  <c r="AB568" i="1"/>
  <c r="AB1109" i="1"/>
  <c r="AB1367" i="1"/>
  <c r="AB1380" i="1"/>
  <c r="AB1342" i="1"/>
  <c r="AB1379" i="1"/>
  <c r="AB1093" i="1"/>
  <c r="AB621" i="1"/>
  <c r="AB940" i="1"/>
  <c r="AB1098" i="1"/>
  <c r="AB380" i="1"/>
  <c r="AB566" i="1"/>
  <c r="AB1092" i="1"/>
  <c r="AB935" i="1"/>
  <c r="AB366" i="1"/>
  <c r="AB553" i="1"/>
  <c r="AB1292" i="1"/>
  <c r="AB164" i="1"/>
  <c r="AB347" i="1"/>
  <c r="AB525" i="1"/>
  <c r="AB661" i="1"/>
  <c r="AB1378" i="1"/>
  <c r="AB1091" i="1"/>
  <c r="AB614" i="1"/>
  <c r="AB895" i="1"/>
  <c r="AB894" i="1"/>
  <c r="AB1108" i="1"/>
  <c r="AB1366" i="1"/>
  <c r="AB381" i="1"/>
  <c r="AB611" i="1"/>
  <c r="AB412" i="1"/>
  <c r="AB803" i="1"/>
  <c r="AB12" i="1"/>
  <c r="AB411" i="1"/>
  <c r="AB1119" i="1"/>
  <c r="AB204" i="1"/>
  <c r="AB815" i="1"/>
  <c r="AB976" i="1"/>
  <c r="AB1578" i="1"/>
  <c r="AB808" i="1"/>
  <c r="AB1120" i="1"/>
  <c r="AB813" i="1"/>
  <c r="Q311" i="1"/>
  <c r="Q688" i="1"/>
  <c r="Q720" i="1"/>
  <c r="Q870" i="1"/>
  <c r="R291" i="1"/>
  <c r="R93" i="1"/>
  <c r="R111" i="1"/>
  <c r="W111" i="1" s="1"/>
  <c r="Z111" i="1" s="1"/>
  <c r="R55" i="1"/>
  <c r="R5" i="1"/>
  <c r="R181" i="1"/>
  <c r="R271" i="1"/>
  <c r="R1514" i="1"/>
  <c r="W1514" i="1" s="1"/>
  <c r="Z1514" i="1" s="1"/>
  <c r="Q415" i="1"/>
  <c r="R415" i="1" s="1"/>
  <c r="W415" i="1" s="1"/>
  <c r="Z415" i="1" s="1"/>
  <c r="R65" i="1"/>
  <c r="R208" i="1"/>
  <c r="Q802" i="1"/>
  <c r="Q245" i="1"/>
  <c r="R48" i="1"/>
  <c r="W48" i="1" s="1"/>
  <c r="Z48" i="1" s="1"/>
  <c r="Z1377" i="1" l="1"/>
  <c r="W55" i="1"/>
  <c r="Z55" i="1" s="1"/>
  <c r="W65" i="1"/>
  <c r="Z65" i="1" s="1"/>
  <c r="W1252" i="1"/>
  <c r="Z1252" i="1" s="1"/>
  <c r="W208" i="1"/>
  <c r="Z208" i="1" s="1"/>
  <c r="W93" i="1"/>
  <c r="Z93" i="1" s="1"/>
  <c r="W271" i="1"/>
  <c r="Z271" i="1" s="1"/>
  <c r="W181" i="1"/>
  <c r="Z181" i="1" s="1"/>
  <c r="W1460" i="1"/>
  <c r="Z1460" i="1" s="1"/>
  <c r="W5" i="1"/>
  <c r="Z5" i="1" s="1"/>
  <c r="W291" i="1"/>
  <c r="Z291" i="1" s="1"/>
  <c r="R36" i="1"/>
  <c r="R1559" i="1"/>
  <c r="R258" i="1"/>
  <c r="R1404" i="1"/>
  <c r="R687" i="1"/>
  <c r="R835" i="1"/>
  <c r="W835" i="1" l="1"/>
  <c r="Z835" i="1" s="1"/>
  <c r="W687" i="1"/>
  <c r="Z687" i="1" s="1"/>
  <c r="W1404" i="1"/>
  <c r="Z1404" i="1" s="1"/>
  <c r="W36" i="1"/>
  <c r="Z36" i="1" s="1"/>
  <c r="W258" i="1"/>
  <c r="Z258" i="1" s="1"/>
  <c r="W1559" i="1"/>
  <c r="Z1559" i="1" s="1"/>
</calcChain>
</file>

<file path=xl/sharedStrings.xml><?xml version="1.0" encoding="utf-8"?>
<sst xmlns="http://schemas.openxmlformats.org/spreadsheetml/2006/main" count="22107" uniqueCount="4539">
  <si>
    <t>id</t>
  </si>
  <si>
    <t>Unnamed..0</t>
  </si>
  <si>
    <t>concat</t>
  </si>
  <si>
    <t>publicada</t>
  </si>
  <si>
    <t>created_at</t>
  </si>
  <si>
    <t>data_source</t>
  </si>
  <si>
    <t>tipo</t>
  </si>
  <si>
    <t>sub_tipo</t>
  </si>
  <si>
    <t>precio_clp</t>
  </si>
  <si>
    <t>precio_uf</t>
  </si>
  <si>
    <t>region</t>
  </si>
  <si>
    <t>comuna</t>
  </si>
  <si>
    <t>latitude</t>
  </si>
  <si>
    <t>longitude</t>
  </si>
  <si>
    <t>total_o_terreno</t>
  </si>
  <si>
    <t>util_o_construido</t>
  </si>
  <si>
    <t>active</t>
  </si>
  <si>
    <t>fecha_finalizacion</t>
  </si>
  <si>
    <t>descripcion_sin_saltos</t>
  </si>
  <si>
    <t>direccion_sin_saltos</t>
  </si>
  <si>
    <t>region_norm</t>
  </si>
  <si>
    <t>comuna_norm</t>
  </si>
  <si>
    <t>2023-04-16</t>
  </si>
  <si>
    <t>Portalinmobiliario</t>
  </si>
  <si>
    <t>Terreno</t>
  </si>
  <si>
    <t>AYSEN</t>
  </si>
  <si>
    <t>Aysén</t>
  </si>
  <si>
    <t>False</t>
  </si>
  <si>
    <t>2023-05-31</t>
  </si>
  <si>
    <t>Fiordo Quitralco Aysen, Aysén, Aysén</t>
  </si>
  <si>
    <t>2023-02-09</t>
  </si>
  <si>
    <t>2023-02-10</t>
  </si>
  <si>
    <t>Yapo</t>
  </si>
  <si>
    <t>Chile Chico</t>
  </si>
  <si>
    <t>2023-07-31</t>
  </si>
  <si>
    <t/>
  </si>
  <si>
    <t>CHILE CHICO</t>
  </si>
  <si>
    <t>2023-04-21</t>
  </si>
  <si>
    <t>2023-04-20</t>
  </si>
  <si>
    <t>Agrícola</t>
  </si>
  <si>
    <t>2022-08-05</t>
  </si>
  <si>
    <t>2022-08-06</t>
  </si>
  <si>
    <t>Lago Verde</t>
  </si>
  <si>
    <t>2022-09-29</t>
  </si>
  <si>
    <t>Situada en el corazón de la Patagonia, a solo 60 km de La Junta y carretera austral, la Estancia es la mezcla perfecta entre campo, Patagonia, selva virgen, montaña, pesca y praderas útiles para ganado, todo con una excelente conectividad por tierra o aire. Dadasuubicaciónmuycercanaalafronteracon Argentina tiene un clima menos lluvioso, con temperaturas altas en el verano, lo que entrega un buen equilibrio entre clima mas mas templado con vegetación espectacular. Se pueden llegar en avión desde el aeropuerto de Puerto Montt (aeródromo a solo 3km de la propiedad) o desde el aeropuerto de Balmaceda en vuelos comerciales. Por auto, se accede desde Chaitén por carretera habilitada durante todo el año que va directo a la propiedad. La propiedad está a solo 3,5 km del pueblo Lago Verde, que cuenta con servicio de salud, carabineros, bomberos, y todos los servicios básicos necesarios.  El Lago Verde es mundialmente famoso por su color del agua y pesca. La propiedad tiene más de tres kilómetros de orilla de Lago Verde, más de 4 kilómetros del Rio Figueroa (desague de Lago Verde que desemboca en Lago Rosselot) y casi diez kilómetros del Rio Pico, todas zonas espectaculares para la pesca, con acceso fácil desde el campo y muchas hectáreas útiles.  2400 hectáreas con más de 3 km de orilla de Lago Verde, 14 km de orilla de río entre los ríos Pico y Figueroa, más de 1,000 hectáreas planas, trabajadas, cercadas y con aproximadamente 700 cabezas de ganado, y a tan solo 3,5 km del pueblo Lago Verde, que cuenta con servicio de salud, carabineros, bomberos, y todos los servicios básicos necesarios, hacen de esta propiedad una de los mejores lugares de la Patagonia Chilena.  La estancia cuenta con una casa de campo de tres dormitorios y tres baños más sala de estar, comedor, quincho con baño y una plataforma de aterrizaje para helicópteros. Existe una red de senderos alrededor de la residencia y en toda la propiedad.  20 hectáreas ya se encuentran subdivididas en 20 lotes de 1 has. Cada lote cuenta con su pre rol aprobado. Cada uno tiene aproximadamente 100 metros de orilla de Lago Verde y todos planos o con pendiente suave, con playa, vegetación nativa y acceso desde camino principal a pueblo de Lago Verde, a pasos del pueblo.</t>
  </si>
  <si>
    <t>Lago Verde, Lago Verde, Aysén</t>
  </si>
  <si>
    <t>LAGO VERDE</t>
  </si>
  <si>
    <t>https://www.portalinmobiliario.com/MLC-1248896576-estancia-lago-verde-_JM</t>
  </si>
  <si>
    <t>2022-11-22</t>
  </si>
  <si>
    <t>2022-12-22</t>
  </si>
  <si>
    <t>2023-01-18</t>
  </si>
  <si>
    <t>https://inmueble.mercadolibre.cl/MLC-1458191351-estancia-lago-verde-_JM</t>
  </si>
  <si>
    <t>2024-06-24</t>
  </si>
  <si>
    <t>2024-02-10</t>
  </si>
  <si>
    <t>True</t>
  </si>
  <si>
    <t>2024-06-26</t>
  </si>
  <si>
    <t>2024-06-27</t>
  </si>
  <si>
    <t>2022-06-25</t>
  </si>
  <si>
    <t>2022-06-26</t>
  </si>
  <si>
    <t>Cisnes</t>
  </si>
  <si>
    <t>2022-06-30</t>
  </si>
  <si>
    <t>CISNES</t>
  </si>
  <si>
    <t>2022-01-07</t>
  </si>
  <si>
    <t>Río Ibáñez</t>
  </si>
  <si>
    <t>2022-02-08</t>
  </si>
  <si>
    <t>Bahía Murta, Río Ibánez, Aysén</t>
  </si>
  <si>
    <t>RIO IBANEZ</t>
  </si>
  <si>
    <t>2022-03-31</t>
  </si>
  <si>
    <t>2021-11-08</t>
  </si>
  <si>
    <t>2021-10-22</t>
  </si>
  <si>
    <t>Coyhaique</t>
  </si>
  <si>
    <t>2022-03-29</t>
  </si>
  <si>
    <t>Coyhaique, Chile, Coihaique, Aysén</t>
  </si>
  <si>
    <t>COYHAIQUE</t>
  </si>
  <si>
    <t>2022-04-12</t>
  </si>
  <si>
    <t>2022-03-17</t>
  </si>
  <si>
    <t>2022-06-27</t>
  </si>
  <si>
    <t>Campo con 1.600 metros de Orilla de Río Ñirehuao, ideal para los amantes de la pesca.  El campo queda en el sector de Campo Lindo, aproximadamente 2 horas al nororiente de la Ciudad de Coyhaique.  Tiene 2 cabañas nuevas habilitadas con luz y agua, y también casa de cuidador.  Tiene un tremendo potencial para el desarrollo de actividades turísticas, pesca deportiva, caminatas, trekking, cabalgatas, etc.</t>
  </si>
  <si>
    <t>https://www.portalinmobiliario.com/MLC-1293232592-estancia-lago-bravo-coyhaique-_JM</t>
  </si>
  <si>
    <t>2023-01-09</t>
  </si>
  <si>
    <t>2023-01-24</t>
  </si>
  <si>
    <t>2023-02-24</t>
  </si>
  <si>
    <t>Lago Bravo es una propiedad única. El área total de la propiedad es de 2800 hectáreas (6918 acres), aproximadamente a 2,5 horas del aeropuerto de Balmaceda y aproximadamente a 120 km (75 millas) de Coyhaique. Algunos aspectos de Lago Bravo son el lago absolutamente privado (casi imposible de encontrar en propiedades de este tamaño), otras tres lagunas más pequeñas y hermosas, unas 2.000 hectáreas (4942 acres) de bosque de lenga (Nothofagus pumilio) y unos 4 km ( 2,5 millas) de río (Río Pedregoso) con pesca de truchas dentro de la propiedad. Lago Bravo también tiene alrededor de 400 hectáreas (988 acres) de pastizales, que el propietario actual ha estado cercando, limpiando y fertilizando, y que deberían proporcionar pastos mucho mejores en los próximos años. La propiedad se utiliza para el pastoreo durante el verano y hay planes para dejar el ganado de forma permanente este año. Se puede acceder a Lago Bravo por dos rutas diferentes. En ambos casos se tarda alrededor de 1,5 horas desde Coyhaique, aunque durante los últimos cinco años el gobierno ha ido mejorando el acceso por el lado oeste y hay planes para seguir haciéndolo. Esto ya ha reducido sustancialmente el tiempo de viaje y facilita el acceso incluso en los meses de invierno. Hay una pequeña cabaña (dos dormitorios, cocina, baño, pequeña sala) que es cómoda y habitable para estancias cortas. También hay dos pequeñas cabañas para trabajadores (a 1 km de la cabaña principal). Todas las cabañas están equipadas con paneles solares y estufas de leña para cocinar y calentar.  La vida salvaje es absolutamente de primera clase, y hay una gran variedad de especies, incluidos ciervos y truchas.  Los impuestos son muy bajos, aproximadamente USD 400 por año, y el gobierno chileno brinda subsidios para mejorar y mejorar las propiedades en el área.</t>
  </si>
  <si>
    <t>Lago Bravo, Coihaique, Aysén</t>
  </si>
  <si>
    <t>https://www.portalinmobiliario.com/MLC-1458229757-estancia-lago-bravo-coyhaique-_JM</t>
  </si>
  <si>
    <t>2024-03-16</t>
  </si>
  <si>
    <t>2024-04-15</t>
  </si>
  <si>
    <t>2024-06-13</t>
  </si>
  <si>
    <t>2024-06-14</t>
  </si>
  <si>
    <t>2022-10-11</t>
  </si>
  <si>
    <t>2022-11-30</t>
  </si>
  <si>
    <t>2024-06-25</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</si>
  <si>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-2,02 hectáreas  -69,7 metros de frente al borde del mar -Pendiente suave -Exposición al sol alta   Soledad Monsalve  997453841  Alejandra Balbontin  996998059</t>
  </si>
  <si>
    <t>2023-12-24</t>
  </si>
  <si>
    <t>2023-12-08</t>
  </si>
  <si>
    <t>2022-02-27</t>
  </si>
  <si>
    <t>2021-09-29</t>
  </si>
  <si>
    <t>2022-05-07</t>
  </si>
  <si>
    <t>El predio se encuentra ubicado a 130 km aprox. de la ciudad de Coyhaique y a 3 horas del aeropuerto de Balmaceda. En el interior del predio se encuentra el Lago Bravo además de 3 lagunas y 4 km de orilla del Río Pedregoso. Posee 400 ha de pradera natural y mejorada aptas para ganadería con cerca de 2.000 ha de bosque nativo (Lenga).  Uso de suelos: - 400 ha de pradera natural y mejorada - 2.000 ha aprox. de bosque nativo  Construcciones: - 1 cabaña (2D 1B) con electricidad (paneles solares) - 2 casas de inquilino con electricidad (paneles solares)  Recursos Hídricos:  - Lago Bravo - 3 lagunas - 4 km de orilla de Río Pedregoso   Opinión. Campo con gran potencial turístico, ganadero y de conservación. Cercano a la capital regional de Coyhaique y cercano al aeropuerto de la región, Balmaceda. con accesos y camino hasta el campo.</t>
  </si>
  <si>
    <t>2023-04-25</t>
  </si>
  <si>
    <t>2023-04-27</t>
  </si>
  <si>
    <t>Bahia Aldunate / Puyuhuapi / Orilla Mar Y Rio / Gran Reserva, Cisnes, Aysén</t>
  </si>
  <si>
    <t>2021-10-14</t>
  </si>
  <si>
    <t>2021-11-13</t>
  </si>
  <si>
    <t>2021-12-17</t>
  </si>
  <si>
    <t>https://www.portalinmobiliario.com/MLC-616164196-agricola-en-venta-en-tortel-_JM</t>
  </si>
  <si>
    <t>Tortel</t>
  </si>
  <si>
    <t>Cod. P&amp;amp,G : 31256 : Este predio de 1.435 has. ubicado 29 km. al norte de Caleta Tortel, en un impresionante fiordo a los pies del glaciar Steffens. Este predio domina el Parque Nacional Laguna San Rafael e incluye aprox. 9 km de orilla del Rio Huemules y 7 km. aprox. de orilla de mar. Cuenta con derechos de agua superficiales sobre el rio Huemules y otros arroyos.</t>
  </si>
  <si>
    <t>Caleta Tortel, Tortel, Aysén</t>
  </si>
  <si>
    <t>TORTEL</t>
  </si>
  <si>
    <t>https://www.portalinmobiliario.com/MLC-1368058393-agricola-en-venta-en-tortel-_JM</t>
  </si>
  <si>
    <t>2023-03-31</t>
  </si>
  <si>
    <t>2023-05-30</t>
  </si>
  <si>
    <t>https://www.portalinmobiliario.com/MLC-1401298693-agricola-en-venta-en-tortel-_JM</t>
  </si>
  <si>
    <t>2024-06-01</t>
  </si>
  <si>
    <t>2023-07-12</t>
  </si>
  <si>
    <t>2024-07-10</t>
  </si>
  <si>
    <t>https://www.portalinmobiliario.com/MLC-2556013238-agricola-en-venta-en-tortel-_JM</t>
  </si>
  <si>
    <t>2024-07-08</t>
  </si>
  <si>
    <t>2021-11-15</t>
  </si>
  <si>
    <t>2021-12-15</t>
  </si>
  <si>
    <t>Economicos</t>
  </si>
  <si>
    <t>Río Ibanez</t>
  </si>
  <si>
    <t>Precioso campo en faldas de glaciar  Rio sin nombre  110 hectareas de increible naturaleza Con bosque de legas y coihues, rios y glaciares habitados por huemules y pudues Cercano a centro turistico de Cerro Castillo  Contacto Gloria Quiero 569 9328 6079</t>
  </si>
  <si>
    <t>2022-01-06</t>
  </si>
  <si>
    <t>Increible campo de 240 Ha cercano a villa Castillo  Bosque nativo de coihues y lengas, rios, glariares donde habitan huemules y pudues  a 2 horas de aeropuerto de Balmaceda   Contacto Gloria Quiero 569 9328 6079</t>
  </si>
  <si>
    <t>2022-03-22</t>
  </si>
  <si>
    <t>Cochrane</t>
  </si>
  <si>
    <t>Cochrane, Aisén del General Carlos Ibañez del Campo</t>
  </si>
  <si>
    <t>COCHRANE</t>
  </si>
  <si>
    <t>2021-12-04</t>
  </si>
  <si>
    <t>2021-12-05</t>
  </si>
  <si>
    <t>https://www.economicos.cl/propiedades/sitio-o-terreno-en-venta-en-rio-ibanez-codR76401637-8L0-EBCV6598.html</t>
  </si>
  <si>
    <t>2021-08-15</t>
  </si>
  <si>
    <t>2021-03-20</t>
  </si>
  <si>
    <t>Predio de 570 hectáreas  con orilla de dos ríos, el Rio Huiñe y el Rio Murta, hermosas praderas a las orillas del rio Murta junto con playas de arena. El campo se extiende por un pequeño Valle por aproximadamente 4km llegando al fondo del Valle a una laguna de unas 5 hectáreas que pertenece al predio. Abundante Bosque nativo y jamas explotado, un hermoso valle de Patagonia virgen.</t>
  </si>
  <si>
    <t>Río Ibáñez Río Ibanez, Aisén del General Carlos Ibañez del Campo</t>
  </si>
  <si>
    <t>2022-03-26</t>
  </si>
  <si>
    <t>2022-03-27</t>
  </si>
  <si>
    <t>2021-08-07</t>
  </si>
  <si>
    <t>50 Hectareas con vista al Lago Cochrane, distante a 32Km de la ciudad de Cochrane, camino mantenido por vialidad en buen estado todo el año, servidumbre de paso, vista al Lago Cochrane, bosque nativo.</t>
  </si>
  <si>
    <t>Coyhaique, Aisén del General Carlos Ibañez del Campo</t>
  </si>
  <si>
    <t>2021-07-30</t>
  </si>
  <si>
    <t>2021-07-31</t>
  </si>
  <si>
    <t>Coyhaique Coyhaique, Aisén del General Carlos Ibañez del Campo</t>
  </si>
  <si>
    <t>2021-09-02</t>
  </si>
  <si>
    <t>2021-09-03</t>
  </si>
  <si>
    <t>Campo en primera linea Frente al Río Ibáñez con una superficie de 122 hectáreas y 970mt aproximados de orilla de Río Ibáñez. El campo tiene muy buena conectividad, ubicado a 88 km del aeropuerto de Balmaceda por carretera, a 140 km aproximados de la ciudad de Coyhaique y a 15 minutos del Puerto Ingeniero Ibáñez. El Campo tiene acceso directo en auto.</t>
  </si>
  <si>
    <t>2022-01-29</t>
  </si>
  <si>
    <t>2021-09-04</t>
  </si>
  <si>
    <t>https://propiedades.portalterreno.cl/propiedad/venta/terreno/coyhaique/281512</t>
  </si>
  <si>
    <t>2023-12-23</t>
  </si>
  <si>
    <t>2024-05-23</t>
  </si>
  <si>
    <t>Portalterreno</t>
  </si>
  <si>
    <t>COMPRA AHORA EN EL PROYECTO REFUGIO DEL TORREÓN Súmate hoy a esta excelente oportunidad en el corazón de la Patagonia chilena, desde 0,5 hectárea a 55 hectáreas en ventas. ️ 4, 5 o 7 hectáreas en $13.500.000, rol propio / 55 hectáreas en 1900 UF, rol propioEl acceso a Refugio del Torreón es por la Ruta 240, pavimentada y transitable todo el año en cualquier tipo de vehículo.El Río Simpson, que se encuentra a pocos metros de los terrenos, contribuye a entregar abundante agua en forma de ríos, lagos y cascadas y un frondoso bosque nativo donde predomina el Coigüe, la Tepa, el Mañío y el Espino negro, entre otros. Además, el proyecto se sitúa a sólo 15 minutos de Villa Los Torreones, contando con actibilidad de conexión a servicio de luz eléctrica, agua potable rural, señal telefónica y conexión a internet.¡La alta disponibilidad hace de este proyecto el vehículo ideal para invertir en AGUA, TIERRA y BOSQUE NATIVO!Para más información escribir + 56 9 444 57 301</t>
  </si>
  <si>
    <t>Coyhaique, Aysén</t>
  </si>
  <si>
    <t>Río Ibanez, Aisén del General Carlos Ibañez del Campo</t>
  </si>
  <si>
    <t>2021-07-23</t>
  </si>
  <si>
    <t>2021-07-24</t>
  </si>
  <si>
    <t>https://www.economicos.cl/propiedades/sitio-o-terreno-en-venta-en-chile-chico-codR76401637-8L0-EBID2938.html</t>
  </si>
  <si>
    <t>2021-08-06</t>
  </si>
  <si>
    <t>2.5 Ha, a 20km de Puerto Guadal por la Carrretera Austral en direccion a Chile Chico, a 1.5 Km del cruce por camino al Furioso o cruce del Rio el Maiten, frente al aerodromo de Meseta Cosmeli, ingreso directo por camino mantenido por vialidad, terreno plano en casi toda su extencion con bosque de pinos, vista al Lago General Carrera y al Valle del Rio el Maiten, buen asoleamiento y preciosos lugares en el entorno. Considerar</t>
  </si>
  <si>
    <t>Los maquis Chile Chico, Aisén del General Carlos Ibañez del Campo</t>
  </si>
  <si>
    <t>2021-07-16</t>
  </si>
  <si>
    <t>2023-12-12</t>
  </si>
  <si>
    <t>Chile Chico, Aisén del General Carlos Ibañez del Campo</t>
  </si>
  <si>
    <t>https://www.economicos.cl/propiedades/sitio-parcela-aysen-codAAQ3BVI.html</t>
  </si>
  <si>
    <t>2020-07-01</t>
  </si>
  <si>
    <t>Se vende Espectacular Terreno en Puerto Aysén Terreno de 13,88 Hectáreas en total , se vende el terro completo .Cuenta con certificado de factibilidad de agua potable y alcantarillado (Aguas Patagonia) Acceso Directo ruta camino Ruta 240- Ruta X-550 cruzando el puente presidente Carlos Ibañez del Campo del rio Aisén a metros del hotel Patagonia Green, y a 3Km aprox. de la plaza Puerto Aysén.Terreno plano, no presenta dificultades topográficas, colinda con zona urbana, cercano a al centro de la ciudad, supermercados y servicios. GRAN PLUSVALÍA. Metros aproximados informados por el dueño a corroborar en tasación bancaria.</t>
  </si>
  <si>
    <t>Puerto Aysen Aysén, Aisén del General Carlos Ibañez del Campo</t>
  </si>
  <si>
    <t>https://www.economicos.cl/propiedades/vendo-predio-en-la-region-de-aysencomuna-de-coyhaque-codAARKOAQ.html</t>
  </si>
  <si>
    <t>2020-10-29</t>
  </si>
  <si>
    <t xml:space="preserve">Descripción            Vendo hermosa propiedad, con una superficie de 112 hás, en la Region de Aysén, Sector el Richard, Km. 18 de la ruta X445, comuna de Coyhaique.             Cuenta con derecho de aprovechamiento de las aguas del Rio Richard y vertientes, caminos intraprediales, 3 Galpones de alrededor de 80 mts2 cada uno, casa patronal de 80 mts2, cercos definitivos en buen estado, potreros para la crianza de animales, ideal para la construcción de proyecto turístico o simplemente vivir alejado de la ciudad, de abundante vegetación bosque de Ñirre y Lenga.  Para consultas tratar  al +56935560416 </t>
  </si>
  <si>
    <t>Sector El Richard,Comuna de Coyhaique Coihaique, Aisén del General Carlos Ibañez del Campo</t>
  </si>
  <si>
    <t>https://propiedades.portalterreno.cl/propiedad/venta/terreno/rio-ibanez/280110</t>
  </si>
  <si>
    <t>2023-12-14</t>
  </si>
  <si>
    <t>2024-06-15</t>
  </si>
  <si>
    <t>Predio de 178 hectáreas colindante en 2.7 Km con el rio El Engaño, al predio se accede vía Carretera Austral hasta el puente del rio El Engaño, camino comunitario por 10 kilómetros, después rio arriba a pie, caballo Camioneta 4X4 o vehículo maderero.Se ha planificado hacer el camino Rural al Campo de 5 km, en proximos meses.Se ha realizado una Parcelacion de 27 Hectareas, en el Campo.Predio de 1 Hectarea 3 ( 2 Vendidos )Predio de 2 Hectareas 2Predio de 2,5 Hectareas 3Predio de 3 Hectareas 3 ( 1 Vendido )Predio de 3,5 Hectarea 1 El valor de la Hectarea es de § 15.000.000 millones de pesos chilenos. En este valor esta incluido, el camino de 5 Km. al Campo. Tambien el camino Intrapredial, ( camino dentro del Campo )Tambien se Vende Predio de 50 Hectareas. Lado izquierdo de Parcelacion de 27 Hectareas.El valor de la Hectarea, al comprar todo el Predio, es de § 10.000.000 millones de pesos chilenos. En este valor esta incluido, el camino de 5 Km. al Campo. Tambien el camino Intrapredial, camino dentro del Campo. ( Valor negociable )Todas las Parcelas tienen Vista y salida al Rio Engaño. Estas estaran unidas por un camino Intrapredial.Zonas planas, maravillosas vistas al rio, abundante bosque nativo centenario de grandes arboles como Coihue, Lenga, Mañío, Luma y Cipreses jovenes.Hermoso valle con abundantes afluentes que caen al rio El Engaño, prístinos paisajes todo alrededor.</t>
  </si>
  <si>
    <t>Río Ibañez, Aysén</t>
  </si>
  <si>
    <t>2022-09-14</t>
  </si>
  <si>
    <t>2022-09-15</t>
  </si>
  <si>
    <t>2022-11-29</t>
  </si>
  <si>
    <t>2022-10-04</t>
  </si>
  <si>
    <t>https://www.portalterreno.com/cl/propiedad/venta/agricola/chile-chico/227225</t>
  </si>
  <si>
    <t>2022-12-13</t>
  </si>
  <si>
    <t>2022-12-14</t>
  </si>
  <si>
    <t>2023-06-20</t>
  </si>
  <si>
    <t>Se venden 25 hermosas parcelas desde 5000 m2 , sector Bahía Jara , a minutos del Lago General Carrera y de la localidad mas cercana que es Chile Chico. Las parcelas se venden con rol propio , factibilidad de agua y factibilidad de Luz eléctrica a orilla de camino público y con buen acceso .- Lugar privilegiado en la Patagonia profunda,rodeada de lagos , ríos y parques nacionales Jeinimeni ,Cerro Castillo y Glaciares del sur de Chile . Se llega por la carretera austral o por barcaza atravesando el lago General Carrera por Puerto Ibañez.. Ideal para deportes náuticos como Kayak, Winsurf , pesca deportiva ,playas aún vírgenes y parajes maravillosos, para clientes con gustos ecológicos y amigables con el medio ambiente.El camino desde Chile Chico hasta el cruce de Bahia Jara está asfaltado. Bahía Jara se encuentra cerca de Chile Chico, dicha localidad es el paso obligado de turistas que recorren la Carretera Austral pasando por el paso fronterizo Jeinimeni.</t>
  </si>
  <si>
    <t>Chile Chico, Aysén</t>
  </si>
  <si>
    <t>2022-02-25</t>
  </si>
  <si>
    <t>Parcela</t>
  </si>
  <si>
    <t>2021-09-14</t>
  </si>
  <si>
    <t>2021-09-15</t>
  </si>
  <si>
    <t>2021-11-01</t>
  </si>
  <si>
    <t>2021-11-02</t>
  </si>
  <si>
    <t>2023-09-10</t>
  </si>
  <si>
    <t>2023-08-26</t>
  </si>
  <si>
    <t>2024-07-24</t>
  </si>
  <si>
    <t>Chile Chico / Playa Chile Chico, Hermosa Parcela en Comunidad Ecológica de 10000 hectárea , excelente calidad de suelo para construcción, ubicada a 7 Km. de Puerto Guadal, camino hacia Laguna Manga, el camino llega directo a la entrada de propiedad, terreno plano en su mayoría. Predio con mucha vegetación nativa, está rodeado de agua y tiene vista hacia campos de hielo norte, Lago El Plomo y Lago Bertrand, Rol propio. Muy fácil acceso.   *394754 PPA</t>
  </si>
  <si>
    <t>Chile Chico/playa Chile Chico, Chile Chico, Aysén</t>
  </si>
  <si>
    <t>https://www.portalinmobiliario.com/MLC-1417088931-terreno-construccion-en-venta-en-chile-chico-_JM</t>
  </si>
  <si>
    <t>2023-08-27</t>
  </si>
  <si>
    <t>https://www.portalinmobiliario.com/MLC-935118055-hectareas-en-venta-en-villa-la-trapera-a-orilla-de-rio-_JM</t>
  </si>
  <si>
    <t>2021-11-21</t>
  </si>
  <si>
    <t>2021-11-22</t>
  </si>
  <si>
    <t>2022-03-30</t>
  </si>
  <si>
    <t>Villa la Tapera 500 Héctareas, bosque LengaOrilla de Río.Están haciendo un camino a Lago Verde , 28 Kms en ripiado.Rol único dueño.</t>
  </si>
  <si>
    <t>La Tapera, Lago Verde, Chile, Lago Verde, Aysén</t>
  </si>
  <si>
    <t>2022-03-18</t>
  </si>
  <si>
    <t>https://www.portalterreno.com/cl/propiedad/venta/terreno/coyhaique/224303</t>
  </si>
  <si>
    <t>2022-11-23</t>
  </si>
  <si>
    <t>2022-11-25</t>
  </si>
  <si>
    <t>Promesa</t>
  </si>
  <si>
    <t>2023-04-07</t>
  </si>
  <si>
    <t>Superficie en venta.\nLa superficie aprox., es de 2,45 hectáreas, con 70 metros de orilla de lago con bosque nativo, producto de una sub división de un predio mayor, parte de sucesión.\nUbicación y descripción.\nLa parcela se encuentra emplazada en la costa noroeste del Lago Thompson, con un extenso valle plano a su espalda, mayoritariamente es una superficie con poca pendiente, algo plano su zona central y alta, con una linda playa en el lago Thomson, posee arboles longevos de bosque nativo de la especie Lenga en la costa del lago. Un camino perfilado lo cruza en el alto y de ahí hay que mejorar camino hasta la orilla del lago, como hacer despejes para construir. Su parte más angosta tiene aproximadamente 20 metros.\nConectividad.\nPara acceder a la parcela se puede hacer por el camino hacia Balmaceda, lago Pólux o por el camino hacia Coyhaique Alto, Lago Castor. Caminos con acceso durante todo el año, excepto por condiciones extremas del tiempo atmosférico. De la ruta principal se accede por un camino vecinal, para transitar preferentemente con vehículo 4x4. Los tiempos de referencia google maps en la realidad son inferiores.\nValor de venta de la propiedad es de $ 110.000.000, 3% comisión corredora.\nForma de pago.\nContado con Vale Vista Bancario de Banco privado de la plaza, nominativo y por separado, uno para Propietario del predio y otro para Agente Intermediario.\nEn el caso de Inversionista Extranjero, documentos bancarios deben estar autorizados por el Banco Central de Chile.\nTambién debe tener en cuenta los siguientes gastos:\n Estudio de títulos y confección de contrato de compraventa. Gastos Notariales por firma contrato de compraventa.\nGastos de Escritura de Compromiso de Compraventa (si es del caso).\nInscripción de terreno en Conservador de Bienes Raíces. Cambio de propietario en Servicio de Impuestos Internos, más todos los costos de Transferencia y/o ingreso de divisas a Chile por intermedio de Banco privado del Mercado Cambiario Formal (MCF) que informe al Banco Central de Chile según procedimientos normales.\nLos Gastos de visita al predio, arriendo camioneta, combustible, serán con cargo al interesado en visitar la propiedad.\nConsideración\nLa recepción de la ficha de la propiedad, si se realiza la operación de compraventa, significa que el interesado acepta las condiciones de la venta haciéndolo saber al corredor por escrito y se firmara una promesa de Compraventa, con cargo al comprador donde quedara estipulado el pago de la comisión que deberán hacer las partes. Visite nuestro Menú Corporativo \nLa oferta se sujeta a errores, omisiones, venta, cambio o cancelación sin previo aviso, y la aprobación de la compra por el propietario. La información relativa a las clasificaciones de tierras, áreas cultivadas, capacidades de carga, los beneficios potenciales, etc., están destinados solamente como guías generales y han sido proporcionados por fuentes consideradas fiables, pero cuya exactitud no se puede garantizar. Los posibles compradores deben verificar toda la información a su satisfacción, además deben ser conscientes de que las fotografías de este folleto se han mejorado digitalmente. \nContacto: solicite antecedentes, Kmz., ficha, condiciones, videos.\nAgente Inmobiliario Claudio von Marees Carmona. \nGerente Propietario Camposdelapatagonia.\n\n\nCel. ©\n \n \n \n \n \n \n</t>
  </si>
  <si>
    <t>2021-11-14</t>
  </si>
  <si>
    <t>Propiedad Ubicada exactamente en el cruce de la Carretera longitudinal austral sur con el cruce a Bahia Murta, 195 kilometros desde Coyaique o Balmaceda, a 17 kilometros de Puerto Rio Tranquilo, 20km de Puerto Sanchez, la propiedad es de 1.8 hectareas y cuenta con Casa Restaurant, dos cabañas quincho y una bodega, poco mas de 150 metros de orilla de camino y orilla de rio. Lugar con desarrollo turistico en los ultimos años, dada su cercania con los dos lugares con Cavernas de Marmol en la patagonia, Tranquilo y Sanchez. - Código Propiedad: FE8809</t>
  </si>
  <si>
    <t>https://www.economicos.cl/propiedades/sitio-o-terreno-en-venta-en-rio-ibanez-codR76401637-8L0-EBFE8809.html</t>
  </si>
  <si>
    <t>2021-09-01</t>
  </si>
  <si>
    <t>Propiedad Ubicada exactamente en el cruce de la Carretera longitudinal austral sur con el cruce a Bahia Murta, 195 kilometros desde Coyaique o Balmaceda, a 17 kilometros de Puerto Rio Tranquilo, 20km de Puerto Sanchez, la propiedad es de 1.8 hectareas y cuenta con Casa Restaurant, dos cabañas quincho y una bodega, poco mas de 150 metros de orilla de camino y orilla de rio. Lugar con desarrollo turistico en los ultimos años, dada su cercania con los dos lugares con Cavernas de Marmol en la patagonia, Tranquilo y Sanchez.</t>
  </si>
  <si>
    <t>https://www.portalinmobiliario.com/MLC-1467594655-venta-de-terreno-en-aysen-lago-verde-patagonia-_JM</t>
  </si>
  <si>
    <t>2024-03-04</t>
  </si>
  <si>
    <t>2024-05-29</t>
  </si>
  <si>
    <t>Se vende terreno de 91.625 hectáreas, ubicado a 12 km aproximados de la localidad de Lago Verde, perteneciente a la Comuna del mismo nombre, en la Región de Aysén, Patagonia Chilena.   La localidad de Lago Verde se ubica en el noreste de la región de Aysén, limitando al norte con la región de Los Lagos, y cuenta con Servicio de Salud, Carabineros, Bomberos, Hospedajes y todos los servicios básicos necesarios.  El terreno posee derechos de uso de las aguas de causes y vertientes naturales, además de su respectivo paso de servidumbre, cercano al límite con la República de Argentina.  Excelente conectividad desde Aeropuerto Internacional Arturo Merino Benítez, hasta el Aeropuerto de Balmaceda. Otra vía desde el Aeropuerto El Tepual de Puerto Montt vía carretera Austral por la Ruta Bimodal (tierra y barcaza) hasta llegar a Lago Verde.  Rodeado de paisajes propios de la Patagonia Chilena, exuberante vegetación, excelentes accesos, montañas, cercano al Lago Verde. Ideal para pesca y además cuenta con praderas útiles para crianza de ganado.  El lugar cuenta con vertientes naturales, esteros y senderos, maravillosa vegetación compuesta de bosques nativos de diversas flora y fauna vírgenes. Posee un pequeño Lago Natural, y un excelente acceso para vehículo y huellas interiores  La zona es reconocida como el pulmón verde de la Patagonia, caracterizándose por poseer grandes cordilleras en su mayoría con accidentes geográficos y diversos tipos de relieves que a la vez resultan maravillosos para el visitante, lo que es el resultado de un territorio abrupto y morfológicamente bello.  Propiedad con ROL propio y documentación legal al día.  Información proporcionada por el dueño</t>
  </si>
  <si>
    <t>Lago Verde, Aysén</t>
  </si>
  <si>
    <t>https://propiedades.portalterreno.cl/propiedad/venta/parcela/aysen/289883</t>
  </si>
  <si>
    <t>2024-02-27</t>
  </si>
  <si>
    <t>Se venden 7 parcelas ubicadas en la Región de Aysén, sector Emperador Guillermo. Excelente oportunidad de inversión para vivir inmersos en la naturaleza o emprender en el sur de nuestro país. Con hermosas vistas panorámicas, cada una de las parcelas tiene una superficie de 5.000 m2, suelos con lomajes suaves, y rol propio. Acceso por Carretera Austral. Precio 816 UF c/u.Se encuentran ubicadas a 48 kms. al norte de Coyhaique, a 14 kms. al norte de Villa Ortega, a 30 kms. al sur de Villa Mañihuales y a 60 kms. al este de Puerto Aisén, con caminos directos desde todas esas localidades.¡Contáctanos!</t>
  </si>
  <si>
    <t>Aysén, Aysén</t>
  </si>
  <si>
    <t>2022-08-26</t>
  </si>
  <si>
    <t>2022-08-27</t>
  </si>
  <si>
    <t>Lago Frio, Coihaique, Aysén</t>
  </si>
  <si>
    <t>2022-05-02</t>
  </si>
  <si>
    <t>Cochrane, Aysén</t>
  </si>
  <si>
    <t>https://www.economicos.cl/propiedades/sitio-o-terreno-en-venta-en-aysen-codR76565846-2L0-116161348.html</t>
  </si>
  <si>
    <t>2021-03-19</t>
  </si>
  <si>
    <t>UBICACIÓN Fundo Los leones fue uno de los primeros campos de Douglas Tompkins. Su ubicación estratégica cerca de Puerto Raúl Marín Balmaceda lo ubican en la puerta a la Patagonia. Actualmente se desarrollan nuevas rutas marítimas desde Chiloé y se realizan mejoras a la pista de aterrizaje vecina al campo. GEOGRAFÍA Uno de los principales atributos de esta propiedad es su topografía, ya que posee una planicie única en un sector rodeado por cordones montañosos. Cuenta con extensiones limpias donde actualmente se mantienen ovejas de la zona, infraestructura como galpones, sala de máquinas y seis cabañas sobre la orilla del mar. PRESERVACIÓN En sus alrededores se ubican muchos parques nacionales y reservas privadas, como Parque Nacional Melimoyu, la Reserva Melimoyu, Parque Nacional Corcovado , por nombrar algunos ejemplos, lo que ofrece condiciones de preservación a la zona. El sector central del campo, no considerado en las 740 hectáreas, aún pertecece a la Fundación Douglas Tompkins, con el ánimo de mantener este lugar. No obstante, existen contratos asociados, para una eventual compra de ese territorio por parte del dueño del Fundo Los Leones. AGUA Fundo Los Leones está rodeado por agua, río Palena, Río Garrao y Océano Pacífico, por lo que se podría considerar una isla. La navegación, también se ha desarrollado mucho en esta zona, siendo estos fiordos un lugar perfecto para esta actividad. ENTORNO NATURAL ÚNICO Sus playas de arena, privacidad, humedales, entorno montañoso, así como la flora y fauna del lugar, hace del Fundo Los Leones un lugar realmente mágico, donde constantemente se pueden ver delfines, cormoranes, lobos marinos y una infinidad de animales de la zona. Se puede disfrutar de actividades como la pesca deportiva, kayak, navegación, entre otros.  Justo al norte del fiordo de Pitipalena se encuentra el recién formado Parque Nacional Corcovado, y las tierras conservadas de Douglas Tompkins están al este de la propiedad, amba</t>
  </si>
  <si>
    <t>Aysén, Aisén del General Carlos Ibañez del Campo</t>
  </si>
  <si>
    <t>2022-11-08</t>
  </si>
  <si>
    <t>2022-11-10</t>
  </si>
  <si>
    <t>https://www.portalterreno.com/cl/propiedad/venta/terreno/coyhaique/247144</t>
  </si>
  <si>
    <t>2023-04-26</t>
  </si>
  <si>
    <t>2023-10-29</t>
  </si>
  <si>
    <t>Se Vende Espectacular Campo de 343 Hectareas, con 8 kms de orilla al majestuoso Rio Ibañez. Ubicado a 58 kms de Villa Cerro Castillo.Campo Cuenta con abundantes fuentes de Agua Dulce, Vertientes provenientes de Glaciares, Maravillosos bosques de Bosque Nativo como Coigues, Lengas, Ñires.Está inserto entre árboles milenarios, 8 kms de río, cascadas, montañas, lagunas naturales y diversa flora y fauna nativa destacando huemules y carpinteros, muy cercano al Parque Cerro Castillo.Ideal para practicar actividades de deportes al aire libre como cabalgatas, trekking, rafting, kayak y tener una vida tranquila, su ubicación nos permite una conexión total con la naturaleza, a tan solo 2 1/2 horas por tierra desde el aeropuerto de Balmaceda.\nPor otro lado, su buena conectividad, lo hace una opción inigualable, estando muy cerca de los principales atractivos tales como Parque Cerro Castillo, Lago General Carrera, Glaciar Exploradores, Capillas de Marmol, Coyhaique, Puerto Ibañez, Laguna San Rafael, Caleta Tortel, Rio Baker, Monte San Valentin y Parque Queulat.\nInteresados contactar al whats app Numero +569 7794 9575</t>
  </si>
  <si>
    <t>2024-05-04</t>
  </si>
  <si>
    <t>https://new.yapo.cl/inmuebles/propiedad_83568998</t>
  </si>
  <si>
    <t>2022-06-23</t>
  </si>
  <si>
    <t>2022-10-03</t>
  </si>
  <si>
    <t>Dueño vende parcela de 1.5 hectáreas, a menos de 2 kilómetros de la ciudad de Cochrane(Justo detrás de la Petrobras, Entrada norte) El lugar cuenta con luz ya que la postacion pasa por dentro del terreno y agua a 200 metros) Camino de servidumbre directo a la parcela. Actualmente se están haciendo trabajos de pavimenta en la ruta 7 lo que sería de fácil acceso hasta la parcela Lugar tranquilo especial para vivir o para inversión Tratar sólo al 979537404</t>
  </si>
  <si>
    <t>https://new.yapo.cl/inmuebles/propiedad_85512927</t>
  </si>
  <si>
    <t>2022-12-08</t>
  </si>
  <si>
    <t>2022-12-06</t>
  </si>
  <si>
    <t>2023-12-04</t>
  </si>
  <si>
    <t>INVIERTE EN PUERTO EXPLORADORES SAN RAFAEL Se vende Parcela 10.000m2 ubicado en Bahía Exploradores que parte de un desarrollo de conservación de Naturaleza. El terreno esta bordeado por el Río Exploradores el cual nace del deshielo del Glaciar Exploradores en Campo de Hielo Norte. La calidad del agua y el entorno son únicos y el sector es Reserva de la Biosfera dado que colinda con el Parque Nacional Laguna San Rafael. UBICACION Y ACCESIBILIDAD Excelente Plusvalia y ubicación privilegiada 1 km de Puerto Exploradores (Grosse). Que cuenta con barcaza subvencionada cada 15 días. 2 Horas Navegando de Laguna San Rafael 2 Horas de Puerto Tranquilo y capillas de Marmol ruta X-728. 1 Hora de Glaciar Exploradores 10 muntos Aerodromo Exploradores 5 Horas de Aeropuerto Balmaceda El terreno es parte de un parque de conservación y esta reglamentado para este destino y desarrollo del ecoturismo. Existe Derecho Real de Conservación para preservar bosque nativo y adicionalmente se entregara inscrito con derechos de agua. Excelente inversión para tener tu refugio y arrendarlo por ARBNB. ACTIVIDADES ECONOMICAS EN EL SECTOR : Ecoturismo e investigación científica. Pesca con mosca, Velerismo, Navegación Laguna San Rafael por 4 empresas, Ice trekking Glaciar Exploradores 10 empresas, montañismo, investigación científica por Estación UC Patagonia.</t>
  </si>
  <si>
    <t>puerto tranquilo</t>
  </si>
  <si>
    <t>https://www.portalinmobiliario.com/MLC-966039264-parcelas-agricolas-enfocadas-en-restauracion-ecologica-_JM</t>
  </si>
  <si>
    <t>2021-12-30</t>
  </si>
  <si>
    <t>2021-12-25</t>
  </si>
  <si>
    <t>2022-05-08</t>
  </si>
  <si>
    <t>Proyecto exclusivo de parcelas agrícolas, separadas unas de otras. El terreno está cubierto en un 80% por bosque nativo y lo cruzan dos ríos. Cuenta con vistas panorámicas al Rio Baker y al cordón montañoso de los Campos de Hielo. Limita con la Carretera Austral, lo que facilita el ingreso, acceso a servicios y la instalación de luz, agua y fibra óptica.Las parcelas se concentran en las zonas con baja densidad de árbol nativo, que además están conectadas entre sí por un camino preexistente. Esto favorece su construcción y parcelación, al mismo tiempo que mantiene la intervención humana fuera de las zonas de bosque nativo o con potencial de restauración y reforestación, fortaleciendo el trabajo de conservación en aquellos lugares.El sitio está ubicado a 5 minutos de la confluencia de los ríos Baker y Neff, a 10 minutos de Puerto Bertrand, y a 40 de Cochrane. En sus cercanías se pueden encontrar hoteles boutique (como el Borde Baker), restaurantes (Konaiken), y un lodge de pesca (Green Baker). Además, en la zona se pueden realizar distintos deportes, como rafting, descenso en kayak por el Río Baker, pesca deportiva y trekking por senderos como los del Parque Nacional Patagonia (305.000 hectáreas de parque).</t>
  </si>
  <si>
    <t>W5vw+82 Santa Eva, Chile Chico, Chile, Chile Chico, Aysén</t>
  </si>
  <si>
    <t>https://www.economicos.cl/propiedades/terreno-en-tortel-codAAQRXMQ.html</t>
  </si>
  <si>
    <t>2020-04-21</t>
  </si>
  <si>
    <t xml:space="preserve">Terreno de 96,50 hectáreas. Precio por hectárea. Consultar. Lote B.  Las coordenadas están en la imagen. </t>
  </si>
  <si>
    <t>Rio Los Ñadis, Comuna de Cochrane, Provincia de Capitan Prat, Region de Aysen.  Tortel, Aisén del General Carlos Ibañez del Campo</t>
  </si>
  <si>
    <t>https://www.portalinmobiliario.com/MLC-1702214660-sitio-en-venta-en-aisen-_JM</t>
  </si>
  <si>
    <t>2023-05-27</t>
  </si>
  <si>
    <t>2023-07-19</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</si>
  <si>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-7.00 hectáreas  -139 metros de frente al borde del mar -Pendiente pronunciada -Exposición al sol menor   Soledad Monsalve  997453841  Alejandra Balbontin  996998059</t>
  </si>
  <si>
    <t>https://propiedades.elmercurio.com/propiedades/propiedad-agricola-en-venta-en-coyhaique-codR77150929-0L0-110042538.html</t>
  </si>
  <si>
    <t>2023-12-02</t>
  </si>
  <si>
    <t>Mercurio</t>
  </si>
  <si>
    <t>VENDO HERMOSO TERRENO RODEADO DE NATURALEZA Y TRANQUILIDAD 3.500 HECTAREAS Camino acceso directo a la carretera, ideal para proyectos familiar ya que es un lugar plano, cercado, para construir, para negocio agrícola o turístico Esta cercano a ríos, cuenta con tendido eléctrico  Esta ubicado a 78 kilometros de Coyhaique camino Mañihuales a 8 kilometros de Ñireguao el pueblo principal. Terreno de 3.500 hectáreas INVERSION SEGURA  C.R 42.538</t>
  </si>
  <si>
    <t>https://new.yapo.cl/inmuebles/propiedad_83938527</t>
  </si>
  <si>
    <t>2022-07-24</t>
  </si>
  <si>
    <t>2022-07-26</t>
  </si>
  <si>
    <t>2022-08-31</t>
  </si>
  <si>
    <t>Vendo 1 hectárea de hermoso terreno ubicado en Valle Pangal a sólo 12 minutos de Puerto Aysén, rodeado de bosque nativo, esta parcela cuenta con rol propio llegar y transferir, se ubica a orilla de camino , con factibilidad electrica y agua potable, terreno firme y plano. Para agendar su visita llamar al 9 4575 7125 de lunes a viernes entre las 8.30 y las 18.30 horas</t>
  </si>
  <si>
    <t>2022-08-10</t>
  </si>
  <si>
    <t>2022-08-11</t>
  </si>
  <si>
    <t>https://www.portalinmobiliario.com/MLC-960505523-fundo-rio-baker-patagonia-chilena-_JM</t>
  </si>
  <si>
    <t>2022-02-15</t>
  </si>
  <si>
    <t>2022-02-10</t>
  </si>
  <si>
    <t>2022-05-23</t>
  </si>
  <si>
    <t>Maravilloso proyecto en el corazón de la Carretera Austral, Patagonia Chilena.El proyecto cuenta con 191 parcelas de 5.000 m2 más un espacio común con orilla de río y muelle.La superficie total del proyecto son 154,5 hectáreas.Incluye,*Rol Propio.*Caminos internos.*Lotes subdivididos con estacas.*Fibra optica.*Agua de pozo.*Parque Ecológico privado de 60 hectáreas con senderos de trekking, bicicleta (downhill), escalada y mirador 360 grados.*Laguna.*Parque protegido 60 hectáreas. Fundo Río Baker está ubicado en el corazón de la hermosa Patagonia Chilena, rodeado de parques nacionales, lagos, ríos, lagunas, glaciares, etc.Además cuenta con el desarrollo del proyecto FOA (Fibra óptica austral), es decir, contará con una red 4G y fibra óptica que aportará gran plusvalía al proyecto.LISTA DE PRECIOSORILLA DE RIO      $27.500.000.   ORILLA DE LAGUNA   $15.000.000.  ORILLA DE CARRETERA  $12.500.000.   INTERIORES       $9.500.000.  Forma de comprar Se realiza una reserva de $250.000 pesos (se abona al valor del lote).Pago ContadoContra firma de promesa de compra venta se paga pie 20% del valor del terreno (se descuenta la reserva).En tres a cinco meses aproximadamente comienza la escrituración donde se debe pagar el 80% restante que puede ser en efectivo o con tarjeta de crédito hasta 60 meses según tu banco.Para más detalles podemos revisar el proyecto de manera virtual.No te pierdas esta gran oportunidad de inversión!</t>
  </si>
  <si>
    <t>6jhv+pq Animales, Tortel, Chile, Tortel, Aysén</t>
  </si>
  <si>
    <t>2021-02-27</t>
  </si>
  <si>
    <t>2021-02-24</t>
  </si>
  <si>
    <t>2021-08-16</t>
  </si>
  <si>
    <t>https://www.portalterreno.com/cl/propiedad/venta/agricola/aysen/214823</t>
  </si>
  <si>
    <t>2022-09-22</t>
  </si>
  <si>
    <t>2022-09-23</t>
  </si>
  <si>
    <t>2023-04-18</t>
  </si>
  <si>
    <t>Venta hermoso campo 20,85 hectáreasUbicado a la rivera de Rio Palena, especial para deportes náuticos a 8 km de la Junta Camino Ripiado, cuenta con puente mecano. Bosque nativo adulto y renovables. Cuenta con sector de pesca. Precio de venta $135.000.000Contacto:Equipo Comercial :Magdalena Vega: Cel (+56 9) 4052 61 89Matias Alonso Ascui (+56 9) 9744 52 97Teléfono Oficina Santiago (+56 2) 2993 24 38Empresas Alonso &amp; Ascui, Experiencia Inmobiliaria desde el año 1980Corretaje de Propiedades • Tasaciones • Asesoría Legal • Inmobiliaria • Arquitectos</t>
  </si>
  <si>
    <t>https://www.portalinmobiliario.com/MLC-1010523750-terreno-ideal-para-turismo-a-solo-28-km-de-puerto-aysen-_JM</t>
  </si>
  <si>
    <t>2022-06-19</t>
  </si>
  <si>
    <t>2022-06-20</t>
  </si>
  <si>
    <t>Terreno ideal para turismo a solo 28 Km de Puerto Aysén, cordillera, bosque nativo, virgen, siempre verde y rioCamino transitable todo el año. 4 hectáreas de cordillera y 6 hectáreas de terreno plano.Este predio cuenta con 80 metros de orilla del rio Cóndor, ideal para actividades de pesca deportivas disfrutando la pesca de salmón y trucha de rio.Es una excelente alternativa para los amantes de la naturaleza y la Patagonia.</t>
  </si>
  <si>
    <t>Aysén, Chile, Río Ibánez, Aysén</t>
  </si>
  <si>
    <t>https://www.economicos.cl/propiedades/se-vende-sitio-eriazo-codAAQJUBQ.html</t>
  </si>
  <si>
    <t>2020-02-26</t>
  </si>
  <si>
    <t>se vende sitio eriazo, en cochrane,camino huemules</t>
  </si>
  <si>
    <t>la direccion,camino huemules, a orillla del rio Tamango Cochrane, Aisén del General Carlos Ibañez del Campo</t>
  </si>
  <si>
    <t>https://www.yapo.cl/aisen/comprar/terreno_en_la_junta_79069008.htm?ca=13_s&amp;oa=79069008&amp;xsp=46</t>
  </si>
  <si>
    <t>2021-08-17</t>
  </si>
  <si>
    <t>Se vende terreno de 44.63 hectareas en el sector de la junta valor comversable llamar verdaderos interesados al 957001077</t>
  </si>
  <si>
    <t>https://propiedades.portalterreno.cl/propiedad/venta/sitio/cisnes/257135</t>
  </si>
  <si>
    <t>2023-07-05</t>
  </si>
  <si>
    <t>Venta de Lote de 6,32 HectáreasBosque, flora y fauna nativaCon Orilla al Fiordo de Puyuhuapi, en Puerto CisneAcceso en lancha a sólo 10 minutos desde Puerto Cisne</t>
  </si>
  <si>
    <t>Cisnes, Aysén</t>
  </si>
  <si>
    <t>https://www.portalinmobiliario.com/MLC-2006225484-lote-en-venta-en-cisnes-_JM</t>
  </si>
  <si>
    <t>2023-09-24</t>
  </si>
  <si>
    <t>2023-09-25</t>
  </si>
  <si>
    <t>Venta de Lote de 6,32 Hectáreas Bosque, flora y fauna nativa Con Orilla al Fiordo de Puyuhuapi, en Puerto Cisne Acceso en lancha a sólo 10 minutos desde Puerto Cisne</t>
  </si>
  <si>
    <t>Puerto Cisne, Cisnes, Aysén</t>
  </si>
  <si>
    <t>https://www.portalinmobiliario.com/MLC-1389360021-lote-en-venta-en-cisnes-_JM</t>
  </si>
  <si>
    <t>2023-08-13</t>
  </si>
  <si>
    <t>https://new.yapo.cl/inmuebles/propiedad_85954505</t>
  </si>
  <si>
    <t>2023-01-14</t>
  </si>
  <si>
    <t>2023-01-15</t>
  </si>
  <si>
    <t>2023-11-27</t>
  </si>
  <si>
    <t>Espectacular terreno bosque nativo, lomas, planos y cerros. 200 Hectáreas. 600 metros de borde de rio Quetro buena pesca , sector Valle Laguna región de Aysén. Venta mínima 130 hectáreas Vende directo su dueño, precio conversable. $3.000.000.- por Hectárea.</t>
  </si>
  <si>
    <t>https://www.portalinmobiliario.com/MLC-1499254557-terreno-de-293-hectarea-_JM</t>
  </si>
  <si>
    <t>2024-06-03</t>
  </si>
  <si>
    <t>2024-07-03</t>
  </si>
  <si>
    <t>Loteo</t>
  </si>
  <si>
    <t>Terreno de 2,93 hectáreas, el cual está ubicado en un sector de alta plusvalía a futuro, por la cantidad de agua dulce, vegetación y animales silvestres.El terreno además se puede subdividir.</t>
  </si>
  <si>
    <t>Perez Freire Sn, Cisnes, Aysén</t>
  </si>
  <si>
    <t>2024-06-02</t>
  </si>
  <si>
    <t>2024-06-04</t>
  </si>
  <si>
    <t>https://www.yapo.cl/inmuebles/propiedad_27686951</t>
  </si>
  <si>
    <t>2023-10-04</t>
  </si>
  <si>
    <t>Se vende hermoso terreno virgen sin intervención humana de 260 hectáreas ubicado en el Fiordo Aysén, mar chileno, ubicado aproximadamente a 30 kilómetros del puerto de Chacabuco. La forma de acceder es sólo vía marítima a través de lancha rápida aproximadamente una hora desde el zarpe. El terreno es en su mayoría lomaje y cerro y consta de una pequeña playa donde es posible atracar embarcaciones menores. La aptitud del terreno es fundamentalmente de conservación de flora y fauna nativa propia del sector, dentro de los que destacan sus añosos Coigues que forman un tupido bosque. Lo invitamos a conocer esta maravillosa reserva de vida en nuestra Patagonia chilena. Valor: $208.000.000.- Comisión por corretaje 3% del valor de compraventa (líquido).</t>
  </si>
  <si>
    <t>https://www.yapo.cl/inmuebles/propiedad_88886412</t>
  </si>
  <si>
    <t>2024-01-05</t>
  </si>
  <si>
    <t>2024-08-02</t>
  </si>
  <si>
    <t>Vendo 4 lotes de 5.47 hectáreas cada uno. Se ubican en ruta X-13 entre las localidades de La Junta y Lago Verde, Comuna de Cisnes, Región de Aysén. Cada uno cuenta con su rol propio y toda la documentación en regla. Factibilidad de electricidad, ubicados todos a orilla de camino. Bosque nativo de coigue, tepa, mañío, entre otros. Cercanos a lagos y ríos. Precio por hectárea, conversable</t>
  </si>
  <si>
    <t>https://www.yapo.cl/inmuebles/propiedad_87880338</t>
  </si>
  <si>
    <t>2023-08-09</t>
  </si>
  <si>
    <t>Se venden 30 hectáreas, ubicadas en alto Mañihuales, consta de 2 casas, luz eléctrica, arroyo, árboles nativos, al lado de carretera. Valor por hectárea, conversable. Se vende el paño completo. Tratar al fono</t>
  </si>
  <si>
    <t>https://propiedades.portalterreno.cl/propiedad/venta/terreno/coyhaique/303377</t>
  </si>
  <si>
    <t>2024-06-06</t>
  </si>
  <si>
    <t>2024-06-07</t>
  </si>
  <si>
    <t>Se vende maravilloso lote de 9 hectáreas, en lago azul, hora y media desde Coyhaique, ACCESO LACUSTRE a 45 minutos aprox en bote más 40 minutos por camino público a coyhaique. Terreno plano con más de 350 metros de orilla de lago con maravillosas y Pristinas aguas color turquesa, lugar obligado de pescadores con mosca, de orilla, arrastre o embarcado, asegurando siempre muy buenos resultados.\nAvistamiento de cóndor y huemul, existe en el lugar un sendero para acceder a cerro castillo en reserva nacional del mismo nombre. Conecta a su vez con lagos paloma y lago el desierto.\nIdeal para retiro familiar o turismo, posee dos casas de tipo local y un galpón.\nPrecio uf 10.693 más 3% comisión más IVA. \n\n- KP314411 - KPD072900 - \n - Publicado vía KiteProp CRM Inmobiliario. Lago azul</t>
  </si>
  <si>
    <t>https://www.portalinmobiliario.com/MLC-1318632917-linda-parcela-en-rio-tranquilo-cochrane-_JM</t>
  </si>
  <si>
    <t>2023-02-08</t>
  </si>
  <si>
    <t>2023-02-25</t>
  </si>
  <si>
    <t>Espectacular terreno en COCHRANE, con 710 hectáreas a orillas de Río Tranquilo. Posee bosque nativo, vertientes y cerros. A 2,30 hrs de Vuelo desde Santiago al Aeropuerto de Balmaceda, donde se puede arrendar auto. Avanzando por la carretera Austral hacia el sur pasando por lugares maravillosos como, Cerro Castillo, Puerto Tranquilo, Lago Carrera, Guadal, Río Baker, etc., una vez llegado a Cochrane, dirigirse al terreno que está a unos 30 Km (1 hora). En el lugar se pueden hacer lindas excursiones, trekking, cabalgatas, etc.Propiedad de interesante plusvalía. Terreno apto para Desarrollos Turísticos en una de las zonas poco exploradas del Sur del Mundo. -</t>
  </si>
  <si>
    <t>Puente Tranquilo, Puerto Río Tranquilo, Río Ibáñez, Chile, Río Ibánez, Aysén</t>
  </si>
  <si>
    <t>2023-11-02</t>
  </si>
  <si>
    <t>2022-12-09</t>
  </si>
  <si>
    <t>2023-12-11</t>
  </si>
  <si>
    <t>Espectacular campo en COCHRANE, en una zona prístina con 710 hectáreas a orillas de Río Tranquilo. Cuenta con bosque nativo, vertientes y arroyos, presentan planicies y cerros. Está ubicado en la comuna de COCHRANE, XI Region, Aysen, Chile. Las coordenadas son -47.466258, -72.535562  Ubicación y Accesos: A 2,30 hrs de Vuelo desde Santiago al Aeropuerto Internacional de Balmaceda, ubicado en las cercanías de Coyhaique, donde se puede arrendar auto. Posteriormente, toma la carretera Austral hacia el sur pasando por lugares de gran belleza como, Cerro Castillo, Puerto Tranquilo, Lago Carrera, Guadal, Río Baker, etc., llegará al pueblo de Cochrane a 7 hrs de Balmaceda (326 km). Desde ahí se dirige al Campo que está a una distancia de 30 Kms (1 hora). Un día de viaje. En el sector hay gran cantidad de lagunas, cordilleras, ríos, etc. donde se pueden hacer lindas excursiones, trekking, cabalgatas, etc. Propiedad de interesante plusvalía. Campo con aptitudes de Desarrollos Turísticos en una de las zonas mas vírgenes del Sur del Mundo.- Vende de forma EXCLUSIVA tomas@bunster.cl 569 9947 0302</t>
  </si>
  <si>
    <t>Rio Tranquilo, Cochrane, Aysén</t>
  </si>
  <si>
    <t>2023-07-18</t>
  </si>
  <si>
    <t>2023-10-10</t>
  </si>
  <si>
    <t>https://propiedades.elmercurio.com/propiedades/sitio-o-terreno-en-venta-en-cochrane-codR76039513-7L0-104713019.html</t>
  </si>
  <si>
    <t>2023-10-21</t>
  </si>
  <si>
    <t>2023-11-24</t>
  </si>
  <si>
    <t>2023-11-09</t>
  </si>
  <si>
    <t>2024-02-26</t>
  </si>
  <si>
    <t>2023-11-10</t>
  </si>
  <si>
    <t>2024-02-16</t>
  </si>
  <si>
    <t>https://www.portalinmobiliario.com/MLC-1445353683-agricola-en-venta-en-cochrane-_JM</t>
  </si>
  <si>
    <t>2024-01-09</t>
  </si>
  <si>
    <t>2024-02-20</t>
  </si>
  <si>
    <t>https://new.yapo.cl/inmuebles/propiedad_86050202</t>
  </si>
  <si>
    <t>2023-01-23</t>
  </si>
  <si>
    <t>Se venden 11 hectáreas sector lago norte consta de bosques nativos ,lagos y vertientes serca y título vigente para más información tratar al número +569-46138570</t>
  </si>
  <si>
    <t>https://www.portalterreno.com/cl/propiedad/venta/terreno/cochrane/231650</t>
  </si>
  <si>
    <t>2023-01-12</t>
  </si>
  <si>
    <t>2023-01-13</t>
  </si>
  <si>
    <t>900 hectáreas con 4.500 metros de orilla de lago, rodeadas de esteros y arroyos, vigiladas por majestuosos cóndores y habitadas por una de las reservas de pumas más grande de la Patagonia. Costa Cochrane, ubicado en la frontera Chileno-Argentina, completamente virgen e inexplorada, entre los paisajes más codiciados de la Patagonia Chilena y Argentina. \nCon manadas de Guanacos en los pastizales, y Cóndores en lo alto, los variados ecosistemas hacen de Cochrane un paraíso para la vida silvestre. El 10% de la población remanente de Huemules de Chile vive en la zona, además de pumas y truchas en su hábitat natural que llegan a desovar al arroyo iniciada la primavera.</t>
  </si>
  <si>
    <t>https://new.yapo.cl/inmuebles/propiedad_86462559</t>
  </si>
  <si>
    <t>2023-03-02</t>
  </si>
  <si>
    <t>2023-03-03</t>
  </si>
  <si>
    <t>e venden derechos de herencia de una superficia total de 298 hectareas campo esta ubicado en el Puerto Chacabuco ,es un pueblo que se encuentra en la Región de Aysén, en la Patagonia Norte de Chile. Es el puerto marítimo más importante de la región ya que permite la conexión con Puerto Montt. Además, es el - de inicio de muchas navegaciones hacia la Laguna San Rafael y los Campos de Hielo Norte. También el campo es el único acceso a diferentes proyectos que se desarrollan, como central eléctrica, concesiones mineras , proyectos inmobiliario ,y futura ampliación del Puerto Colindante con Hotel Loberías ,Empresa portuaria ,y centro acopio de Salmones Mowi, incluye derechos de agua 10 litros por segundo,resibo ofertas....</t>
  </si>
  <si>
    <t>https://www.yapo.cl/inmuebles/propiedad_87993113</t>
  </si>
  <si>
    <t>2024-07-14</t>
  </si>
  <si>
    <t>2024-07-15</t>
  </si>
  <si>
    <t>VENDE TERRENO EN SECTOR CAMINO A VILLA MAÑIHUALES COMUNA DE AYSEN PATAGONIA CHILENA. Superficie de 11.41 hectáreas, ubicada en el lugar denominado Rio Mañihuales XI Región de Aysén. Este Lote se encuentra a orillas de camino, por el lado del cerro. Su entorno natural optimiza un lugar de armonía para instalar vivienda o cualquier otro proyecto, como puede ser turístico. Valor de Venta UF.13.000 CONTACTO CEL.:76695061&amp;#8211,672393322</t>
  </si>
  <si>
    <t>https://www.portalterreno.com/cl/propiedad/venta/terreno/coyhaique/218927</t>
  </si>
  <si>
    <t>2022-10-20</t>
  </si>
  <si>
    <t>2022-10-22</t>
  </si>
  <si>
    <t>2023-04-29</t>
  </si>
  <si>
    <t>VENTA DE PARCELA CAMINO LAS BANDURRIAS - COYHAIQUE ALTO, PRECIO CONVERSABLE, ORILLA DE CAMINO, CON FACTIBILIDAD DE ENERGÍA ELÉCTRICA Y APR. NO SE ACEPTA CRÉDITO HIPOTECARIO. PARA MÁS INFORMACIÓN Y VISITAS AL +56 9 6691 1594</t>
  </si>
  <si>
    <t>https://www.portalterreno.com/cl/propiedad/venta/terreno/coyhaique/241644</t>
  </si>
  <si>
    <t>2023-03-15</t>
  </si>
  <si>
    <t>2023-03-28</t>
  </si>
  <si>
    <t>2023-09-19</t>
  </si>
  <si>
    <t>Parcela ubicada en lago azul, completamente plana, superficie de 1,28 hectáreas,acceso en bote, con orilla de lago, tiempo de cruce en bote de aproximadamente media hora, lugar muy lindo, tranquilo, bueno para pescar, con playa en la orilla del lago, papeles al día lista para tranferir, tratar al</t>
  </si>
  <si>
    <t>https://www.economicos.cl/propiedades/sitio-o-terreno-en-venta-en-cochrane-codR76401637-8L0-EBGT3609.html</t>
  </si>
  <si>
    <t>Campo de 875 hectareas a 40 kilometros al sur de Cochrane, con hermosa vista a Lago Brown y al Cordon San Lorenzo, al predio lo cruza el antiguo camino a Lago Brown por la mitad en alrededor de 3km, el camino esta en muy buen estado y apto para transitar todo el año. El camino nuevo a lago Brown pasa por el costado norte del campo, el limite sur es el Rio Tranquilo con una extencion de casi 3km.</t>
  </si>
  <si>
    <t>https://propiedades.elmercurio.com/propiedades/propiedad-agricola-en-venta-en-ohiggins-codR76447685-9L0-110028486.html</t>
  </si>
  <si>
    <t>2021-03-24</t>
  </si>
  <si>
    <t>Ohiggins</t>
  </si>
  <si>
    <t>2022-06-11</t>
  </si>
  <si>
    <t>Se Vende Fundo de 5.375 Hectáreas en el Lago O?Higgins en la Región de Aysén   Dimensión de la propiedad  Fundo de 5.375 Has,   Ubicación  Ubicado a 532 kms de la ciudad de Coyhaique por la carretera Austral, el fundo posee 10 km aproximados de orilla Lago O?Higgins, con playas, arroyos, ríos, bosques, nieves eternas, agua, laguna interior, camino, accesos, puerto para embarcaciones (Bahía Bahamondes).   Características de la propiedad  Es uno de los últimos fundos de gran superficie de la región de Aysén, ubicado en la denominada ?Provincia de Los Glaciares, a escasos minutos de Villa OHiggins núcleo urbano de la zona que posee los servicios tales como: amplia oferta de alojamientos, restaurantes, combustible, telefonía celular e internet y un variado comercio. Este fundo tiene dentro de sus principales características su gran costa de Lago OHiggins el que es compartido con Argentina (Lago San Martin), que tiene una superficie 1013 Kilómetros y una profundidad de 836 metros situándolo como el más profundo de América y el Quinto en el mundo. Las expediciones a los Glaciares se inician casi en su totalidad desde el fundo (Bahía Bahamondes). Este fundo es único y reúne todas las virtudes descritas donde aparte de su belleza natural la propiedad sirve prácticamente para todo tipo de proyectos: Conservación, Turismo, Ganadería, Recreación, incluso para hacer un ?parque privado, un mundo propio.   ACCESO DESDE VILLA OHIGGINS:  El acceso es vía terrestre y lacustre.  Vía terrestre:  Cuatro horas aprox. a caballo o a pie desde Villa OHiggins, por una huella (Sendero de Chile), que va orillando el Río Mayer, con vista a los lagos Ciervo, Cisne y Pinachos con nieves eternas, pasando por obstáculos naturales propios de una formación topográfica agreste, cruzando ríos, lagunas, cascadas, y bosques nativos, continúa la huella por un cañadón o boquete cordillerano, llegando al predio Río Engaño o Lago OHiggins, desde ahí (siguiendo las huellas existentes a oril</t>
  </si>
  <si>
    <t>Ohiggins, Aisén del General Carlos Ibañez del Campo</t>
  </si>
  <si>
    <t>OHIGGINS</t>
  </si>
  <si>
    <t>https://www.portalinmobiliario.com/MLC-1462805927-sitio-central-_JM</t>
  </si>
  <si>
    <t>2024-02-05</t>
  </si>
  <si>
    <t>2024-02-12</t>
  </si>
  <si>
    <t>2024-03-25</t>
  </si>
  <si>
    <t>sitio 312 m2 ,esquina,alta plusvalía comercial</t>
  </si>
  <si>
    <t>https://propiedades.portalterreno.cl/propiedad/venta/agricola/cisnes/311016</t>
  </si>
  <si>
    <t>2024-07-26</t>
  </si>
  <si>
    <t>2024-07-27</t>
  </si>
  <si>
    <t>Terreno ubicado en la región de Aysén, ubicado en la ruta X-13 entre las localidades de La Junta y Lago Verde.\nA orilla de camino publico, factibilidad de electricidad.\nBosque nativo de Tepa, mañio, coihue, luma, etc. Hermosos paisajes.\nCercano a lagos y ríos Ideal para practicar pesca deportiva.Exento del pago de contribuciones.</t>
  </si>
  <si>
    <t>https://www.economicos.cl/propiedades/se-vende-fundo-1000-has-con-rios-interiores-aysen-codAARF2NQ.html</t>
  </si>
  <si>
    <t>2020-09-25</t>
  </si>
  <si>
    <t>El fundo está ubicado en el sector del Valle del rió Pangal, Comuna y Provincia de Aysén, a 30 minutos de Puerto Aysén, 1 hora de Coyhaique y dos horas del aeropuerto de Balmaceda. Tiene una superficie de 999,87 has., constituido por dos lotes, Lote 1 de 466,87 has., Lote 2 de 533 has., cuyos deslindes son: norte Cordillera Fiscal y Sucesión Arturo Díaz, separado por Arroyo Sin Nombre. Sur Pascual Nitor, separado en parte por rió Pichi Pangal. Este Rio Pangal. Oeste Cordillera Fiscal. Se vende como una sola unidad, no por separado. Para mayor información llamar al: 994066867 Valor: $400.000.000 + 3% comisión.</t>
  </si>
  <si>
    <t>Coyhaique Aysén, Aisén del General Carlos Ibañez del Campo</t>
  </si>
  <si>
    <t>https://www.yapo.cl/aisen/comprar/media_hect_rea__77126872.htm?ca=13_s&amp;oa=77126872&amp;xsp=48</t>
  </si>
  <si>
    <t>2021-03-04</t>
  </si>
  <si>
    <t>2021-03-05</t>
  </si>
  <si>
    <t>SE VENDE MEDIA HECTÁREAMedia hectárea Ubicación: camino a cerro negro, se encuentra a la orilla de caminoSon aproximadamente 4km de distancia Teléfono de contacto: +56934244664Cuenta con luz y agua</t>
  </si>
  <si>
    <t>https://new.yapo.cl/inmuebles/propiedad_80229689</t>
  </si>
  <si>
    <t>2022-11-07</t>
  </si>
  <si>
    <t>2021-10-20</t>
  </si>
  <si>
    <t>Estupendo terreno de 10,23 hectáreas ubicado en el corazón de la Patagonia. Loteo en zona de impresionante belleza, rodeado de verdes montañas, bosques nativos y acceso privilegiado a vistas extraordinarias del volcán Hudson. El proyecto Mirador de Pumas, es una excelente oportunidad de inversión, con proyecciones de enormes retornos y alta plusvalía en el largo plazo, dada la tremenda riqueza natural y recursos con los que cuenta la zona. *VALOR: UF 150 / Ha. *Los metros son aproximados y entregados por el propietario* Para más información o visitas, llama al: 9 9832 7912, 9 4017 5368 o escríbenos a: Encuentra más propiedades en:</t>
  </si>
  <si>
    <t>https://www.yapo.cl/aisen/comprar/terreno_en_guaitecas_78710878.htm?ca=13_s&amp;oa=78710878&amp;xsp=17</t>
  </si>
  <si>
    <t>2021-06-25</t>
  </si>
  <si>
    <t>2021-06-26</t>
  </si>
  <si>
    <t>Guaitecas</t>
  </si>
  <si>
    <t>2021-09-24</t>
  </si>
  <si>
    <t>Terreno de 182 hectareas cön Bordè. Costero. A minutos de caleta poblada no hay construccion. Si senal. Telefonica en Isla</t>
  </si>
  <si>
    <t>GUAITECAS</t>
  </si>
  <si>
    <t>https://new.yapo.cl/inmuebles/propiedad_86348069</t>
  </si>
  <si>
    <t>2023-02-20</t>
  </si>
  <si>
    <t>2023-02-21</t>
  </si>
  <si>
    <t>Se vende Terreno de 34 hectáreas a orilla de carretera austral pavimentada y a 12 kmts de Villa Cerro Castillo con abundante vegetación nativa de coihue, lenga y ñirre con casa y galpón e instalación de agua de vertiente. Acceso ripiado hasta la casa, conversable. Contactar</t>
  </si>
  <si>
    <t>Villa cerro castillo</t>
  </si>
  <si>
    <t>https://www.economicos.cl/propiedades/sitio-o-terreno-en-venta-en-rio-ibanez-codR76401637-8L0-EBBO9838.html</t>
  </si>
  <si>
    <t>Campo de 363 Hectáreas en el Sector del rio avellanos, cruzado por el rio la leona. Una de las pocas zonas virgenes de la region de aysen, cercana a las Torres del Avellano, formaciones rocosas conocidas a nivel internacional por escaladores de distintos paises,</t>
  </si>
  <si>
    <t>2023-08-03</t>
  </si>
  <si>
    <t>Hermosa propiedad de 81.4Hectareas a orillas del rio Baker, cuenta con hermosas playas y mas de 760 metros lineales de costa de rio Baker, el predio se encuentra en el sector de la Balsa Baker, distante a 7 kilometros de la ciudad de Cochrane.El predio cuenta con buen acceso habilitado todo el año, desde la Carretera Austral se debe tomar la ruta X-890 por la bajada al Balseo, por 800mt, se cruza en balsa el rio Baker y del otro lado comienza el predio, llegando en auto hasta la entrada del mismo, desde el norte tambien se puede cruzar por el puente el Manzano, inmejorables vistas y abundante bosque nativo.</t>
  </si>
  <si>
    <t>https://www.portalinmobiliario.com/MLC-923660486-campo-cochrane-_JM</t>
  </si>
  <si>
    <t>2021-10-21</t>
  </si>
  <si>
    <t>2022-02-05</t>
  </si>
  <si>
    <t>875 Héctareas400.000.000Hermoso campo de 875 hectáreas de las cuales 475 son de bosque nativo de lenga y 400 de pradera con mucha palizada muerta de incendios de muchos años atrás, que es fácil de limpiar y hacer buenas empastadas.La superficie que corresponde al bosque está casi toda en cerros y rocas, las de praderas es terreno plano con algunas pendientes leves.Este predio tiene acceso todo el año con vehículo 4x4.contiene 1 lago en su interior, una laguna pequeña y un arroyo ademas de una vista espectacular.</t>
  </si>
  <si>
    <t>Cochrane, Chile, Cochrane, Aysén</t>
  </si>
  <si>
    <t>https://www.portalterreno.com/cl/propiedad/venta/agricola/coyhaique/205162</t>
  </si>
  <si>
    <t>2022-07-09</t>
  </si>
  <si>
    <t>2022-07-10</t>
  </si>
  <si>
    <t>Campo de 1.590,83 Ha, ubicado en la zona norte de la región de Aysén, Patagonia chilena. Posee aptitudes ganaderas de temporada y factibilidad de producción forestal, sin embargo, presenta un mayor potencial de conservación. Cuenta con humedales y laguna.Se accede a través de Villa La Tapera. Vía aérea, vuelos diarios a Balmaceda y coordinación de avioneta a aeródromo. Por tierra desde Coyhaique al norte por Carretera Austral y luego Ruta X‐25. Por tramo bimodal desde Puerto Montt al sur. Por Argentina cruzando Paso Nacional Río Frías Appeleg.Distancias:- 185 Km de la ciudad de Coyhaique.- 240 Km de Balmaceda- 46,5 Km de Villa La Tapera- 115 Km de Puerto Cisnes- 140 Km de PuyuhuapiPotencial Turístico - Conservación:El predio se encuentra rodeado de naturaleza y alberga diversa fauna incluyendo zorro, zorrino y jabalí, y aves como águila, chucao, martín pescador, zorzal y cóndor, entre otros animales. También bosques andinos patagónicos y bosques siempreverdes incluyendo coigüe, tepa, mañío, michay blanco y canelo.Sector ideal para pesca deportiva de trucha arcoíris y fario. También se puede practicar cabalgatas y trekking en travesía de un total de 65 Km (3 a 4 días).Fiesta costumbrista se realiza en febrero y contempla jineteadas, rodeos, asados comunitarios, conjuntos folclóricos y gastronomía típica.Lugares cercanos de interés:- Villa La Tapera se emplaza en el valle del río Cisnes. Su nombre se inspira en las rústicas construcciones realizadas por los troperos en sus viajes para mover ganado. Pampa patagónica en todo su esplendor y territorio ancestral Tehuelche.- Villa Amengual se encuentra emplazada en el sector de Cisne Medio, muy cerca del río Cisnes, lo que la convierte en una parada obligada para los pescadores con mosca. Es además un eje de fuertes tradiciones culturales.- Puerto Cisnes se ubica en una bahía del canal Puyuhuapi, su costanera bordea</t>
  </si>
  <si>
    <t>2022-07-06</t>
  </si>
  <si>
    <t>2022-08-30</t>
  </si>
  <si>
    <t>2022-07-07</t>
  </si>
  <si>
    <t>https://www.yapo.cl/aisen/comprar/compro_campo_m_nimo_40_ha__con_orilla_de_agua_77661580.htm?ca=13_s&amp;oa=77661580&amp;xsp=3</t>
  </si>
  <si>
    <t>2021-04-09</t>
  </si>
  <si>
    <t>Compra inmediata: trato rápido y sin vueltas.COMPRO CAMPO PARA INVERSIONISTA. Dentro de la Patagonia (ideal Aysén) con siguientes características:-mínimo 30ha. max 100ha.-Semi-urbanizado.-Ideal con orilla de río/mar/lago.-Sin comisión para el que vende.-Precio atractivoSOLO CAMPOS REGULARIZADOS, LISTOS PARA ESCRITURAR.</t>
  </si>
  <si>
    <t>2023-02-22</t>
  </si>
  <si>
    <t>2023-03-29</t>
  </si>
  <si>
    <t>https://www.portalinmobiliario.com/MLC-2109850918-patagonia-lago-cochrane-campo-con-orilla-de-lago-_JM</t>
  </si>
  <si>
    <t>2024-02-19</t>
  </si>
  <si>
    <t>2023-11-18</t>
  </si>
  <si>
    <t>2024-04-02</t>
  </si>
  <si>
    <t>Patagonia, Lago Cochrane, campo con orilla de lagoAtractivo campo de 1450 hectáreas a orillas del lago Cochrane con aguas cristalinas, playas y lomajes en gran parte de su extensión, hermosas vistas en todos los lugares del predio.Al predio se accede por el lago, entre 1 hora y 1 hora y 20 minutos, camino en desarrollo desde Cochrane y por Lago Brown. El campo colindante también se encuentra en venta con lo que se puede llegar a 2450 ha.Stunning 1450-hectare country on the shore of the Cochrane Lake which has crystal clear waters, beaches and prairies cover this whole area of land. Access is an hour and twenty minute-trip through the lake. The road from Cochrane and Lake Brown is under development. The neighbouring land is also on sale which could make a total of 2450 hectares.</t>
  </si>
  <si>
    <t>2023-07-25</t>
  </si>
  <si>
    <t>2022-06-16</t>
  </si>
  <si>
    <t>2023-08-05</t>
  </si>
  <si>
    <t>2022-04-06</t>
  </si>
  <si>
    <t>2022-04-07</t>
  </si>
  <si>
    <t>2022-05-09</t>
  </si>
  <si>
    <t>Atractivo campo a orillas del lago Cochrane, aguas cristalinas, playas y lomajes en gran parte de su extencion, hermosas vistas en todos los lugares del predio.Al predio se accede via el Lago por entre 1 hora y 1 hora y 20 minutos, camino en desarrollo desde Cochrane y por Lago Brown, el campo colindante tambien se encuentra en venta con lo que se puede llegar a 2450ha.</t>
  </si>
  <si>
    <t>2022-04-21</t>
  </si>
  <si>
    <t>https://www.portalinmobiliario.com/MLC-1012459874-lago-cochrane-_JM</t>
  </si>
  <si>
    <t>2022-05-29</t>
  </si>
  <si>
    <t>2022-06-24</t>
  </si>
  <si>
    <t>https://www.portalinmobiliario.com/MLC-1021432234-lago-cochrane-_JM</t>
  </si>
  <si>
    <t>2022-08-03</t>
  </si>
  <si>
    <t>2022-07-12</t>
  </si>
  <si>
    <t>https://www.economicos.cl/propiedades/sitio-o-terreno-en-venta-en-cochrane-codR76401637-8L0-EBGZ6526.html</t>
  </si>
  <si>
    <t>2021-03-13</t>
  </si>
  <si>
    <t>2021-03-14</t>
  </si>
  <si>
    <t>Atractivo campo a orillas del lago Cochrane, aguas cristalinas, playas y lomajes en gran parte de su extencion, hermosas vistas en todos los lugares del predio. Al predio se accede via el Lago por entre 1 hora y 1 hora y 20 minutos, camino en desarrollo desde Cochrane y por Lago Brown, el campo colindante tambien se encuentra en venta con lo que se puede llegar a 2450ha.</t>
  </si>
  <si>
    <t>https://www.portalterreno.com/cl/propiedad/venta/terreno/puerto-guadal/192277</t>
  </si>
  <si>
    <t>2022-03-01</t>
  </si>
  <si>
    <t>2022-08-09</t>
  </si>
  <si>
    <t>Información Adicional Zona de Alta Demanda Zona de Muy Alta Demanda--&gt; Descripción Se vende terreno paño completo, de una superficie de 18,7894 hectareas a 10 minutos del pueblo Pto Guadal, posee bosque nativo ñirre, lenga y una hermosa vista al lago general carrera, al lado de laguna mina escondida y a pasos de cascada el maqui zona muy turistica, cuenta con proyecto de agua en tramite y con señal telefonica, posee paso de servidumbre y con documentacion en regla. $11.000.000 Combersable , consultas al correo y celular whatsapp: Nelfa o al cel: Rocio</t>
  </si>
  <si>
    <t>2103033457</t>
  </si>
  <si>
    <t>https://www.portalinmobiliario.com/MLC-2638221986-1680-hectareas-rio-colonia-26182-_JM</t>
  </si>
  <si>
    <t>2024-08-04</t>
  </si>
  <si>
    <t>Se vende hermoso campo de 1680 hectáreas en el sector de Rio Colonia distante a 42 km de la ciudad de Cochrane, se accede por camino público y luego cruzando la balsa operada por los mismos pobladores para recorrer 8 kilómetros en vehículo, luego el acceso es a caballo durante 1 hora. No existe servidumbre constituida. Como segunda opción se puede cruzar la Balsa Baker y luego el río Colonia en bote hasta el campo mismo ya que el camino público está por el frente del campo.El campo está conformado por cerros, lomajes suaves y una gran superficie plana, con praderas, bosque, corrales y un refugio del cuidador.Impresiona la capacidad de la tierra de producir árboles frutales y todo tipo de vegetales comestibles, con un agradable clima y bellos paisajes que brindan los glaciares milenarios, se encuentra a pocos kilómetros del glaciar Colonia.Tiene más de 5 kilómetros de ribera del Río Colonia como deslinde, con un maravilloso color dado por los deshielos e innumerables arroyos lo que lo convierte en un campo con mucha riqueza hídrica.Sin duda un campo para disfrutar de los paisajes sureños de la región de Aysén y sus riquezas naturales.Vende FCW propiedadesComisión por corretaje 3% del valor de compraventa (líquido).Valor: $1.176.000.000 (26182)</t>
  </si>
  <si>
    <t>1680 Hectáreas Rio Colonia, Cochrane, Aysén</t>
  </si>
  <si>
    <t>2024-07-04</t>
  </si>
  <si>
    <t>2024-04-03</t>
  </si>
  <si>
    <t>https://www.portalinmobiliario.com/MLC-2103384830-campo-en-la-tapera-rio-cisnes-comuna-lago-verde-_JM</t>
  </si>
  <si>
    <t>2024-02-11</t>
  </si>
  <si>
    <t>2023-11-16</t>
  </si>
  <si>
    <t>Hermoso campo cordillerano para conservacion o inversion de 1.437 ha, totalmente privado, colindando en gran parte con cordilleras fiscales. El otro deslinde importante es con el arroyo pedregoso de corriente de agua permanente del cual tiene inscrito 10 l/s.Acceso: desde Villa La Tapera se recorren unos 9 km por la ruta que va a Argentina hasta llegar a mano derecha al porton donde comienza la servidumbre de paso no inscrita pero en uso permanente desde que bienes nacionales otorgo el primer titulo de propiedad a su primer dueño. Desde aqui, se recorren unos 8 km de tierra hasta la entrada al campo. Es recomendado el uso de 4x4 pero tambian se accede en camioneta 4x2. Se debe mencionar que a unos 5 km antes de llegar a la servidumbre de paso por la ruta hacia la frontera, se encuentra el desvio hacia la carretera (ya en construccion) que comunicara La Tapera con Lago Verde.Posse bosque enteramente de lenga que cubre casi el 100% de la superficie del campo a excepcion de una pocas ha de veranada. Tiene un plan de manejo aprobado de Conaf por 18 ha, renovado el año 2020 valido por 5 años.Hay pequeñas lagunas en su interior y muchas vertientes de agua. Muchas areas planas y con poco desnivel ideal para recorrer la superfice caminando o a caballo. A poco menos de 2 horas cabalgando a traves de la cordillera fiscal, se llega a la cima con una excelente vista hacia el lado Argentino y el Lago Fontana. Hay fauna silvestre como ciervos, jabalies, zorros, pumas, en su interior.El lago Solis con muy buena pesca se encuentra a unos 5 km de la propiedad. Tambien proximo se encuentra la Reserva Lago Carlota con inmejorable pesca. Un solo rol y documentos al dia.Interesados contactarse por correo electronico.</t>
  </si>
  <si>
    <t>https://www.portalinmobiliario.com/MLC-2367358322-1680-hectareas-rio-colonia-26182-_JM</t>
  </si>
  <si>
    <t>2024-05-03</t>
  </si>
  <si>
    <t>https://www.portalterreno.com/cl/propiedad/venta/sitio/chile-chico/170773</t>
  </si>
  <si>
    <t>2022-10-16</t>
  </si>
  <si>
    <t>2021-04-17</t>
  </si>
  <si>
    <t>Información Adicional Zona de Alta Demanda Zona de Muy Alta Demanda--&gt; Descripción Espectacular sitio de 10,5 hectáreas con increíbles vistas a los lagos Bertrand, Plomo, Negro y panorámicas vistas a los ventisqueros cordilleranos. Está ubicado al sur de la ciudad de Coyhaique, se llega por la carretera austral, recorriendo 246 kilómetros del aeropuerto de Balmaceda de los cuáles 100 de ellos están asfaltados, a 10 minutos de Puerto Guadal y Lago General Carrera, 15 minutos de Puerto Bertrand y Río Baker. Su ubicación, lo hace muy atractivo para el desarrollo turístico, destacando la zona de pesca en el lago Bertrand, la navegación conectada con el lago el Plomo, lago General Carrera y río Baker. Cercano al parque nacional Patagonia, las Catedrales de mármol y desde Puerto Guadal salen expediciones a los glaciares y la laguna San Rafael.Cód.: 375440</t>
  </si>
  <si>
    <t>PuertoGuadal</t>
  </si>
  <si>
    <t>https://propiedades.elmercurio.com/propiedades/propiedad-agricola-en-venta-en-ohiggins-codR76447685-9L0-110028484.html</t>
  </si>
  <si>
    <t>2021-03-23</t>
  </si>
  <si>
    <t>Se Vende Estancia De 3732 Hectáreas en Villa OHiggins XI Región   Dimensión de la propiedad  3.732 hectáreas   Ubicación  ubicada en el brazo del desagüe del Lago OHiggins, comuna de Villa OHiggins, Provincia Capitán Prat, XI Región, que se desarrollan como sigue:   Predio Lago OHiggins de 492 hectáreas, divido en dos lotes: a) 167,5 hectáreas b) 325 hectáreas   Predio Península la Florida: 465 hectáreas.   Predio Luna Cautiva o Río Ventisquero de 1775 hectáreas, divido en dos lotes: a) De 1.136, 5 hectáreas b) De 638,5 hectáreas   Características de la propiedad  La propiedad cuenta con centros urbanos cercanos, que son Villa Ohiggins (en sus inmediaciones) y Lago Cochrane al norte, a los que se accede por vía terrestre (carretera austral )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 El estado otorga en la zona diferentes beneficios ,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 Cuatro horas aprox.</t>
  </si>
  <si>
    <t>https://propiedades.portalterreno.cl/propiedad/venta/terreno/aysen/311359</t>
  </si>
  <si>
    <t>2024-07-29</t>
  </si>
  <si>
    <t>2024-07-31</t>
  </si>
  <si>
    <t>**Venta de Terreno en Aysén, Chile – Proyecto Aguas de la Patagonia**\n¡Tu oportunidad de invertir en una auténtica reserva natural de agua y disfrutar de una vida en armonía con la naturaleza está aquí!\n---\nAguas de la Patagonia\n**Descripción:**\nUna Verdadera Reserva Natural de Agua Nuestro proyecto en Aguas Patagonia representa una auténtica reserva natural de agua que garantiza el abastecimiento por varios siglos. Este impresionante desarrollo se encuentra en una ubicación privilegiada, ofreciendo no solo recursos naturales de gran valor, sino también una experiencia de vida única en armonía con la naturaleza.\n---\n**Accesibilidad y Conexión:**\nEl proyecto cuenta con un camino de acceso ripiado y 12 km de sendas interiores diseñadas para vehículos 4×4, que permiten recorrer las orillas de sus dos cursos de agua principales. Estas rutas atraviesan exuberantes bosques y ofrecen impresionantes vistas al glaciar de la zona. Este es el único glaciar en los alrededores y se encuentra a solo 4 km del proyecto. Pronto se podrá acceder a él a través de una senda peatonal, creando un nuevo hito turístico cerca de Puerto Aysén.\n---\n **Lote N°260:**\n- **Precio de Venta Contado:** $35.000.000- **Superficie:** 4,7 hectáreas- **Descripción:** Terreno ubicado en altura con una vista super panorámica del Glaciar Cóndor, tiene doble curso de agua y acceso directo a senda peatonal para el glaciar Cóndor, ubicado a 4 km del terreno.- **Escrituración:** Inmediata.- **Para más detalles, visita nuestra plataforma 360° ( y Servicios:**\nEl proyecto cuenta con casi 4 km de camino de acceso ripiado, construidos por la inmobiliaria, y 12 km de sendas interiores para vehículos 4×4. Se encuentra a solo 50 minutos en auto desde Puerto Aysén, una ciudad con 27.000 habitantes que ofrece hospital y todos los servicios necesarios para una vida cómoda y segura.\n---\n**Atractivos Turísticos:**\nLa zona donde se ubica nuestro proyecto es rica en atractivos turísticos, lo que la convierte en un lugar ideal tanto para vivir como para invertir. Entre los principales atractivos destacan:\n- **Río Cóndor:** Un río de aguas cristalinas, perfecto para actividades recreativas y deportivas.- **Lago Portales:** Un hermoso lago ideal para la pesca y otras actividades acuáticas.- **Hotel Loberías del Sur:** Un hotel de lujo que ofrece alojamiento y servicios de alta calidad.- **Cruceros de lujo en Puerto de Chacabuco:** Puerto de recalada para cruceros de lujo que permiten explorar la belleza de la región de una manera única.\n---\n **Conexión con la Naturaleza:**\nVivir en Aguas Patagonia significa estar en constante conexión con la naturaleza. Los bosques exuberantes, los cursos de agua cristalina y las impresionantes vistas al glaciar crean un entorno de paz y serenidad. Este proyecto no solo garantiza el abastecimiento de agua por siglos, sino que también ofrece una vida en armonía con el entorno natural, algo invaluable en el mundo actual.\n---\n **Un Refugio Perfecto:**\nSi buscas un lugar donde puedas desconectar del estrés de la vida moderna y reconectar con la naturaleza, Aguas Patagonia es el destino perfecto. Con todas las comodidades necesarias, acceso fácil y rápido a servicios esenciales y una ubicación envidiable cerca de atractivos turísticos, este proyecto es una oportunidad única.\nNo pierdas la oportunidad de ser parte de esta reserva natural y disfrutar de una vida rodeada de belleza natural y tranquilidad. Aguas Patagonia te espera con los brazos abiertos, ofreciendo un refugio seguro y sostenible para ti y tu familia.\n---\n**¡Contáctanos hoy y haz realidad tu sueño de vivir en Aguas de la Patagonia!**</t>
  </si>
  <si>
    <t>https://www.portalterreno.com/cl/propiedad/venta/terreno/coyhaique/208102</t>
  </si>
  <si>
    <t>2023-07-01</t>
  </si>
  <si>
    <t>2022-07-31</t>
  </si>
  <si>
    <t>2023-02-07</t>
  </si>
  <si>
    <t>Información Adicional Loteado Ubicación privilegiada Zona de Alta Demanda Zona de Muy Alta Demanda--&gt; Descripción Se vende hermosa parcela ubicada en lago Azul, lugar con hermosos paisajes, con orilla del lago, parcela 100% plana y construible, lugar tranquilo con playa de lago, para llegar desde el aeropuerto de Balmaceda se puede demorar 1 hora aproximadamente, para consultas llamar al</t>
  </si>
  <si>
    <t>3007071141</t>
  </si>
  <si>
    <t>https://www.economicos.cl/propiedades/propiedad-agricola-en-venta-en-aysen-codR77903600-6L0-110033914.html</t>
  </si>
  <si>
    <t>Cod. P&amp;amp,G : 33914 - Fundo de 591 has , ubicado a un costado de las Termas de Quitralco, y en el fiordo del mismo nombre. Orilla de rio y borde costero. Densa y profusa vegetación nativa prácticamente intocada. Hacia el interior el fundo limita con tierras fiscales las que solo tienen acceso a través de esta propiedad, garantizándose de este modo la mas absoluta privacidad y acceso a todo el valle. La belleza escénica del lugar, unida a la fauna que lo habita, hacen que el lugar tenga gran atractivo turístico y valor desde el punto de vista medioambiental.</t>
  </si>
  <si>
    <t>https://www.economicos.cl/propiedades/venta-campo-bellavista-codAARKC3Y.html</t>
  </si>
  <si>
    <t>2020-10-27</t>
  </si>
  <si>
    <t>Campo 850 hectarea, ubicada a 43km de la ciudad de Coyhaique,sector camino a lago atravesado. Tiene varios saltos de agua, 2 lagunas y atraviesa por el campo Rio colorado. Precio por hectaria $612.000, las 850 hac en $520.000.000</t>
  </si>
  <si>
    <t>VENTA Campo "bellavista" 850 HECTAREAS unicado a 43kms de la ciudad de Coyhaique (45 minutos), para acceder a la propiedad se debe ir a Lago Atravesado por la ruta X-608. Aysén, Aisén del General Carlos Ibañez del Campo</t>
  </si>
  <si>
    <t>https://www.portalinmobiliario.com/MLC-2559839782-patagonia-664ha-lindo-predio-en-los-fiordos-de-ay-_JM</t>
  </si>
  <si>
    <t>2024-07-09</t>
  </si>
  <si>
    <t>Patagonia, lindo predio en los fiordos de AysénHermoso predio ubicado en el seno Elisa a 7km de Puerto Aguirre, archipielago de Islas Huichas, agua dulce dentro del predio, poco más de 5km de orilla de mar, expocisión norte.Barcaza desde Chacabuco a Puerto Aguirre demora 4 horas de navegacion, de Puerto Aguirre al predio son 45 minutos.</t>
  </si>
  <si>
    <t>Región De Aysen, Aysén, Aysén</t>
  </si>
  <si>
    <t>https://propiedades.elmercurio.com/propiedades/sitio-o-terreno-en-venta-en-aysen-codR76401637-8L0-HG6231.html</t>
  </si>
  <si>
    <t>Patagonia, lindo predio en los fiordos de Aysén  Hermoso predio ubicado en el seno Elisa a 7km de Puerto Aguirre, archipielago de Islas Huichas, agua dulce dentro del predio, poco más de 5km de orilla de mar, expocisión norte. Barcaza desde Chacabuco a Puerto Aguirre demora 4 horas de navegacion, de Puerto Aguirre al predio son 45 minutos. - Código Propiedad: HG6231</t>
  </si>
  <si>
    <t>2022-03-03</t>
  </si>
  <si>
    <t>2022-03-04</t>
  </si>
  <si>
    <t>2022-04-08</t>
  </si>
  <si>
    <t>https://www.portalinmobiliario.com/MLC-2109812290-patagonia-664ha-lindo-predio-en-los-fiordos-de-ay-_JM</t>
  </si>
  <si>
    <t>https://new.yapo.cl/inmuebles/propiedad_85577927</t>
  </si>
  <si>
    <t>2022-12-11</t>
  </si>
  <si>
    <t>se venden 16 hectáreas sector bajo hondo llamar</t>
  </si>
  <si>
    <t>https://www.portalinmobiliario.com/MLC-1438476355-venta-de-campo-en-bahia-aldunate-id-49360-cam-_JM</t>
  </si>
  <si>
    <t>2024-04-28</t>
  </si>
  <si>
    <t>2023-11-11</t>
  </si>
  <si>
    <t>2024-06-05</t>
  </si>
  <si>
    <t>Propiedad de 9.600 hectáreas de superficies emplazas a orillas de Bahía Aldunate, región de Aysén, Patagonia.Se accede mediante navegación de 40 minutos desde el Puerto Raúl Marín Balmaceda a través del canal Yacaf, o bien desde Puyuhuapi o Puerto Cisnes (50 min aproximadamente).Gran oportunidad de inversión para proyectos de conservación o bonos de carbono.Su superficie se encuentra cubierta de bosque nativo, con gran biodiversidad y riqueza de ecosistemas variables en estado prístino.Cuenta con más de 10km de orilla de mar, en un sector que sirve de fondeadero para distintos tipos de embarcaciones.En su interior contiene 19 lagunas de diversos tamaños y numerosos cursos de agua, y posee una geografía mixta que combina zonas semiplanas de valle con cordillera interior.</t>
  </si>
  <si>
    <t>4759jppq+p3, Río Ibánez, Aysén</t>
  </si>
  <si>
    <t>https://www.economicos.cl/propiedades/sitio-o-terreno-en-venta-en-cochrane-codR76401637-8L0-EBGE9039.html</t>
  </si>
  <si>
    <t>875 Hectareas en el Valle del Rio Colonia, rio proveniente del deshielo del Glaciar Colonia, uno de los mas lindo Glaciares de campo de hielo norte. Distante a 45 Kilometros de la ciudad de Cochrane, campo ganadero con mas de 4 kilometros de costa del Rio Colonia. Hermosas vistas y colores, enclavado en amplio y fertil valle.</t>
  </si>
  <si>
    <t>https://www.economicos.cl/propiedades/se-vende-fundo-en-patagonia-codAAQ3LCI.html</t>
  </si>
  <si>
    <t>2020-07-03</t>
  </si>
  <si>
    <t>Increíble propiedad en sector lago zenteno, 850 hectáreas. Rio colorado cruza por toda la propiedad y cuenta con borde de dos lagunas. muy buena oportunidad de inversión en el corazón de la Patagonia</t>
  </si>
  <si>
    <t>SECTOR LAGO ZENTENO Coihaique, Aisén del General Carlos Ibañez del Campo</t>
  </si>
  <si>
    <t>2023-06-15</t>
  </si>
  <si>
    <t>El Fundo es una propiedad ubicada en Bahía Aldunate, Patagonia Norte, a los pies del volcán Melimoyu, al oeste de Puyuhuapi  Incluye:  Casa y bodega  Casa cuidador  Embarcadero  Galpón ganadero   1.718 hectareas  Se llega por mar desde Puerto Puyuhuapi (30 minutos de navegación) o desde Puerto Cisnes (1:20 hora de navegación a 20 nudos náuticos)  La propiedad cubre todo el frente de playa de la bahía y la entrada al valle del Río Aldunate. Está rodeado por mar y terrenos fiscales y solamente colinda con un predio particular hacia el norte (Valle Las Lágrimas), el cual no tiene accesos ni servidumbre Además del río Aldunate al norte de la playa se encuentra el río Matte que baja del Valle Las Lágrimas ambos excelentes para la pesca  Se trata de un campo de gran aptitud turística actividades outdoor flyfishing trekking y gran cantidad de alternativas de excursiones  Se accede al Río Aldunate solo por la propiedad lo cual le da un carácter de exclusividad  Hacia el oriente del campo se puede acceder al valle que es de 18 000 hás de terrenos fiscales  La propiedad tiene casa patronal recientemente refaccionada galpones, casa cuidador, embarcadero, cierres, etc</t>
  </si>
  <si>
    <t>https://www.portalinmobiliario.com/MLC-1586973336-bahia-aldunate-puyuhuapi-orilla-mar-y-rio-gran-reserva-_JM</t>
  </si>
  <si>
    <t>https://www.economicos.cl/propiedades/se-vende-bonito-fundo-coyhaique-1000-has-orilla-rio-cisnes-codAASQS7Y.html</t>
  </si>
  <si>
    <t>2021-12-20</t>
  </si>
  <si>
    <t>2021-12-21</t>
  </si>
  <si>
    <t>Excelente fundo 1.000 hás., sector, Tapera, apto para ganaderia, recreacional o turístico, tiene luz eléctrica y agua en gran extensión con rio cisnes, posee elgunas construcciones, casa patronal,posee 3 boegas. Valor predio:$680.000.000 comisión 3% sobre valor de venta. Para mayor información llamar al: 994066867</t>
  </si>
  <si>
    <t>coyhaique Coihaique, Aisén del General Carlos Ibañez del Campo</t>
  </si>
  <si>
    <t>2024-06-22</t>
  </si>
  <si>
    <t>2024-06-23</t>
  </si>
  <si>
    <t>Propiedad de 652 hectáreas, de bosque impenetrable completamente virgen. Colinda al norte con el río Tic-Toc, al suroeste con el lago Escondido y el sureste conel brazo Pillán (mar). Es hábitat de varias especies en peligro como el pudú, el zorro de Chiloé, la güiña, el huillín, el monito del monte y el puma.Acceso• Se debe llegar a Puerto Raúl Marín Balmaceda.• Vía aérea: Desde el Aeródromo La Paloma en Puerto Montt, en un vuelo chárter de una hora se llega al aeródromo de Puerto Raúl Marín Balmaceda.• Vía terrestre: Desde La Junta (poblado ubicado en la carretera Austral) a Puerto Raúl Marín Balmaceda son 74kms que se recorren en 2 horas. (incluye cruce de río en ferry).• Desde Raúl Marín son 12 millas náuticas, que se recorren en dos horas en velero.</t>
  </si>
  <si>
    <t>https://propiedades.portalterreno.cl/propiedad/venta/terreno/cisnes/306190</t>
  </si>
  <si>
    <t>2024-06-30</t>
  </si>
  <si>
    <t>2024-06-20</t>
  </si>
  <si>
    <t>2024-08-03</t>
  </si>
  <si>
    <t>2024-07-02</t>
  </si>
  <si>
    <t>Propiedad de 652 hectáreas, de bosque impenetrable completamente virgen. Colinda al norte con el río Tic-Toc, al suroeste con el lago Escondido y el sureste con el brazo Pillán (mar). Es hábitat de varias especies en peligro como el pudú, el zorro de Chiloé, la güiña, el huillín, el monito del monte y el puma.  Acceso   Se debe llegar a Puerto Raúl Marín Balmaceda.   Vía aérea: Desde el Aeródromo La Paloma en Puerto Montt, en un vuelo chárter de una hora se llega al aeródromo de Puerto Raúl Marín Balmaceda.   Vía terrestre: Desde La Junta (poblado ubicado en la carretera Austral) a Puerto Raúl Marín Balmaceda son 74kms que se recorren en 2 horas. (incluye cruce de río en ferry).   Desde Raúl Marín son 12 millas náuticas, que se recorren en dos horas en velero.</t>
  </si>
  <si>
    <t>Cisnes, Aisén del General Carlos Ibañez del Campo</t>
  </si>
  <si>
    <t>https://propiedades.elmercurio.com/propiedades/sitio-o-terreno-en-venta-en-cisnes-codR76565846-2L0-116164633.html</t>
  </si>
  <si>
    <t>https://www.economicos.cl/propiedades/se-vende-bonito-fundo-1000-hasorilla-rio-cisnes-coyhaique-codAARF3UY.html</t>
  </si>
  <si>
    <t xml:space="preserve">Se vende bonito Fundo 1.000 hás, parecido a “una estancia chica”, con construcciones y una importante superficie plana que junto a su costa en el rio Cisnes, sus faldeos aptos para la vitivinicultura y sus cerros  para  ganadería lo convierten en una excelente inversión productiva.  Ubicado en la Provincia Coyhaique, Comuna de Coyhaique, situado al noreste de la misma localidad. Está a 250  kilómetros del Aeropuerto de Balmaceda.Cerca Villa Tapera. Valor: $680.000.000, comisión 3%. Para mayor información llamar al: 994066867   </t>
  </si>
  <si>
    <t>Coihaique Coihaique, Aisén del General Carlos Ibañez del Campo</t>
  </si>
  <si>
    <t>https://propiedades.portalterreno.cl/propiedad/venta/sitio/rio-ibanez/299287</t>
  </si>
  <si>
    <t>Se vende un amplio terreno de 347 hectáreas en una excelente ubicación cercana a Villa Cerro Castillo, en la comuna de Río Ibáñez. Con un total de 3.470.000 m2 de terreno, esta propiedad ofrece una gran oportunidad para inversionistas que deseen desarrollar proyectos inmobiliarios, turísticos o agropecuarios.Con un precio de UF 8100, este sitio cuenta con un entorno natural privilegiado, ideal para quienes buscan tranquilidad y conexión con la naturaleza. Sus extensas dimensiones permiten una amplia gama de posibilidades de uso, ya sea para la creación de un proyecto turístico o de conservación.No pierdas la oportunidad de invertir en este terreno único, que destaca por su ubicación estratégica y su gran potencial de desarrollo. Contáctanos para más información y para coordinar una visita a la propiedad.</t>
  </si>
  <si>
    <t>https://www.yapo.cl/inmuebles/propiedad_89536528</t>
  </si>
  <si>
    <t>2024-06-11</t>
  </si>
  <si>
    <t>2024-07-30</t>
  </si>
  <si>
    <t>Se vende un amplio terreno de 347 hectáreas en una excelente ubicación cercana a Villa Cerro Castillo, en la comuna de Río Ibáñez. Con un total de 3.470.000 m2 de terreno, esta propiedad ofrece una gran oportunidad para inversionistas que deseen desarrollar proyectos inmobiliarios, turísticos o agropecuarios.&lt;br /&gt;&lt;br /&gt;Con un precio de UF 8100, este sitio cuenta con un entorno natural privilegiado, ideal para quienes buscan tranquilidad y conexión con la naturaleza. Sus extensas dimensiones permiten una amplia gama de posibilidades de uso, ya sea para la creación de un proyecto turístico o de conservación.&lt;br /&gt;&lt;br /&gt;No pierdas la oportunidad de invertir en este terreno único, que destaca por su ubicación estratégica y su gran potencial de desarrollo. Contáctanos para más información y para coordinar una visita a la propiedad.</t>
  </si>
  <si>
    <t>Oportunidad inversionistas Campo 347 hect cerc</t>
  </si>
  <si>
    <t>https://www.portalterreno.com/cl/propiedad/venta/terreno/cochrane/180687</t>
  </si>
  <si>
    <t>2022-10-01</t>
  </si>
  <si>
    <t>2021-10-15</t>
  </si>
  <si>
    <t>Información Adicional Incluye propiedad Ubicación privilegiada Zona de Alta Demanda Zona de Muy Alta Demanda--&gt; Descripción Campo de 555 hectáreas en sector Rio Neff Cochrane, Región de AysénAbundante agua, cercanía a campos de Hielo Norte y Glaciar Neff, bosque nativo, lagunas interiores. Acceso solo a caballo por senda o helicoptero. Documentación totalmente al día, ideal para proyecto turístico o familiar.</t>
  </si>
  <si>
    <t>1410063334</t>
  </si>
  <si>
    <t>https://www.portalinmobiliario.com/MLC-920028608-lindo-predio-en-los-fiordos-de-aysen-_JM</t>
  </si>
  <si>
    <t>2021-10-17</t>
  </si>
  <si>
    <t>2021-10-13</t>
  </si>
  <si>
    <t>Hermoso predio ubicado en el seno Elisa a 7km de Puerto Aguirre, archipielago de Islas Huichas, agua dulce dentro del predio, poco mas de 5km de orilla de mar, expocision norte.Barcaza desde Chacabuco a Puerto Aguirre demora 4 horas de navegacion, de Puerto Aguirre al predio son 45 minutos. EasyBroker ID: EB-HG6231</t>
  </si>
  <si>
    <t>2022-02-04</t>
  </si>
  <si>
    <t>2022-04-01</t>
  </si>
  <si>
    <t>https://www.economicos.cl/propiedades/sitio-o-terreno-en-venta-en-aysen-codR76401637-8L0-EBHG6231.html</t>
  </si>
  <si>
    <t>2021-04-15</t>
  </si>
  <si>
    <t>2021-04-16</t>
  </si>
  <si>
    <t>Hermoso predio ubicado en el seno Elisa a 7km de Puerto Aguirre, archipielago de Islas Huichas, agua dulce dentro del predio, poco mas de 5km de orilla de mar, expocision norte. Barcaza desde Chacabuco a Puerto Aguirre demora 4 horas de navegacion, de Puerto Aguirre al predio son 45 minutos.</t>
  </si>
  <si>
    <t>2022-07-04</t>
  </si>
  <si>
    <t>2022-06-17</t>
  </si>
  <si>
    <t>https://propiedades.elmercurio.com/propiedades/sitio-o-terreno-en-venta-en-cochrane-codR76039513-7L0-104711789.html</t>
  </si>
  <si>
    <t>https://www.portalinmobiliario.com/MLC-947679730-maravilloso-campo-uso-agricola-a-45-minutos-de-coyhaique-_JM</t>
  </si>
  <si>
    <t>2021-12-29</t>
  </si>
  <si>
    <t>173 hectáreas, con terreno plano y lomaje, lleno de vegetación nativa. por la ruta X-50 (Camino a Mañihuales) y a 25 minutos de Puerto Aysén (Tiempos aproximados)Deslinde paralelo a ruta X50 tiene aproximadamente 750 mts de frente y está a unos 200 mts del camino metrajes aproximados y referenciales</t>
  </si>
  <si>
    <t>X-50 3, Aysén, Chile, Aysén, Aysén</t>
  </si>
  <si>
    <t>Isla en la Comuna de Cisnes, Región de Aysén. En el corazón de la Patagonia, rodeado de parques nacionales, se encuentra esta única isla completamente virgen, un pulmón de aire y aguas puras y cristalinas.Un solo dueño, un solo rol, sin infraestructura. Tamaño: 4.200 há.15 cuerpos de agua.Cubierta por vegetación nativa como el Tepú, Ciprés de las Guaitecas, Coihue de Chiloé,Tineo.Acceso:Se debe llegar a Melinka.Desde el Aeródromo La Paloma en Puerto Montt, salen vuelos diarios a través de Pewen Servicios Aéreos.Desde Melinka se puede contratar un servicio de lancha rápida, que en dos horas se recorren 24 millas náuticas para llegar a isla García.Rodeado de Parque Nacionales:Parque Nacional Corcovado.Parque Nacional Isla Magdalena.Reserva Nacional Las Guaitecas.Está ubicada en la provincia de Aysén, comprende parte de las comunas de Cisnes y Aysén, en el sector centro norte del litoral aysenino, abarca parte del archipiélago Los Chonos y del archipiélago Las Guaitecas. Algunas de las islas que la conforman son: Forsyth, Level, Tahuenahuec, Benjamín, Cuptana, Jorge, Teresa, Ipún, James, Williams, Melchor, Kent, Lemu, Isquiliac y Victoria.En sus aguas se realizan actividades de educación, turismo aventura, investigaciones, pesca artesanal, buceo y tránsito de embarcaciones hacia o desde Magallanes.Clima: Posee un clima templado húmedo de características insulares, caracterizado por altas precipitaciones de régimen semianual, que fluctúan entre los 2.000 y 4.000 mm y más. Según la ubicación geográfica, existe un superávit hídrico todo el año, que fluctúa entre 100 y 340 mm, dependiendo del mes. La luminosidad es baja y existe una fuerte influencia oceánica, que actúa sobre el régimen de temperaturas, suavizando las oscilaciones diarias y anuales. La temperatura media de enero fluctúa entre 10º y 13 °C, mientras que en julio oscila entre 4 y</t>
  </si>
  <si>
    <t>https://propiedades.portalterreno.cl/propiedad/venta/terreno/cisnes/305019</t>
  </si>
  <si>
    <t>https://www.portalinmobiliario.com/MLC-932510685-rivera-del-lago-el-plomo-_JM</t>
  </si>
  <si>
    <t>2021-11-12</t>
  </si>
  <si>
    <t>Amplia rivera del Lago el Plomo, aguas verdosas producto que es el desague del Glaciar Soler, proveniente de Campos de Hielo Norte, maravilloso cambio de colores de las aguas en la union con el Lago Bertrand, lugar de embarque para acceder a la propiedad en Bote, por espacio de 40 minutos de viaje en aguas y entorno privilegiado, bosque nativo en todo el sector, señal de telefonias mobil impecable dado que la antena esta en el predio. EasyBroker ID: EB-IY3096</t>
  </si>
  <si>
    <t>https://www.portalinmobiliario.com/MLC-958750388-rivera-del-lago-el-plomo-_JM</t>
  </si>
  <si>
    <t>https://www.economicos.cl/propiedades/sitio-o-terreno-en-venta-en-cochrane-codR76401637-8L0-EBDN8496.html</t>
  </si>
  <si>
    <t>Precioso campo de 1060 hectáreas, muy cercano al Lago Vargas y 7 km a orillas del río Baker. El campo se encuentra a 7 km de un aeródromo. Una esquina del campo está a 1 km aproximadamente del Lago Vargas.  Campo especial para desarrollo o conservación se encuentra a 2 km de la carretera Austral.ol o</t>
  </si>
  <si>
    <t>Isla en la Comuna de Cisnes, Región de Aysén. En el corazón de la Patagonia, rodeado de parques nacionales, se encuentra esta única isla completamente virgen, un pulmón de aire y aguas puras y cristalinas.  Un solo dueño, un solo rol, sin infraestructura.   Tamaño: 4.200 há. 15 cuerpos de agua. Cubierta por vegetación nativa como el Tepú, Ciprés de las Guaitecas, Coihue de Chiloé, Tineo.  Acceso: Se debe llegar a Melinka. Desde el Aeródromo La Paloma en Puerto Montt, salen vuelos diarios a través de Pewen Servicios Aéreos. Desde Melinka se puede contratar un servicio de lancha rápida, que en dos horas se recorren 24 millas náuticas para llegar a isla García.  Rodeado de Parque Nacionales: Parque Nacional Corcovado. Parque Nacional Isla Magdalena. Reserva Nacional Las Guaitecas.  Está ubicada en la provincia de Aysén, comprende parte de las comunas de Cisnes y Aysén, en el sector centro norte del litoral aysenino, abarca parte del archipiélago Los Chonos y del archipiélago Las Guaitecas. Algunas de las islas que la conforman son: Forsyth, Level, Tahuenahuec, Benjamín, Cuptana, Jorge, Teresa, Ipún, James, Williams, Melchor, Kent, Lemu, Isquiliac y Victoria. En sus aguas se realizan actividades de educación, turismo aventura, investigaciones, pesca artesanal, buceo y tránsito de embarcaciones hacia o desde Magallanes.  Clima: Posee un clima templado húmedo de características insulares, caracterizado por altas precipitaciones de régimen semianual, que fluctúan entre los 2.000 y 4.000 mm y más. Según la ubicación geográfica, existe un superávit hídrico todo el año, que fluctúa entre 100 y 340 mm, dependiendo del mes. La luminosidad es baja y existe una fuerte influencia oceánica, que actúa sobre el régimen de temperaturas, suavizando las oscilaciones diarias y anuales. La temperatura media de enero fluctúa entre 10º y 13 °C, mientras que en julio oscila entre 4 y</t>
  </si>
  <si>
    <t>https://propiedades.elmercurio.com/propiedades/sitio-o-terreno-en-venta-en-cisnes-codR76565846-2L0-116164614.html</t>
  </si>
  <si>
    <t>716 Hectareas colindantes en gran parte de su extencion con el rio El Salto en la localidad de Cochrane, bosque nativo, montaña y 2 lagunas dentro del campo, apto para ganadería, camino de acceso por la ruta que sale desde Cochrane al sector del Glaciar Calluqueo a 35km desde el centro de la ciudad.Entrono de pura Patagonia, Glaciar Calluqueo distante a 5km, cruce a Lago Brown 10Km maravillosas vistas al cordón San Lorenzo. EasyBroker ID: EB-IF3375</t>
  </si>
  <si>
    <t>https://www.portalinmobiliario.com/MLC-939900856-716-hectareas-con-orilla-del-rio-el-salto-_JM</t>
  </si>
  <si>
    <t>2021-12-03</t>
  </si>
  <si>
    <t>716 Hectareas colindantes en gran parte de su extencion con el rio El Salto en la localidad de Cochrane, bosque nativo, montaña y 2 lagunas dentro del campo, apto para ganadería, camino de acceso por la ruta que sale desde Cochrane al sector del Glaciar Calluqueo a 35km desde el centro de la ciudad.Entrono de pura Patagonia, Glaciar Calluqueo distante a 5km, cruce a Lago Brown 10Km maravillosas vistas al cordón San Lorenzo.</t>
  </si>
  <si>
    <t>Cochrane, Aysén, Aysén</t>
  </si>
  <si>
    <t>https://www.portalinmobiliario.com/MLC-1012492103-716-hectareas-con-orilla-del-rio-el-salto-_JM</t>
  </si>
  <si>
    <t>https://www.portalinmobiliario.com/MLC-1021471142-716-hectareas-con-orilla-del-rio-el-salto-_JM</t>
  </si>
  <si>
    <t>https://www.portalinmobiliario.com/MLC-1614021498-patagonia-660-has-orilla-del-rio-el-salto-_JM</t>
  </si>
  <si>
    <t>2023-05-01</t>
  </si>
  <si>
    <t>2023-05-04</t>
  </si>
  <si>
    <t>2023-09-01</t>
  </si>
  <si>
    <t>https://www.portalinmobiliario.com/MLC-1869214980-patagonia-660-has-orilla-del-rio-el-salto-_JM</t>
  </si>
  <si>
    <t>2023-07-13</t>
  </si>
  <si>
    <t>2023-08-12</t>
  </si>
  <si>
    <t>https://www.economicos.cl/propiedades/sitio-o-terreno-en-venta-en-cochrane-codR76401637-8L0-EBCV7316.html</t>
  </si>
  <si>
    <t>El Predio se ubica 25 kilómetros al sur de la localidad de Cochrane, a tan solo 4 kilómetros del mirador del Glaciar Calluqueo, perteneciente al Cordon San Lorenzo, emplazado en un hermosos Valle, el camino es utilizable durante todo el año.  Son 620 hectáreas, con orilla del Rio El Salto y cuenta tambien con la mitad de la Laguna que se aprecia en las fotos, el predio solo ha sido explotado en ganaderia a baja escala, madera solo ha sido explotada para el consumo del propietario.</t>
  </si>
  <si>
    <t>https://www.economicos.cl/propiedades/oportunidad-se-vende-fundo-1000-hasel-canal-coyhaique-codAASCUVQ.html</t>
  </si>
  <si>
    <t>2021-06-23</t>
  </si>
  <si>
    <t>2021-06-24</t>
  </si>
  <si>
    <t xml:space="preserve">Oportunidad, venta fundo 1.000 hás. ,El predio tiene una parte plana baja a orillas del río Cisnes, la costa del río, pedregosa con boquetes de árboles nativos y humedales, apta para pastoreo de animales la mayor parte del año, otra parte plana sobre la costa del río donde están las construcciones del predio en una gran extensión apta para construir y desarrollas actividades agrícolas y varias.  Este sector se encuentra limpio y plano para hacer y sembrar praderas. En el otro sector del campo faldeos bajos y otros medio alto, está dividido en dos potreros  con una pendiente no muy pronunciada cubierto con ñires tupidos de mediana altura y mucho renoval apto para ganadería.  Al otro lado del cerco, cubierto en partes con  árboles de lengas y partes con praderas naturales y limpias,  otras con matorrales como chapel, y la parte más alta con boquetes de bosque  de lenga y una parte limpia con vegetación natural de la zona. Todo apto para pastoreo extensivo de ovinos y bovinos.  El  predio es de uso ganadero, turístico, recreacional, etc., tiene luz eléctrica y agua en una gran extensión, el Río Cisnes. Una parte importante y atractiva del predio es la que limita con río Cisnes  donde se encuentran las construcciones y mejoras  del  predio. El campo  tiene  posibilidades  de  aumentar  su capacidad de pradera, talajera, limpiando algunas partes del predio, fertilizando y estableciendo nuevas praderas, con lo cual aumentaría su   valor comercial y productivo. Posee en su interior un camino para vehículos 4×4 para llegar a la parte más alta del campo saliendo desde las casas. Tiene una casa tipo patronal de 90 m2 con estructura  de madera, que consta de cuatro dormitorios, un baño,  cocina , El exterior revestido con tejuelas de madera y zinc, en regular estado de conservación, a casa   tiene una data de   45   años aproximadamente.La conexión eléctrica es de la red eléctrica de pueblo con medidor, el agua es de fuente propia. Se accede  por la ruta 240, ruta 7, ruta 240 Carretera Austral norte, ruta 7, y por ruta X-25 se llega a Villa Tapera. Está a 250  kilómetros del Aeropuerto de Balmaceda a Villa Tapera. De Coyhaique a la localidad de Tapera son 194 kilómetros, se accede por camino pavimentado en 144 kilómetros y 50 kilómetros de camino de ripio, actualmente y regularmente con buen mantenimiento. Finalmente al llegar a Tapera de cruza el río Cisnes por un gran vado habitado en la parte más ancha del río y se alcanza al campo. Valor predio: $750.000.000   Comisión corredor: 3%. </t>
  </si>
  <si>
    <t>Coyhaique Coihaique, Aisén del General Carlos Ibañez del Campo</t>
  </si>
  <si>
    <t>https://www.portalinmobiliario.com/MLC-928060598-villa-ohiggins-_JM</t>
  </si>
  <si>
    <t>2021-02-23</t>
  </si>
  <si>
    <t>2022-06-02</t>
  </si>
  <si>
    <t>OHiggins</t>
  </si>
  <si>
    <t>Campo de 5.375 hectáreas en Villa O’Higgins, Provincia del Capitán Prat, Undécima Región Aysén del general Carlos Ibáñez del Campo. Debes llegar a Villa O´higgins y luego navegar hacia el fundo el que tiene 27 km aproximadamente de orilla de lago, las 5.375 hectáreas tiene una división natural que es el lago.La división del campo es la siguiente 2.750 hectáreas pertenece al Fundo “Laguna Verde” y las 2.625 hectáreas pertenece al Fundo “Las Flores”.La vegetación es exuberante y está dominada por bosques Nothofagus, siendo la Lenga, el Coihue y el Ñire las especies más comunes. También es posible encontrar unidades eco sistémicas de humedales, conocidos como Mallines praderas alto andinas Predio Las Flores Lote A, y Laguna Verde lote B, Villa O’Higgins.Los predios en cuestión comienzan donde termina la carretera austral, al sur de Villa O’Higgins. La superficie de ambos predios es de 5.375 hectáreas, posee una casa habitable remodelada con baño, además acceso en vehículo hasta el límite del predio.</t>
  </si>
  <si>
    <t>Villa Ohiggins, OHiggins, Aysén</t>
  </si>
  <si>
    <t>https://www.portalterreno.com/cl/propiedad/venta/sitio/cochrane/223717</t>
  </si>
  <si>
    <t>Gran Oportunidad. Excelente Predio de 1.680 hectáreas, ubicado en Río Colonia, Comuna de Cochrane,\n</t>
  </si>
  <si>
    <t>2023-07-24</t>
  </si>
  <si>
    <t>2023-07-02</t>
  </si>
  <si>
    <t>PATAGONIA. PRECIOSO CAMPO DE 710 HECTÁREA EN EL VALLE DE SAN LORENZO A 1 HORA DE COCHRANE CERCA DE CALETA TORTEL A ORILLAS DE RIO TRANQUILO, AGRÍCOLA..-</t>
  </si>
  <si>
    <t>Valle De San Lorenzo / Cochrane, Cochrane, Aysén</t>
  </si>
  <si>
    <t>2023-08-24</t>
  </si>
  <si>
    <t>https://www.portalinmobiliario.com/MLC-1497149481-agricola-en-venta-en-cochrane-_JM</t>
  </si>
  <si>
    <t>2024-07-25</t>
  </si>
  <si>
    <t>https://www.portalinmobiliario.com/MLC-1267326250-agricola-en-venta-en-cochrane-_JM</t>
  </si>
  <si>
    <t>2023-01-04</t>
  </si>
  <si>
    <t>2023-01-05</t>
  </si>
  <si>
    <t>1800 Hectareas en el Valle del rio Colonia, divididos en dos paños, uno de 680 y otro de 1000, a 30 Kilometros de la ciudad de Cochrane, Valle altamente productivo en ganaderia, el Rio Colonia nace del Glaciar Colonia que cae de la pared este de Campos de Hielo Norte, el valle es amplio y de exelente tierra para animales como para cultivo, en la zona tambien se realizan distintos treking a los distintos glaciares que caen de la pared norte de campos de hielo, como lo son el Glaciar Soler, Glaciar Neff, pared sur, lagos Cachet uno y Cachet 2.Es uno de los valles mas hermosos que ingresa a campos de hielo norte.Un Valle antiguo con hermosa historia de poblamiento y aun lleno de costumbres y gente de antaño.Exelente propiedad!!!!! EasyBroker ID: EB-FR2606</t>
  </si>
  <si>
    <t>Cochrane, Cochrane, Aysén</t>
  </si>
  <si>
    <t>https://www.portalinmobiliario.com/MLC-939826249-1680-hectareas-en-el-valle-del-rio-colonia-_JM</t>
  </si>
  <si>
    <t>1800 Hectareas en el Valle del rio Colonia, divididos en dos paños, uno de 680 y otro de 1000, a 30 Kilometros de la ciudad de Cochrane, Valle altamente productivo en ganaderia, el Rio Colonia nace del Glaciar Colonia que cae de la pared este de Campos de Hielo Norte, el valle es amplio y de exelente tierra para animales como para cultivo, en la zona tambien se realizan distintos treking a los distintos glaciares que caen de la pared norte de campos de hielo, como lo son el Glaciar Soler, Glaciar Neff, pared sur, lagos Cachet uno y Cachet 2.Es uno de los valles mas hermosos que ingresa a campos de hielo norte.Un Valle antiguo con hermosa historia de poblamiento y aun lleno de costumbres y gente de antaño.Exelente propiedad!!!!!</t>
  </si>
  <si>
    <t>https://www.portalinmobiliario.com/MLC-1012498084-1680-hectareas-en-el-valle-del-rio-colonia-_JM</t>
  </si>
  <si>
    <t>https://www.portalinmobiliario.com/MLC-1021471223-1680-hectareas-en-el-valle-del-rio-colonia-_JM</t>
  </si>
  <si>
    <t>1800 Hectareas en el Valle del rio Colonia, divididos en dos paños, uno de 680 y otro de 1000,  a 30 Kilometros de la ciudad de Cochrane, Valle altamente productivo en ganaderia, el Rio Colonia nace del Glaciar Colonia que cae de la pared este de Campos de Hielo Norte, el valle es amplio y de exelente tierra para animales como para cultivo, en la zona tambien se realizan distintos treking a los distintos glaciares que caen de la pared norte de campos de hielo, como lo son el Glaciar Soler,  Glaciar Neff, pared sur, lagos Cachet uno y Cachet 2.Es uno de los valles mas hermosos que ingresa a campos de hielo norte.Un Valle antiguo con hermosa historia de poblamiento y aun lleno de costumbres y gente de antaño.Exelente propiedad!!!!!</t>
  </si>
  <si>
    <t>https://www.portalinmobiliario.com/MLC-1827628792-1680-hectareas-en-el-valle-del-rio-colonia-_JM</t>
  </si>
  <si>
    <t>2023-06-28</t>
  </si>
  <si>
    <t>2023-07-28</t>
  </si>
  <si>
    <t>2023-08-31</t>
  </si>
  <si>
    <t>https://www.economicos.cl/propiedades/sitio-o-terreno-en-venta-en-cochrane-codR76401637-8L0-EBFR2606.html</t>
  </si>
  <si>
    <t>1800 Hectareas en el Valle del rio Colonia, divididos en dos paños, uno de 680 y otro de 1000,  a 30 Kilometros de la ciudad de Cochrane, Valle altamente productivo en ganaderia, el Rio Colonia nace del Glaciar Colonia que cae de la pared este de Campos de Hielo Norte, el valle es amplio y de exelente tierra para animales como para cultivo, en la zona tambien se realizan distintos treking a los distintos glaciares que caen de la pared norte de campos de hielo, como lo son el Glaciar Soler,  Glaciar Neff, pared sur, lagos Cachet uno y Cachet 2. Es uno de los valles mas hermosos que ingresa a campos de hielo norte. Un Valle antiguo con hermosa historia de poblamiento y aun lleno de costumbres y gente de antaño. Exelente propiedad!!!!!</t>
  </si>
  <si>
    <t>https://www.yapo.cl/inmuebles/propiedad_89681868</t>
  </si>
  <si>
    <t>2024-08-01</t>
  </si>
  <si>
    <t>Vendo terreno sector Richard 1 cuenta con bosque nativo agua de bertiente en total son 16.25 hectáreas se vende lote completo o también x hectáreas llamar al 957639039</t>
  </si>
  <si>
    <t>2021-06-01</t>
  </si>
  <si>
    <t>2021-03-27</t>
  </si>
  <si>
    <t>2022-06-15</t>
  </si>
  <si>
    <t>Información Adicional Zona de Alta Demanda Zona de Muy Alta Demanda--&gt; Descripción Espectacular campo en COCHRANE, en una zona prístina con 710 hectáreas a orillas de Río Tranquilo. Cuenta con bosque nativo, vertientes y arroyos, presentan planicies y cerros. Está ubicado en la comuna de COCHRANE, XI Region, Aysen, Chile. Las coordenadas son -47.466258, -72.535562 Ubicación y Accesos: A 2,30 hrs de Vuelo desde Santiago al Aeropuerto Internacional de Balmaceda, ubicado en las cercanías de Coyhaique, donde se puede arrendar auto. Posteriormente, toma la carretera Austral hacia el sur pasando por lugares de gran belleza como, Cerro Castillo, Puerto Tranquilo, Lago Carrera, Guadal, Río Baker, etc., llegará al pueblo de Cochrane a 7 hrs de Balmaceda (326 km). Desde ahí se dirige al Campo que está a una distancia de 30 Kms (1 hora). Un día de viaje.En el sector hay gran cantidad de lagunas, cordilleras, ríos, etc. donde se pueden hacer lindas excursiones, trekking, cabalgatas, etc.Propiedad de interesante plusvalía. Campo con aptitudes de Desarrollos Turísticos en una de las zonas mas vírgenes del Sur del Mundo.-Vende de forma EXCLUSIVA 569 9947 0302</t>
  </si>
  <si>
    <t>RioTranquilo</t>
  </si>
  <si>
    <t>https://www.portalterreno.com/cl/propiedad/venta/sitio/cochrane/130423</t>
  </si>
  <si>
    <t>2021-03-01</t>
  </si>
  <si>
    <t>2022-06-06</t>
  </si>
  <si>
    <t>https://www.portalinmobiliario.com/MLC-2434850540-gran-terreno-para-conservacion-region-de-aysen-_JM</t>
  </si>
  <si>
    <t>2024-05-24</t>
  </si>
  <si>
    <t>2024-05-14</t>
  </si>
  <si>
    <t>Terreno de 14.978 hectáreas de bosques nativos pristinos para conservacion de gran valor y aporte en bonos de carbono Excelente precio gran plusvalíaUbicado en Capitán PratCapitán Prat es una provincia chilena perteneciente a la Región de Aysén del General CarlosIbáñez del Campo, y que limita al norte con las provincias de Aysén y General Carrera, al sur con laprovincia de Última Esperanza, al este con la provincia de Santa Cruz, y al oeste con el océano Pacífico.$990.000 x hectárea</t>
  </si>
  <si>
    <t>Capitán Prat, Chile, OHiggins, Aysén</t>
  </si>
  <si>
    <t>https://www.yapo.cl/aisen/comprar/campo_en_aysen_79533823.htm?ca=13_s&amp;oa=79533823&amp;xsp=29</t>
  </si>
  <si>
    <t>2021-09-25</t>
  </si>
  <si>
    <t>2021-08-27</t>
  </si>
  <si>
    <t>2021-12-28</t>
  </si>
  <si>
    <t>se venden 321 ha de campo compuesto casi en su totalidad por bosque siempre verde esta ubicado en la orilla este del rio blanco con 600 metros de orilla de rio con hermosos parajes de vida silvestre es un predio que puede ser destinado a conservacion o para proyectos de turismo con algo de ganaderia es gran parte faldeos cubiertos de bosque no tiene construcciones y su acceso es por bote su valor es 256.800.000 mas 3% comision</t>
  </si>
  <si>
    <t>https://www.portalterreno.com/cl/propiedad/venta/inversion/aysen/121641</t>
  </si>
  <si>
    <t>2021-04-01</t>
  </si>
  <si>
    <t>Inversión</t>
  </si>
  <si>
    <t>Información Adicional Cierre perimetral Bosque Ubicación privilegiada Zona de Alta Demanda Zona de Muy Alta Demanda--&gt; Descripción INFORMACIÓN La propiedad esta conformada por dos roles que en su totalidad conforman 802 hectáreas. En su interior cruzan dos ríos principales con mas de 10 kms de extensión. Al mismo tiempo cuenta con aproximadamente 1,2 kilómetros de orilla de Lago Ellis. La vegetación que se desarrolla, está asociada mayoritariamente a los tipos vegetacionales bosque de ñirre, coigüe de Magallanes –pradera con árboles húmeda, y en menor medida por bosque de ciprés de las Guaitecas. La mayor representación de la flora es del tipo herbáceo, con el 60% de las especies en el sector, le sigue el tipo arbóreo con el 27% y por último el arbustivo, con el restante 13%. Cuenta con especies de riesgo en su estado de conservación. El área es rica en fauna, observándose 48 especies de vertebrados, de las cuales 3 corresponden a anfibios, 6 a mamíferos y 39 correspondieron a variadas aves.</t>
  </si>
  <si>
    <t>https://www.yapo.cl/aisen/comprar/fundo_lago_ellis_80003098.htm?ca=13_s&amp;oa=80003098&amp;xsp=24</t>
  </si>
  <si>
    <t>2021-10-01</t>
  </si>
  <si>
    <t>2021-10-02</t>
  </si>
  <si>
    <t>La propiedad esta conformada por dos roles que en su totalidad conforman 802 hectáreas. En su interior cruzan dos ríos principales con más de 10 kms de extensión. Al mismo tiempo cuenta con aproximadamente 1,2 kilómetros de orilla de Lago Ellis.</t>
  </si>
  <si>
    <t>https://www.yapo.cl/inmuebles/propiedad_87221808</t>
  </si>
  <si>
    <t>2023-05-24</t>
  </si>
  <si>
    <t>Insertó en pleno corazón de la Patagonia Chilena. Especial para proyectos turísticos. A 110 km aproximadamente de Chile Chico. Terreno con bosques nativos, lagunas y riachuelos. Especial para la práctica de deportes de temporada de verano y invierno. Atractivos turísticos cercanos camino de los fósiles, capilla de mármol y el nacimiento del Rio Baker. Cercano al lago general Carrera. No se adjunta valor, se reciben ofertas.</t>
  </si>
  <si>
    <t>https://www.portalinmobiliario.com/MLC-618637506-agricola-en-venta-en-cochrane-_JM</t>
  </si>
  <si>
    <t>2021-06-16</t>
  </si>
  <si>
    <t>PATAGONIA. PRECIOSO CAMPO DE 710 HECTÁRES EN EL VALLE DE SAN LORENZO A 1 HORA DE COCHRANE CERCA DE CALETA TORTEL A ORILLAS DE RIO TRANQUILO, AGRICOLA.</t>
  </si>
  <si>
    <t>https://www.portalterreno.com/cl/propiedad/venta/agricola/cochrane/173571</t>
  </si>
  <si>
    <t>2021-06-08</t>
  </si>
  <si>
    <t>2021-06-09</t>
  </si>
  <si>
    <t>2023-08-28</t>
  </si>
  <si>
    <t>2022-02-09</t>
  </si>
  <si>
    <t>2024-07-20</t>
  </si>
  <si>
    <t>https://www.portalinmobiliario.com/MLC-1015378260-agricola-en-venta-en-cochrane-_JM</t>
  </si>
  <si>
    <t>2022-06-29</t>
  </si>
  <si>
    <t>https://new.yapo.cl/inmuebles/propiedad_83458301</t>
  </si>
  <si>
    <t>2022-11-09</t>
  </si>
  <si>
    <t>2022-07-05</t>
  </si>
  <si>
    <t>2022-05-28</t>
  </si>
  <si>
    <t>https://www.yapo.cl/aisen/comprar/479_hectareas_en_los_fiordos_de_aysen_78786580.htm?ca=13_s&amp;oa=78786580&amp;xsp=27</t>
  </si>
  <si>
    <t>2021-07-01</t>
  </si>
  <si>
    <t>2021-07-03</t>
  </si>
  <si>
    <t>VENDE 479 HECTAREAS EN LOS FIORDOS DE AYSEN  PATAGONIA CHILENA.EN LA REGION DE AYSÉN, ENTRE LOS FIORDOS SE ENCUENTRA LA PROPIEDAD DE 479 HECTAREAS, SU ACCESO POR RUTA MARITIMAA 03 HRS. DE NAVEGACION DEL PRINCIPAL PUERTO DE ENTRADA A LA REGION QUE ES PTO. CHACABUCO Y A DOS HORAS DE PTO. AGUIRRE.SIGUIENDO LA RUTA POR LOS FIORDOS SE LLEGA A LOS ESTUARIOS - LAGUNA SAN RAFAEL SANTUARIO DE LOS GLACIARES CONECTADOS CON ESTOS HERMOSOS PARAJES ENTRE MAR, RIO Y MONTAÑAS CONVERGEN EN SUS AGUAS TERMALES, CASCADAS Y PLAYAS, QUE INVITAN A CONOCER LA NATURALEZA PRISTINA DEL LUGAR.SE PROYECTAN PARA UNA GRAN INVERSION COMO EL TURISMO - INVERSION COMERCIAL O PROPIEDAD PRIVADA.SE VENDE LA TOTALIDAD DEL TERRENO A UN VALOR DE $800.000.- POR HECTAREA SE ACEPTAN OFERTAS.CONSULTE POR ESTOS Y MAS DATOS A LOS CONTACTOS DIRECTOS OFIC. Nº 202. 2do. PISO EDIF.CORDILLERA PTO. AYSEN FONO CEL. +56 976695061– 672393322</t>
  </si>
  <si>
    <t>https://www.portalinmobiliario.com/MLC-629767765-agricola-en-venta-en-aisen-_JM</t>
  </si>
  <si>
    <t>Cod. P&amp;amp,G : 35853 - Fundo de 3332 has. ubicado al interior del fiordo Quitralco, cuyas aguas han sido declaradas por decreto, Santuario de la Naturaleza. Esto asegura que no se puedan instalar más salmoneras en estas aguas. (Sólo hay una en la actualidad). A 59 millas náuticas de Puerto Chacabuco por via marítima. Gran belleza escénica. Por su frondosa vegetación la propiedad sólo ha sido explotada en una mínima extensión. Dispone de una playa de desembarco, una rústica casa de cuidador, equipada con medios de comunicación via radial y una pequeña zona despejada a su alrededor para pastoreo de animales. Dentro del fundo se encuentra el Rio Pistelli que desemboca en el estuario de Quitralco</t>
  </si>
  <si>
    <t>Fiordo Quitralco, Aysén, Aysén</t>
  </si>
  <si>
    <t>https://www.economicos.cl/propiedades/vendo-campo-5375-ha-en-villa-ohiggins-codAARFOWQ.html</t>
  </si>
  <si>
    <t>2020-09-22</t>
  </si>
  <si>
    <t xml:space="preserve">Vendo Campo de 5.375 hectáreas en Villa O’Higgins, Provincia delCapitán Prat, Undécima Región  Aysén del general Carlos Ibáñez del Campo. Debes llegar a Villa O´higgins y luego navegar hacia el fundo el que tiene 27 km aproximadamente de orilla de lago, las 5.375 hectáreas tiene una división natural que es el lago.  Los predios en cuestión comienzan donde termina la carretera austral, al sur de Villa O’Higgins. La superficie de ambos predios es de 5.375 hectáreas, posee una casa habitable remodelada con baño, además acceso en vehículo hasta el límite del predio.  La vegetación es exuberante y está dominada por bosques Nothofagus, siendo la Lenga, el Coihue y el Ñire las especies más comunes. También es posible encontrar unidades eco sistémicas de humedales, conocidos como Mallines praderas alto andinas Predio Las Flores Lote A, y Laguna Verde lote B, Villa O’Higgins. </t>
  </si>
  <si>
    <t>https://www.portalinmobiliario.com/venta/agricola/cochrane-aysen/5985158-villa-ohiggins-uda</t>
  </si>
  <si>
    <t>2020-12-30</t>
  </si>
  <si>
    <t>2021-09-30</t>
  </si>
  <si>
    <t>Villa Ohiggins, Cochrane, Aysén</t>
  </si>
  <si>
    <t>https://propiedades.portalterreno.cl/propiedad/venta/agricola/chile-chico/293970</t>
  </si>
  <si>
    <t>2024-03-27</t>
  </si>
  <si>
    <t>Hermosa propiedad en Chile Chico.Son dos paños colindantes entre si ( 2 Roles) que en total suman 1.450 ha de superificie.Clima de estepa fría con inviernos rigurosos y lluvias concentradas en forma de nieve de Mayo a Agosto. Suelos con buen drenaje, presencia de esteros y arroyos menores. Apto para ganado Bovino, ovino y equino. Cuenta con casa patronal y galpones.POTENCIAL MINERO, CONSERVACIONISTA Y TURISTICOA 15 KM DE LA LOCALIDAD DE CHILE CHICOPROVINCIA GENERAL CARRERA, XI REGION</t>
  </si>
  <si>
    <t>https://www.yapo.cl/inmuebles/propiedad_89352064</t>
  </si>
  <si>
    <t>Hermosa propiedad en Chile Chico.&lt;br /&gt;Son dos paños colindantes entre si ( 2 Roles) que en total suman 1.450 ha de superificie.Clima de estepa fría con inviernos rigurosos y lluvias concentradas en forma de nieve de Mayo a Agosto. Suelos con buen drenaje, presencia de esteros y arroyos menores. Apto para ganado Bovino, ovino y equino. Cuenta con casa patronal y galpones.&lt;br /&gt;POTENCIAL MINERO, CONSERVACIONISTA Y TURISTICO&lt;br /&gt;A 15 KM DE LA LOCALIDAD DE CHILE CHICO&lt;br /&gt;PROVINCIA GENERAL CARRERA, XI REGION</t>
  </si>
  <si>
    <t>chilechico</t>
  </si>
  <si>
    <t>2024-06-16</t>
  </si>
  <si>
    <t>2024-06-21</t>
  </si>
  <si>
    <t>2024-06-29</t>
  </si>
  <si>
    <t>2024-07-05</t>
  </si>
  <si>
    <t>2024-07-06</t>
  </si>
  <si>
    <t>2024-07-21</t>
  </si>
  <si>
    <t>https://www.economicos.cl/propiedades/se-vende-bonito-fundo-950-has-lago-cochrane-codAARF2UI.html</t>
  </si>
  <si>
    <t>Bonito Fundo ubicado en la Patagonia Chilena, Región de Aysén, Provincia Capitán Prat, Comuna de Cochrane, situado al este de la misma localidad. El lago Cochrane es uno de los lagos bi nacionales, de la región de Aysén, compartido con argentina, ahí conocido como lago Pueyrredón.   El campo limita con argentina por el lago y tiene una superficie aproximada de 950  hectáreas y una distribución de altura sobre el nivel del mar que parte aproximadamente entre los 250 y  los 600 m.s.n.m.  El fundo está conformado en su mayoría planicies fértiles de estepa y por laderas de  cordillera con coironales, partes rocosas y escoriales. Tiene una exposición noreste y una precipitación anual promedio de 500 m.m. al año. En la   fauna silvestre  resalta el guanaco, zorros gris y colorado, puma, chingue piche, cóndor y águila mora. Destacan sus hermosas playas, gran atractivo del campo. Valor: $760.000.000, comisión 2% Para mayor información llamar al: 994066867</t>
  </si>
  <si>
    <t>https://www.portalinmobiliario.com/MLC-2109760880-patagonia-660-has-orilla-del-rio-el-salto-_JM</t>
  </si>
  <si>
    <t>Campo colindante en gran parte de su extensión con el rio El Salto en la localidad de Cochrane, bosque nativo, montaña y 2 lagunas dentro del campo, apto para ganadería, camino de acceso por la ruta que sale desde Cochrane al sector del Glaciar Calluqueo a 35km desde el centro de la ciudad.Entrono de pura Patagonia, Glaciar Calluqueo distante a 5km, cruce a Lago Brown 10Km maravillosas vistas al cordón San Lorenzo.</t>
  </si>
  <si>
    <t>https://www.portalinmobiliario.com/MLC-1480004199-patagonia-660-has-orilla-del-rio-el-salto-_JM</t>
  </si>
  <si>
    <t>2024-05-07</t>
  </si>
  <si>
    <t>2024-04-24</t>
  </si>
  <si>
    <t>2024-06-18</t>
  </si>
  <si>
    <t>Campo colindante en gran parte de su extensión con el rio El Salto en la localidad de Cochrane, bosque nativo, montaña y 2 lagunas dentro del campo, apto para ganadería, camino de acceso por la ruta que sale desde Cochrane al sector del Glaciar Calluqueo a 35km desde el centro de la ciudad.Entorno de pura Patagonia, Glaciar Calluqueo distante a 5km, cruce a Lago Brown 10Km maravillosas vistas al cordón San Lorenzo.Field bordering in large part of its extension with the El Salto River in the town of Cochrane, native forest, mountain, and 2 lagoons within the field, suitable for livestock, access road via the route that departs from Cochrane to the Glaciar Calluqueo sector, 35km from the city center.Pure Patagonian surroundings, Glaciar Calluqueo located 5km away, crossing to Lago Brown 10km with wonderful views of the San Lorenzo mountain range.</t>
  </si>
  <si>
    <t>Aysen, Cochrane, Aysén</t>
  </si>
  <si>
    <t>https://www.portalinmobiliario.com/MLC-1501315867-patagonia-660-has-orilla-del-rio-el-salto-_JM</t>
  </si>
  <si>
    <t>2024-05-25</t>
  </si>
  <si>
    <t>Chile Chico, Chile Chico, Aysén</t>
  </si>
  <si>
    <t>https://propiedades.elmercurio.com/propiedades/propiedad-agricola-en-venta-en-cisnes-codR79857120-6L0-110186686.html</t>
  </si>
  <si>
    <t>2023-06-29</t>
  </si>
  <si>
    <t>Predio de 600 has. a orillas de lago y Río Roosevelt.- Con vistas a paisajes de la zona.- Muy apta para proyecto de turismo, como de bonos verdes.-</t>
  </si>
  <si>
    <t>https://www.portalinmobiliario.com/MLC-1397821055-agricola-en-venta-en-cisnes-_JM</t>
  </si>
  <si>
    <t>Rivera Lago Roosevelt, Cisnes, Aysén</t>
  </si>
  <si>
    <t>https://www.yapo.cl/aisen/comprar/agricola_cochranne_ais_n_74344569.htm?ca=13_s&amp;oa=74344569&amp;xsp=47</t>
  </si>
  <si>
    <t>2021-09-16</t>
  </si>
  <si>
    <t>Espectacular fundo de 1.200 hectáreas, ubicadas en Cochranne, XI región de aysen, ubicado al Noroeste de la ciudad de Cochranne, a 18 km, cruzando el rio baker en la balsa del mismo nombre. Otra alternativa de cruzar es un puente mecano llamado Pasarela El Manzano,  Los caminos secundarios están ripiados y controlados por vialidad. Cuenta con una  servidumbre de paso de  4.2 hec.. Bosque Nativo de Lenga, 400 hec son de bosque denso de lenga, netamente forestal productivo. El campo se encuentra sobre 800 metros del nivel del mar, lo que indica que tiene una muy buena perpectiva o mejor visión superando a los otros predios. El 70 % del campo es de bosque nativo lenga y lo restante son lagunas, lagos chicos, valles y cerros montañosos. El lago tiene de 800.000 m2. También tiene una gran variedad de minerales(Cuarzo).   Para realizar la visita  se debe considerar los gastos de:  Traslado Coyhaique-Cochranne.  Caballos con equipamiento, monturas.  Y guía conocedor del campo o sector.</t>
  </si>
  <si>
    <t>XI Aisén, Aysen</t>
  </si>
  <si>
    <t>2023-07-20</t>
  </si>
  <si>
    <t>2023-11-22</t>
  </si>
  <si>
    <t>Chile, Cochrane, Aysén</t>
  </si>
  <si>
    <t>Patagonia Chilena, Villa O´higgins, Rio Bravo</t>
  </si>
  <si>
    <t>https://www.portalinmobiliario.com/venta/sitio/coyhaique-aysen/6090263-patagonia-chilena-villa-ohiggins-rio-bravo-uda</t>
  </si>
  <si>
    <t>2021-02-16</t>
  </si>
  <si>
    <t>2021-08-20</t>
  </si>
  <si>
    <t>Fundo en Villa O´Higgins, Coihayque, 3.632 hectáreas en UF28.000!Fabuloso fundo en nuestra maravillosa Patagonia. Bosques de especies nativas, glaciares y Fabuloso Fundo de 3.632 Hectareas. Solo a 30 Km de Villa O´Higgins y 500 kms de Coyhaique. Un Pulmón en el sur de Chile. La descripción del terreno es: Las extensiones son aproximadas.Matorral Pradera abierto: 1.030 HectáreasEstepa Patagónica:          1.879 HectáreasRenoval Lenga:                   510 HectáreasBosque Adulto Lenga:         178 HectáreasLagunas:                              27 HectáreasCaja de Rio:                           3 HectáreasNieves:                                   3 HectáreasFundo colinda con Rio Bravo.Es usted quizás un filántropo que quiera conservar nuestro planeta y proteger nuestra flora y fauna. Este es el fundo indicado para usted. Fabulous estate in beautiful Chilean Patagonia. Native forests, glaciers, Bravo River. This fabulous piece of land is 3,362 Hectares, it is only 30 km from Villa O´higgings, some 500 Kms from Coihayque. Are you a philanthropist who would like to save flora and fauna and fight the Carbon footprint. This is a great opportunity for you. USD1,100,000 only.</t>
  </si>
  <si>
    <t>https://www.economicos.cl/propiedades/oportunidad-se-vende-fundo-1164-hasrio-grande-coyhaique-codAAR3QHA.html</t>
  </si>
  <si>
    <t>2021-03-31</t>
  </si>
  <si>
    <t>Espectacular fundo 1.164 hás, se vende sector Rio Grande, lado carretera austral, con bosque nativo, flora y fauna unica, con extensa costa de rio interior. Ubicado en comuna de Cisnes, a 2:30 horas de Coyhaique. comisión 3% precio venta. Para mayor información favor llamar al: 994066867</t>
  </si>
  <si>
    <t>https://www.yapo.cl/aisen/comprar/sitio_urbano_79480357.htm?ca=13_s&amp;oa=79480357&amp;xsp=3</t>
  </si>
  <si>
    <t>2021-08-23</t>
  </si>
  <si>
    <t>Sitio a 1 1/2 de la plaza de Cochrane hacia el rio.40x40 metros, turismo o comercio.</t>
  </si>
  <si>
    <t>XI Aisén, Cochrane</t>
  </si>
  <si>
    <t>https://www.economicos.cl/propiedades/campo-lago-norte-coyhaique-900-hectareas-codAASRG7I.html</t>
  </si>
  <si>
    <t>2021-12-31</t>
  </si>
  <si>
    <t>Predio ubicado en la patagonia Chilena, región de Aysén, provincia y comuna de Coyhaique, sector lago Norte, próximo a Villa Ñirehuao. El predio se ubica en una zona fronteriza con Argentina.  Este, tiene una superficie de aproximadamente 900 hectáreas. Se puede acceder en automovil 4×4 a ésta, la cual cuenta con 3 kilómetros de caminos interiores. En su interior cuenta con agua todo el año, provenientes de Río Blanco, el cual es uno de sus deslines, contando con 8km aproximadamente de orilla de río.   La superficie del campo es en un 80% plana. Posee cerros de baja altura. Cuenta además con una impresionante laguna interior de 2 hectáreas con presencia de cisnes y otras aves locales. Se aprecia fauna como ciervos rojos, jabalíes, zorros, puma, liebres, avutardas, caiquenes, etc.  Este predio cuenta con un amplio potencial para el desarrollo de proyectos de conservación debido a su ubicación privilegiada, aguas prístinas, flora y fauna, y la baja intervención humana. También cuenta con potencial para el desarrollo de proyectos turísticos, al encontrarse cercano a un destino altamente cotizado como lo es Coyhaique y la región de Aysén en general.  Respecto a la conectividad, el predio se encuentra a aproximadamente 1 hora 40 minutos aproximadamente desde el aeropuerto de Balmaceda pasando por la ciudad de Coyhaique. Aproximadamente la mitad del camino es pavimentada y la otra es de ripio en buen estado.  El predio se encuentra cercano al poblado de Ñirehuao, ubicado en el valle de Ñirehuao a 62 km de Coyhaique, la capital provincial y regional. Está conectado a través de la ruta 7 y X-445 (ripiada y en buen estado durante todo el año. También se puede acceder por la carretera austral a través de Villa Mañihuales por la ruta X-423 ubicado a unos 71 km de distancia del pueblo Ñirehuao. Al predio se accede por un camino de ripio de 7km aproximadamente desde el camino principal.  Valor: CLP $750.000.000 + 3% comisión  Mas información en: https://properties.suroesteld.cl/nuestros-campos/campo-lago-norte-coyhaique-900-hectareas/</t>
  </si>
  <si>
    <t>Coihaique, Aisén del General Carlos Ibañez del Campo</t>
  </si>
  <si>
    <t>https://www.yapo.cl/aisen/comprar/predio_los_tres_limones_76664108.htm?ca=13_s&amp;oa=76664108&amp;xsp=28</t>
  </si>
  <si>
    <t>2021-02-02</t>
  </si>
  <si>
    <t>Se vende predio en la región de Aysén, provincia de Cochrane sector valle río la Colonia norte. superficie total 109,4 hectáreas, tiene río, bosque y arroyo</t>
  </si>
  <si>
    <t>https://www.portalinmobiliario.com/MLC-1050064033-terreno-sector-el-correntoso-camino-aysen-_JM</t>
  </si>
  <si>
    <t>2022-09-01</t>
  </si>
  <si>
    <t>Sector: El correntosoComuna: AysenUbicación: 23 km desde CoyhaiqueAcceso: Ruta 240, 23 km, más 500 metros por servidumbreTiempo: 25 minutos desde Coyhaique. 39 minutos desde puerto AysénSuperficie: 170.000 m2, 17 hectáreasServicios: Factibilidad de luz eléctrica y aguaDescripción: Hermoso terreno de 17 hectáreas, con vista al río, posee árbolesnativos y vegetación propia de la zona, arroyos, a solo 500 metros de la carretera, estesector es maravilloso, especial para los amantes de la pesca, el terreno NO TIENE ORILLADE RIO, pero se encuentra a 600 metros de acceso público al río PRECIO DE LISTA: $150.000.000 campo completo - KP110179 -  - Publicado con KiteProp CRM Sistema Inmobiliario</t>
  </si>
  <si>
    <t>Correntoso, Aysén, Aysén</t>
  </si>
  <si>
    <t>Campo de 1630Ha en la comuna de Chile Chico, distante 17Km de la ciudad, lo recorre en gran parte el estero del Bano, verde Valle de Carretera a Cordillera, con camino y huella que lleva a adentrarse en la cordillera del sector, valle fértil de estepa patagónica.</t>
  </si>
  <si>
    <t>https://www.portalinmobiliario.com/MLC-1012491858-gran-campo-cercano-a-chile-chico-_JM</t>
  </si>
  <si>
    <t>https://www.portalinmobiliario.com/MLC-1021317333-gran-campo-cercano-a-chile-chico-_JM</t>
  </si>
  <si>
    <t>https://www.portalinmobiliario.com/MLC-1408274527-patagonia-gran-campo-en-chile-chico-_JM</t>
  </si>
  <si>
    <t>2023-07-03</t>
  </si>
  <si>
    <t>2023-08-02</t>
  </si>
  <si>
    <t>2023-07-17</t>
  </si>
  <si>
    <t>2023-09-02</t>
  </si>
  <si>
    <t>https://www.portalinmobiliario.com/MLC-2485385768-patagonia-1630ha-campo-en-chile-chico-_JM</t>
  </si>
  <si>
    <t>2024-06-09</t>
  </si>
  <si>
    <t>Campo de 1630Ha en la comuna de Chile Chico, distante 17Km de la ciudad,  lo recorre en gran parte el estero del Bano, verde Valle de Carretera a Cordillera, con camino y huella que lleva a adentrarse en la cordillera del sector, valle fértil de estepa patagónica.1630ha field in the commune of Chile Chico, located 17km from the city, is largely crossed by the Bano river, green road-to-mountain Carretera Valley, with a road and trail that leads to venturing into the mountain range in the area, a fertile valley of Patagonian steppe.</t>
  </si>
  <si>
    <t>Chile, Chile Chico, Aysén</t>
  </si>
  <si>
    <t>https://www.portalinmobiliario.com/MLC-1501315861-patagonia-1630ha-campo-en-chile-chico-_JM</t>
  </si>
  <si>
    <t>https://new.yapo.cl/inmuebles/propiedad_85099722</t>
  </si>
  <si>
    <t>2022-10-30</t>
  </si>
  <si>
    <t>2022-11-01</t>
  </si>
  <si>
    <t>Se venden 1.400 hectáreas Ubicación de la propiedad cercana a la ciudad de Chile Chico, a 15 minutos en vehículo del centro de la ciudad, se encuentra en un entorno natural con casa patronal, galpones y otras instalaciones. Potencialidades: - Predio con potencial minero, se han realizado prospecciones, sin embargo la minera de Chile Chico cerro sus operaciones. - También potencial conservacionista: el predio posee las condiciones típicas del tipo estaparico, dada su belleza escénica, con vistas al Lago General Carrera y presencia de fauna nativa como guanacos que transitan libremente por las propiedades. - Manejo tradicional ganadero con un horizonte bovino, ovino o equino. - Turístico: Turismo de intereses especiales, pesca recreativa, fotografía, trekking, etc. Para mayor información puedes comunicarte al teléfono 944898485 Valor 1.000.000 por hectárea SE VENDE LOTE Completo. 3% comisión</t>
  </si>
  <si>
    <t>https://www.portalterreno.com/cl/propiedad/venta/terreno/cochrane/219798</t>
  </si>
  <si>
    <t>2022-10-25</t>
  </si>
  <si>
    <t>2022-10-27</t>
  </si>
  <si>
    <t>Opinión del CorredorEl mundo cambio, Chile cambio la Patagonia no.Este fundo por ubicación y acceso es un campo futurista, una excelente inversión a mediano plazo, cuando sus recursos naturaleza, bosque, agua y las características de la zona lo harán del interés de muchas personas para vivir el futuro y disfrutar de la naturaleza y la vida. La posesión de un curso de agua tan importante como el río Cochrane, más bosque su nativo, y sus aptitudes productivas, son la mejor inversión en vida y salud, para el retiro soñado en lugares que hablan. Este es un campo ideal para invertir a futuro. Este predio está ubicado en la Patagonia Chilena, Región de Aysén, Provincia Capitán Prat, Comuna de Cochrane, situado al suroeste de la misma localidad. El rio Cochrane nace en el lago bi nacional Cochrane, compartido con argentina, ahí conocido como lago Pueyrredón.El rio Ventisquero nace en el derretimiento natural de Ventisqueros en el Parque Nacional Laguna San Rafael.El campo limita al norte y al oeste con el rio Cochrane, este campo fiscal, oeste vecino, tiene una superficie aproximada de 665 hectáreas y una distribución de altura sobre el nivel del mar que parte aproximadamente entre los 40 y los 500 m.s.n.m.El fundo está conformado por una gran planicie de bosque nativo de Ñires y valle a orillas del rio Cochrane y por laderas de cordillera con bosque nativo de Coihues. Tiene una exposición suroeste y una precipitación anual promedio de 500 m.m. al año. En la fauna silvestre resalta el guanaco, zorros gris y colorado, puma, chingue piche, cóndor y águila mora. Al fundo se acceder por la Ruta –7, Carretera Austral, a 372 kilómetros del aeropuerto de Balmaceda hasta Cochrane. Desde la ciudad de Cochrane hasta Lago Vargas 79 kilómetros, por camino público Ruta X-902 Camping rio Ñadis 54 kilómetros para tomar embarcación o a caballo para llegar al campo. El valor de venta es de $665.000.000 y el valor sugerido de este fundo asciende a la suma de $600.000.000. ., sujeto a negociación y dispuestos a recibir ofertas, precio más 2% de comisión, calculado sobre el precio de venta acuerdo, que se deben cancelar como Agente Intermediario del negocio.Solicite mayor informacion:Contacto:Juan Claudio von Marees CarmonaGerente Propietario CamposdelapatagoniaCelular</t>
  </si>
  <si>
    <t>https://propiedades.portalterreno.cl/propiedad/venta/agricola/cisnes/264448</t>
  </si>
  <si>
    <t>Predio de 600 has. a orillas de lago y Río Roosevelt.-Con vistas a paisajes de la zona.-Muy apta para proyecto de turismo, como de bonos verdes.-</t>
  </si>
  <si>
    <t>https://www.portalinmobiliario.com/MLC-598772267-agricola-en-venta-en-coihaique-_JM</t>
  </si>
  <si>
    <t>2021-09-28</t>
  </si>
  <si>
    <t>CAMPO DE 342 HAS UBICADO PROVINCIA GENERAL CARRERA CUENTA CON DOS ACCESOS EL PRINCIPAL CRUZANDO POR EL RIO CAJON Y EL OTRO POR UNA SERVIDUMBRE, SE PUEDE ACCEDER TODO EL AÑO , COMPLETAMENTE CERCADO EL FUNDO SE ENCUENTRA EN LA CUENCA DEL RIO CHIFLON Y ALTO RIO IBAÑEZ , EL CAMPO CUENTA CON BOSQUE NATIVO ( LENGA Y COIGUES )CON MANEO SILVICOLA , TIENE DERECHOS DE AGUA CONSULTIVOS Y NO CONSULTIVOS</t>
  </si>
  <si>
    <t>Aysen, Coihaique, Aysén</t>
  </si>
  <si>
    <t>https://www.portalinmobiliario.com/MLC-1141306174-agricola-en-venta-en-coihaique-_JM</t>
  </si>
  <si>
    <t>2022-12-07</t>
  </si>
  <si>
    <t>Aysen, Río Ibánez, Aysén</t>
  </si>
  <si>
    <t>https://inmueble.mercadolibre.cl/MLC-2162752662-agricola-en-venta-en-coihaique-_JM</t>
  </si>
  <si>
    <t>2023-12-13</t>
  </si>
  <si>
    <t>https://www.portalinmobiliario.com/MLC-2559826232-patagonia-espectacular-campo-750ha-cisne-medio-_JM</t>
  </si>
  <si>
    <t>Gran campo subdividido en 3 paños de 250ha, ubicado en el sector de Cisne Medio, cercano a Rio Cisnes. Bosque nativo apto para conservación, turismo o ganaderia. Lo cruza un estero con agua todo el año.Se puede vender completo o cada paño por separado.Large field subdivided into 3 plots of 250ha, located in the Cisne Medio sector, near Rio Cisnes. Native forest suitable for conservation, tourism, or livestock farming. It is crossed by a stream with water all year round.It can be sold as a whole or each plot separately.</t>
  </si>
  <si>
    <t>https://www.portalterreno.com/cl/propiedad/venta/agricola/cochrane/112483</t>
  </si>
  <si>
    <t>2022-06-01</t>
  </si>
  <si>
    <t>Información Adicional Zona de Alta Demanda Zona de Muy Alta Demanda--&gt; Descripción El terreno tiene una superficie de 251 ha, ubicado en el sector el Maiten (Laguna Azul), a 16 km de la ciudad de Cochrane, cuenta con zonas planas y relieves en altura, bosques de lenga, vista hacia el cerro tamango, cercano al rio baker, aguas disponibles, acceso a través de camino principal y secundario. Terreno apto para fines turisticos y productivos.</t>
  </si>
  <si>
    <t>https://www.yapo.cl/aisen/comprar/terreno_construccion_cisnes_cisnes_77013575.htm?ca=13_s&amp;oa=77013575&amp;xsp=22</t>
  </si>
  <si>
    <t>835 Hectáreas aprox. maravilloso campo ubicado en la Patagonia  Este predio ofrece gracias a su singularidad recursos aprovechables simultáneamente en diversos ámbitos tales como:   Turismo espiritualidad y ocio  Atractivo estético Transporte acuático Investigación eco-fisiológica Disponibilidad educativa  interpretativa Generación de empleo Modelo de nación y gestión territoriales Preservación e irradiación de la diversidad genética y la biodiversidad Regulación hidrológica Amortiguación y ralentización del cambio climático.</t>
  </si>
  <si>
    <t>XI Aisén, Cisnes</t>
  </si>
  <si>
    <t>https://www.portalinmobiliario.com/MLC-1497240613-agricola-en-venta-en-cisnes-_JM</t>
  </si>
  <si>
    <t>Campo de 800 has. a 5 km. de Cisnes, con excelente ubicación.- Fácil acceso carreteras y ruta X-25.- Con 2 lagunas naturales en su interior.- Cercano a Rio Cisnes.- 60% de bosque nativo y 40% de praderas y mallines.- Predio apto para parcelación.- Con posibilidades recreativas y de turismo</t>
  </si>
  <si>
    <t>Ruta X -25, Cisnes, Aysén</t>
  </si>
  <si>
    <t>Campo de 800 has. a 5 km. de Cisnes, con excelente ubicación.-Fácil acceso carreteras y ruta X-25.-Con 2 lagunas naturales en su interior.-Cercano a Rio Cisnes.-60% de bosque nativo y 40% de praderas y mallines.-Predio apto para parcelación.-Con posibilidades recreativas y de turismo</t>
  </si>
  <si>
    <t>https://www.portalterreno.com/cl/propiedad/venta/terreno/puerto-guadal/222817</t>
  </si>
  <si>
    <t>2022-11-16</t>
  </si>
  <si>
    <t>2022-11-18</t>
  </si>
  <si>
    <t>2023-05-20</t>
  </si>
  <si>
    <t>Se vende terreno sector veranada, a 18 kilometros de la localidad de Puerto Guadal, comuna de Chile Chico, region de Aysen. muy cerca del parque patagonia. el terreno esta dividido en 2 lotes sumando un total de 295 hectareas a las cuales las cruza en su totalidad el rio Los Maquis, el campo consta de grandes planicies y bosques de lenga y coygue.</t>
  </si>
  <si>
    <t>Puerto Guadal, Aysén</t>
  </si>
  <si>
    <t>https://www.economicos.cl/propiedades/vendo-terreno-de-1200-ha-en-cochrane-codAAQ3K4A.html</t>
  </si>
  <si>
    <t xml:space="preserve">Terreno de  1200 hectáreas ubicadas en la localidad de Cochrane, undécima región de aysen, ubicado al Noroeste de la ciudad de Cochranne,a 18 km, cruzando el rio baker en la balsa del mismo nombre, teniendo como otra alternativa de cruzada un puente mecano llamado Pasarela El Manzano, donde hay bastante tráficocon vehículos día y noche. Los caminos secundarios están ripiados y controlados por vialidad.  Cuenta con una  servidumbre de paso de 7 km  x 6 metros de ancho, equivalente a 4.2 hectáreas, el Camino de  servidumbre es de fácil acceso para llegar a las 1200 hectáreas.  El 70% de este campo es de bosque Nativo de Lenga con ejemplares que superan los 60 metros  de alturade las cuales 400 hectáreas son de bosque denso netamente forestal y productivo y lo restante son lagunas, lagos chicos, valles y cerros montañosos además cuenta  con un gran lago de una superficie de 1500 mts2 de largo por 400 metros de ancho y </t>
  </si>
  <si>
    <t>2023-09-08</t>
  </si>
  <si>
    <t>https://www.portalinmobiliario.com/MLC-1768217362-agricola-en-venta-en-cisnes-_JM</t>
  </si>
  <si>
    <t>https://propiedades.elmercurio.com/propiedades/sitio-o-terreno-en-venta-en-rio-ibanez-codR76401637-8L0-KG9628.html</t>
  </si>
  <si>
    <t>Predio en el nacimiento del mítico Valle de los Avellanos, el predio cuenta de dos lotes a ambos costados del rio Avellanos extendiéndose por mas de 7km de orilla del mismo a 5 kilómetros de las hermosas Torres del Avellano, un circuito maravilloso para los mas entendidos en Patagonia. Al predio se accede entrando desde el Lago Laparent en Vehículo por camino comunitario desde el cual se debe seguir a pie o via cabalgata por espacio de 5 horas para llegar al predio, todo por bosques de Lenga, Ñire y Coigues, otra manera de ingreso es vía Barcaza por el Lago General Carrera, desembarcar en el Puerto comunitario del Valle y ascender por el Valle. El predio esta a 4Km de las míticas Torres del Avellano lugar escondido virgen y destino mundial de la Patagonia, las Torres son conocidas por su hermosura y en algún momento se transformara en un circuito turístico relevante. - Código Propiedad: KG9628</t>
  </si>
  <si>
    <t>2023-06-04</t>
  </si>
  <si>
    <t>2023-07-04</t>
  </si>
  <si>
    <t>Predio en el nacimiento del mítico Valle de los Avellanos, el predio cuenta de dos lotes a ambos costados del rio Avellanos extendiéndose por mas de 7km de orilla del mismo a 5 kilómetros de las hermosas Torres del Avellano, un circuito maravilloso para los mas entendidos en Patagonia.Al predio se accede entrando desde el Lago Laparent en Vehículo por camino comunitario desde el cual se debe seguir a pie o via cabalgata por espacio de 5 horas para llegar al predio, todo por bosques de Lenga, Ñire y Coigues, otra manera de ingreso es vía Barcaza por el Lago General Carrera, desembarcar en el Puerto comunitario del Valle y ascender por el Valle.El predio esta a 4Km de las míticas Torres del Avellano lugar escondido virgen y destino mundial de la Patagonia, las Torres son conocidas por su hermosura y en algún momento se transformara en un circuito turístico relevante.</t>
  </si>
  <si>
    <t>Río Ibánez, Aysén</t>
  </si>
  <si>
    <t>https://www.portalinmobiliario.com/MLC-2109800218-patagonia-gran-predio-con-7km-de-orilla-rio-avell-_JM</t>
  </si>
  <si>
    <t>https://www.portalinmobiliario.com/MLC-2485476686-patagonia-680ha-con-7km-de-orilla-rio-avellano-_JM</t>
  </si>
  <si>
    <t>2024-05-13</t>
  </si>
  <si>
    <t>Río Ibáñez, Río Ibánez, Aysén</t>
  </si>
  <si>
    <t>https://www.portalinmobiliario.com/MLC-2559826764-patagonia-680ha-con-7km-de-orilla-rio-avellano-_JM</t>
  </si>
  <si>
    <t>https://www.yapo.cl/aisen/comprar/fundo_bellavista_80007959.htm?ca=13_s&amp;oa=80007959&amp;xsp=26</t>
  </si>
  <si>
    <t>Grandes Bosques siempre verdes de Coigue, Lenga, Ñirre, y especies nativas.Lindas Cascadas, Río Colorado, pozones de agua.Presencia de Huemules, Pumas, Cóndores y diversidad de Aves.Kilómetros de Orilla de Río, dos lagunas en su interior con aguas prístinas y excelentes para la pesca.</t>
  </si>
  <si>
    <t>https://www.yapo.cl/aisen/comprar/permuto___campo_76862893.htm?ca=13_s&amp;oa=76862893&amp;xsp=12</t>
  </si>
  <si>
    <t>2021-02-15</t>
  </si>
  <si>
    <t>Campo montaña, ubicado en el sector Lago Largo, cerca de Ñirehuao, en Coyhaique, solo interesados comunicarse</t>
  </si>
  <si>
    <t>https://new.yapo.cl/inmuebles/propiedad_83668853</t>
  </si>
  <si>
    <t>Loteo de Parcelas sector Lago Frío Coyhaique Valores Venta Desde UF417 Reconéctate con lo esencial de la vida y rodéate de naturaleza, montañas, bosques y lagos. Es lo que te ofrece el proyecto de parcelas Lago Frio, ubicado a 35 minutos al sudeste de la ciudad de Coyhaique. Un proyecto que cuenta 42 parcelas con loteos en venta en verde y entrega inmediata con un paisaje que enamora a cualquier visitante. Consigue tu sueño ahora! UBICACIÓN Proyecto a 500 metros del lago Frío. A 35 minutos de la ciudad de Coyhaique por la ruta X667 que empalma con la Ruta X-659. 35km del Aeropuerto de la ciudad de Balmaceda A 20 minutos del Lago Pollux 35 minutos del Lago Castor 15 minutos al centro de Sky, El Fraile La Ruta X-667, Es el inicio para visitar el Centro de Sky El Fraile y la ruta de los 3 lagos, Frio, Pollux y Castor. ACTIVIDADES En Lago Frio podrás disfrutar de la pesca con mosca y es un excelente lugar para hacer picnic o camping En centro de Sky el Fraile, Constituye un punto de reunión para los amantes del deporte blanco. Cuenta con 7 pistas de excepcionales características y emplazadas en medio de majestuosos bosques de Lenga y Ñirre, con una superficie esquiable que alcanza a las 550 hectáreas EQUIPAMIENTO *Proyecto con entrega Inmediata y venta en verde *Unidades con Rol propio para entrega inmediata y venta en verde para Septiembre 2022. *Energía eléctrica por postación a 3metros de la calle. *Reglamento de copropiedad en Conservador de bienes raíces Coyhaique *Factibilidad de pozo común *Bosque nativo en algunas parcela Contáctanos Laura Araneda Parraguez / Pedro Pérez T. Agente inmobiliario Viento Al Sur Fono +56 9 93879683 / +56 9 9546 0464 /</t>
  </si>
  <si>
    <t>https://www.portalterreno.com/cl/propiedad/venta/parcela/coyhaique/202892</t>
  </si>
  <si>
    <t>Información Adicional Zona de Alta Demanda Zona de Muy Alta Demanda--&gt; Descripción Loteo de Parcelas sector Lago Frío CoyhaiqueValores Venta Desde UF417Reconéctate con lo esencial de la vida y rodéate de naturaleza, montañas, bosques y lagos. Es lo que te ofrece el proyecto de parcelas Lago Frio, ubicado a 35 minutos al sudeste de la ciudad de Coyhaique.Un proyecto que cuenta 42 parcelas con loteos en venta en verde y entrega inmediata con un paisaje que enamora a cualquier visitante. Consigue tu sueño ahora!UBICACIÓN Proyecto a 500 metros del lago Frío.A 35 minutos de la ciudad de Coyhaique por la ruta X667 que empalma con la Ruta X-659.35km del Aeropuerto de la ciudad de BalmacedaA 20 minutos del Lago Pollux 35 minutos del Lago Castor 15 minutos al centro de Sky, El FraileLa Ruta X-667, Es el inicio para visitar el Centro de Sky El Fraile y la ruta de los 3 lagos, Frio, Pollux y Castor.ACTIVIDADESEn Lago Frio podrás disfrutar de la pesca con mosca y es un excelente lugar para hacer picnic o campingEn centro de Sky el Fraile, Constituye un punto de reunión para los amantes del deporte blanco. Cuenta con 7 pistas de excepcionales características y emplazadas en medio de majestuosos bosques de Lenga y Ñirre, con una superficie esquiable que alcanza a las 550 hectáreasEQUIPAMIENTO*Proyecto con entrega Inmediata y venta en verde*Unidades con Rol propio para entrega inmediata y venta en verde para Septiembre 2022.*Energía eléctrica por postación a 3metros de la calle.*Reglamento de copropiedad en Conservador de bienes raíces Coyhaique*Factibilidad de pozo común*Bosque nativo en algunas parcela ContáctanosLaura Araneda Parraguez / Pedro Pérez T.Agente inmobiliario Viento Al SurFono +56 / +56 9 9546 0464 /</t>
  </si>
  <si>
    <t>Rutax667empalmex659</t>
  </si>
  <si>
    <t>2022-07-01</t>
  </si>
  <si>
    <t>2024-07-17</t>
  </si>
  <si>
    <t>2024-07-18</t>
  </si>
  <si>
    <t>https://propiedades.portalterreno.cl/propiedad/venta/agricola/chile-chico/309734</t>
  </si>
  <si>
    <t>2024-07-19</t>
  </si>
  <si>
    <t>Hermoso campo agrícola en venta en la comuna de Chile Chico, ubicada en un entorno natural privilegiado en Chile.\nCon una superifice total de 235 hectareas, se encuentra emplazado en las cercanias de la localidad de Puerto Bertrand en sector alto.\nEl predio cuenta con acceso vehicular para vehículos 4x4, terreno con sectores planos y también zona montañosaCuenta con agua de vertiente y una hermosa laguna. Una de las características destacadas de esta zona es el hermoso entorno natural lleno de vegetación nativa.\nNo pierda la oportunidad de invertir en esta propiedad¡Contáctenos hoy para más información y para programar una visita! Equipo Comercial :Magdalena Vega: Cel (+56 9) 4052 61 89Matias Alonso Ascui (+56 9) 9744 52 97Teléfono Oficina Santiago (+56 2) 2993 24 38Empresas Alonso &amp; Ascui, Experiencia Inmobiliaria desde el año 1980Corretaje de Propiedades • Tasaciones • Asesoría Legal • Inmobiliaria • Arquitectos</t>
  </si>
  <si>
    <t>https://www.yapo.cl/inmuebles/propiedad_89156561</t>
  </si>
  <si>
    <t>2024-02-21</t>
  </si>
  <si>
    <t>Se vende terreno 235 hectáreas emplazado en las cercanías de la localidad de Puerto Bertrand en sector alto. El predio cuenta con acceso vehicular para vehículos 4x4, terreno con sectores planos y también zona montañosa, cuenta con agua de vertiente y una hermosa laguna. Una de las características destacadas de esta zona es el hermoso entorno natural lleno de vegetación nativa. Podrás disfrutar de la tranquilidad y serenidad que ofrece el lugar. Esta es una oportunidad única para aquellos que buscan vivir una experiencia inmersa en la belleza de la naturaleza. Podrás construir tu hogar en un entorno natural, rodeado de hermosos paisajes, también puede ser una gran oportunidad de inversión en el área de turismo.</t>
  </si>
  <si>
    <t>https://www.portalinmobiliario.com/MLC-968208242-agricola-en-venta-en-lago-verde-_JM</t>
  </si>
  <si>
    <t>2022-04-04</t>
  </si>
  <si>
    <t>GRAN CAMPO EN AYSÉN - SECTOR LAGO VERDE  Propiedad de 620,75 hectáreas con camino de acceso desde la Ruta internacional x-25 hasta la misma propiedad, el cual es mantenido por la municipalidad de Lago Verde. No hay factibilidad eléctrica en el campo y agua es posible sacar de vertientes, pozos o ríos. Se ubica entre los pueblos de La Tapera y Villa Amengual. La propiedad colinda con 2 ríos no navegables ni para pesca. Río Moro y Río Caronte. A 184 kms de Coyhaique. La ruta en total posee 140 kms pavimentado, el resto es ripio.  Valor por hectárea: $1.150.000.- Comisión: 4% + Iva del valor de venta.</t>
  </si>
  <si>
    <t>Aysen - Lago Verde, Lago Verde, Aysén</t>
  </si>
  <si>
    <t>https://www.portalinmobiliario.com/MLC-989379863-agricola-en-venta-en-ohiggins-_JM</t>
  </si>
  <si>
    <t>2022-04-30</t>
  </si>
  <si>
    <t>2022-05-05</t>
  </si>
  <si>
    <t>2022-05-24</t>
  </si>
  <si>
    <t>Se Vende Estancia De 3732 Hectáreas en Villa OHiggins XI Región   Dimensión de la propiedad  3.732 hectáreas   Ubicación  ubicada en el brazo del desagüe del Lago OHiggins, comuna de Villa OHiggins, Provincia Capitán Prat, XI Región, que se desarrollan como sigue: • Predio Lago OHiggins de 492 hectáreas, divido en dos lotes: a) 167,5 hectáreas b) 325 hectáreas • Predio Península la Florida: 465 hectáreas. • Predio Luna Cautiva o Río Ventisquero de 1775 hectáreas, divido en dos lotes: a) De 1.136, 5 hectáreas b) De 638,5 hectáreas   Características de la propiedad  La propiedad cuenta con centros urbanos cercanos, que son Villa Ohiggins (en sus inmediaciones) y Lago Cochrane al norte, a los que se accede por vía terrestre (carretera austral )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 El estado otorga en la zona diferentes beneficios ,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 Cuatro horas aprox. a caballo o a pie desde Villa OHiggins, por una huella (Sendero de Chile), que va orillando el Río Mayer, con vista a los lagos Ciervo, Cisne y Pinachos con nieves eternas, pasando por obstáculos naturales propios de una formación topográfica agreste, cruzando ríos, lagunas, cascadas, y bosques nativos, continúa la huella por un cañadón o boquete cordillerano, llegando al predio Río Engaño o Lago OHiggins, desde ahí (siguiendo las huellas existentes a orillas de la costa del lago), si se avanza hacia el sur se llega al Predio Península la Florida, y si sigue hacia el norte, se concurre al Predio Luna Cautiva o Río Ventisquero.  Vía lacustre : Desde Villa OHiggins, se navega saliendo de puerto Bahamonde (ubicado en el lago OHiggins, Villa OHiggins ), en las embarcaciones del lugar, se orilla la península la Florida, por el brazo nororiente del lago OHiggins, para luego hacerlo por el brazo del desagüe del mismo lago, llegando en un par de horas (puede ser menos, dependiendo la embarcación), al sector de Taitao (inicio del predio Península la Florida.   Valor: $3.732.000.000    Contacte ahora a nuestros ejecutivos de venta:   contacto@calvacpropiedades.cl  +56 9 5197 5205 +56 9 3440 5528 +56 9 9161 2709 +56 9 9432 8144 +56 9 8965 6456    Metros adicionales: Hectáreas</t>
  </si>
  <si>
    <t>Se Vende Estancia De 3732 Hectáreas En Villa O, OHiggins, Aysén</t>
  </si>
  <si>
    <t>2022-05-04</t>
  </si>
  <si>
    <t>https://www.portalinmobiliario.com/MLC-989373396-agricola-en-venta-en-ohiggins-_JM</t>
  </si>
  <si>
    <t>Se Vende Fundo de 492 Hectáreas en Villa OHiggins XI Región  Dimensión de la propiedad  Fundo de 492 hectáreas,  Ubicación  Ubicada en el brazo del desagüe del Lago OHiggins, comuna de Villa OHiggins, Provincia Capitán Prat, XI Región, que se desarrolla como sigue: Predio Lago OHiggins de 492 hectáreas, divido en dos lotes: a) 167,5 hectáreas b) 325 hectáreas  Características de la propiedad  La propiedad cuenta con centros urbanos cercanos, que son Villa OHiggins (en sus inmediaciones) y Lago Cochrane al norte, a los que se accede por vía terrestre (carretera austral)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El estado otorga en la zona diferentes beneficios,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Cuatro horas aprox. a caballo o a pie desde Villa OHiggins, por una huella (Sendero de Chile), que va orillando el Río Mayer, con vista a los lagos Ciervo, Cisne y Pinachos con nieves eternas, pasando por obstáculos naturales propios de una formación topográfica agreste, cruzando ríos, lagunas, cascadas, y bosques nativos, continúa la huella por un cañadón o boquete cordillerano, llegando al predio Río Engaño o Lago OHiggins, desde ahí (siguiendo las huellas existentes a orillas de la costa del lago), si se avanza hacia el sur se llega al Predio Península la Florida, y si sigue hacia el norte, se concurre al Predio Luna Cautiva o Río Ventisquero.  Vía lacustre: Desde Villa OHiggins, se navega saliendo de puerto Bahamonde (ubicado en el lago OHiggins, Villa OHiggins), en las embarcaciones del lugar, se orilla la península la Florida, por el brazo nororiente del lago OHiggins, para luego hacerlo por el brazo del desagüe del mismo lago, llegando en un par de horas (puede ser menos, dependiendo la embarcación), al sector de Taitao (inicio del predio Península la Florida).  Valor: $492.000.000   Contacte ahora a nuestros ejecutivos de venta:  contacto@calvacpropiedades.cl  +56 9 5197 5205 +56 9 3440 5528 +56 9 9161 2709 +56 9 9432 8144 +56 9 8965 6456 Metros adicionales: Hectáreas</t>
  </si>
  <si>
    <t>Se Vende Fundo De 492 Hectáreas En Villa O, OHiggins, Aysén</t>
  </si>
  <si>
    <t>https://www.portalinmobiliario.com/MLC-989386336-agricola-en-venta-en-ohiggins-_JM</t>
  </si>
  <si>
    <t>Se Vende Estancia 1775 Hectáreas en Villa OHiggins XI Región   Dimensión de la propiedad  Fundo de 1.775 hectáreas   Ubicación  Ubicada en el brazo del desagüe del Lago O’Higgins, comuna de Villa O’Higgins, Provincia Capitán Prat, XI Región, que se desarrollan como sigue: • Predio Luna Cautiva o Río Ventisquero de 1775 hectáreas, divido en dos lotes: a) De 1.136, 5 hectáreas b) De 638,5 hectáreas   Características de la propiedad  La propiedad cuenta con centros urbanos cercanos, que son Villa Ohiggins (en sus inmediaciones) y Lago Cochrane al norte, a los que se accede por vía terrestre (carretera austral )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 El estado otorga en la zona diferentes beneficios ,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 Cuatro horas aprox. a caballo o a pie desde Villa OHiggins, por una huella (Sendero de Chile), que va orillando el Río Mayer, con vista a los lagos Ciervo, Cisne y Pinachos con nieves eternas, pasando por obstáculos naturales propios de una formación topográfica agreste, cruzando ríos, lagunas, cascadas, y bosques nativos, continúa la huella por un cañadón o boquete cordillerano, llegando al predio Río Engaño o Lago OHiggins, desde ahí (siguiendo las huellas existentes a orillas de la costa del lago), si se avanza hacia el sur se llega al Predio Península la Florida, y si sigue hacia el norte, se concurre al Predio Luna Cautiva o Río Ventisquero.  Vía lacustre : Desde Villa OHiggins, se navega saliendo de puerto Bahamonde (ubicado en el lago OHiggins, Villa OHiggins ), en las embarcaciones del lugar, se orilla la península la Florida, por el brazo nororiente del lago OHiggins, para luego hacerlo por el brazo del desagüe del mismo lago, llegando en un par de horas (puede ser menos, dependiendo la embarcación), al sector de Taitao (inicio del predio Península la Florida.   Valor: $1.775.000.000    Contacte ahora a nuestros ejecutivos de venta:    +56 9 91612709   +56 9 34405528   +56 9 51975205   +56 9 43228144   +56 9 89656456     Metros adicionales: Hectáreas</t>
  </si>
  <si>
    <t>Se Vende Estancia 1775 Hectáreas En Villa O, OHiggins, Aysén</t>
  </si>
  <si>
    <t>https://www.portalinmobiliario.com/MLC-989412293-agricola-en-venta-en-ohiggins-_JM</t>
  </si>
  <si>
    <t>Se Vende Fundo de 1465 Hectáreas en Villa OHiggins XI Región   Dimensión de la propiedad  Fundo de 1465 hectáreas,   Ubicación  ubicada en el brazo del desagüe del Lago OHiggins, comuna de Villa OHiggins, Provincia Capitán Prat, XI Región, que se desarrolla como sigue: Predio Lago OHiggins de 492 hectáreas, divido en dos lotes: • Predio Península la Florida: 1465 hectáreas.   Características de la propiedad  La propiedad cuenta con centros urbanos cercanos, que son Villa Ohiggins (en sus inmediaciones) y Lago Cochrane al norte, a los que se accede por vía terrestre (carretera austral )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 El estado otorga en la zona diferentes beneficios ,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 Cuatro horas aprox. a caballo o a pie desde Villa OHiggins, por una huella (Sendero de Chile), que va orillando el Río Mayer, con vista a los lagos Ciervo, Cisne y Pinachos con nieves eternas, pasando por obstáculos naturales propios de una formación topográfica agreste, cruzando ríos, lagunas, cascadas, y bosques nativos, continúa la huella por un cañadón o boquete cordillerano, llegando al predio Río Engaño o Lago OHiggins, desde ahí (siguiendo las huellas existentes a orillas de la costa del lago), si se avanza hacia el sur se llega al Predio Península la Florida, y si sigue hacia el norte, se concurre al Predio Luna Cautiva o Río Ventisquero.  Vía lacustre : Desde Villa OHiggins, se navega saliendo de puerto Bahamonde (ubicado en el lago OHiggins, Villa OHiggins ), en las embarcaciones del lugar, se orilla la península la Florida, por el brazo nororiente del lago OHiggins, para luego hacerlo por el brazo del desagüe del mismo lago, llegando en un par de horas (puede ser menos, dependiendo la embarcación), al sector de Taitao (inicio del predio Península la Florida.   Valor: $1.465.000.000    Contacte ahora a nuestros ejecutivos de venta:   contacto@calvacpropiedades.cl  +56 9 5197 5205 +56 9 3440 5528 +56 9 9161 2709 +56 9 9432 8144 +56 9 8965 6456 Metros adicionales: Hectáreas</t>
  </si>
  <si>
    <t>Se Vende Fundo De 1465 Hectáreas En Villa O, OHiggins, Aysén</t>
  </si>
  <si>
    <t>https://new.yapo.cl/inmuebles/propiedad_85153983</t>
  </si>
  <si>
    <t>2022-11-04</t>
  </si>
  <si>
    <t>2022-11-05</t>
  </si>
  <si>
    <t>Terreno emplazado en Patagonia chilena a 13 Km de la carretera austral con vista al lago General Carrera donde se forma el salto del rio Los Maquis antes de desembocar en el Lago Gral. Carrera. 3 lagunas y bosque . A 1,3 km de Chile Chico que conlinda con centro paleontológico y Parque Nacional Patragonia.</t>
  </si>
  <si>
    <t>Puerto guadal</t>
  </si>
  <si>
    <t>https://www.portalinmobiliario.com/MLC-2423868366-patagonia-espectacular-campo-750ha-cisne-medio-_JM</t>
  </si>
  <si>
    <t>2024-05-06</t>
  </si>
  <si>
    <t>2024-05-09</t>
  </si>
  <si>
    <t>2024-06-17</t>
  </si>
  <si>
    <t>PRECIO OFERTA EXCLUSIVO CYBER PROPERTY 2024Gran campo subdividido en 3 paños de 250ha, ubicado en el sector de Cisne Medio, cercano a Rio Cisnes. Bosque nativo apto para conservación, turismo o ganaderia. Lo cruza un estero con agua todo el año.Se puede vender completo o cada paño por separado.Large field subdivided into 3 plots of 250ha, located in the Cisne Medio sector, near Rio Cisnes. Native forest suitable for conservation, tourism, or livestock farming. It is crossed by a stream with water all year round.It can be sold as a whole or each plot separately.</t>
  </si>
  <si>
    <t>https://www.portalinmobiliario.com/MLC-949934439-campo-cercano-villa-castillo-110-ha-bosque-rio-y-glaciar-_JM</t>
  </si>
  <si>
    <t>Campo De 110 Ha En Rio Sin Nombre Cercano A Villa Cerro Castillo // Aysen, Río Ibánez, Aysén</t>
  </si>
  <si>
    <t>2022-01-08</t>
  </si>
  <si>
    <t>Campo Cercano A Villa Cerro Castillo, 240 Ha De Bosque, Rios Y Glaciares// Aysen, Río Ibánez, Aysén</t>
  </si>
  <si>
    <t>https://www.portalterreno.com/cl/propiedad/venta/agricola/cisnes/222797</t>
  </si>
  <si>
    <t>2022-11-17</t>
  </si>
  <si>
    <t>https://www.portalinmobiliario.com/MLC-2284823978-se-vende-terreno-en-las-cercanias-de-puerto-bertrand-_JM</t>
  </si>
  <si>
    <t>2024-02-22</t>
  </si>
  <si>
    <t>Se vende terreno 235 hectáreas emplazado en las cercanías de la localidad de Puerto Bertrand en sector alto. El predio cuenta con acceso vehicular para vehículos 4x4. Terreno con sectores planos y también zona montañosa, cuenta con agua de vertiente y una hermosa laguna. Una de las características destacadas de esta zona es el hermoso entorno natural lleno de vegetación nativa. Podrás disfrutar de la tranquilidad y serenidad que ofrece el lugar.Esta es una oportunidad única para aquellos que buscan vivir una experiencia inmersa en la belleza de la naturaleza. Podrás construir tu hogar en un entorno natural, rodeado de hermosos paisajes, también puede ser una gran oportunidad de inversión en el área de turismo.</t>
  </si>
  <si>
    <t>https://www.portalterreno.com/cl/propiedad/venta/terreno/rio-ibanez/181971</t>
  </si>
  <si>
    <t>Información Adicional Cierre perimetral Caminos Zona de Alta Demanda Zona de Muy Alta Demanda--&gt; Descripción Campo con 3 km de orillo de rio. 300 ha de pino ¡¡ Vistas al Lago General Carrera.</t>
  </si>
  <si>
    <t>Levican.</t>
  </si>
  <si>
    <t>2021-02-21</t>
  </si>
  <si>
    <t>2021-11-03</t>
  </si>
  <si>
    <t>2021-12-16</t>
  </si>
  <si>
    <t>https://www.portalinmobiliario.com/MLC-2180970968-patagonia-espectacular-campo-750ha-cisne-medio-_JM</t>
  </si>
  <si>
    <t>2023-12-22</t>
  </si>
  <si>
    <t>Gran campo subdividido en 3 paños de 250ha, ubicado en el sector de Cisne Medio, cercano a Rio Cisnes. Bosque nativo, lo cruza un estero.Se puede vender completo o cada paño por separado</t>
  </si>
  <si>
    <t>https://www.portalterreno.com/cl/propiedad/venta/agricola/chile-chico/205463</t>
  </si>
  <si>
    <t>2022-07-13</t>
  </si>
  <si>
    <t>Información Adicional Zona de Alta Demanda Zona de Muy Alta Demanda--&gt; Descripción Gran propiedad de 547 hectáreas en Chile Chico, de las cuales casi 400 son planas y con vista al lago General Carrera donde se encuentra La Catedral de Mármol. El acceso es directo por tierra desde la Carretera Austral. En su interior es posible encontrar 3 lagunas de agua dulce proveniente de los deshielos y varios riachuelos que surcan la propiedad de lado a lado.Se ubica al lado sur del Lago General Carrera ingresando por Puerto Guadal, a 12 kms de éste. El aeropuerto Balmaceda se encuentra a 260 kms de la propiedad, recorriendo la Ruta 7.En el entorno hay varias experiencias de las cuales disfrutar como el Valle Lunar, Lago Jeinimeni, Catedrales de Mármol, Piedra clavada, Visitar Laguna Verde, Recorrer los paisajes de la Ruta CH-265, Visitar Lodges de pesca, visitar el Parque Nacional Laguna San Rafael y muchas otras aventuras al aire libre.Superficie: 547 hectáreasValor: $600.000.000.-Comisión: 2% + IVA</t>
  </si>
  <si>
    <t>https://www.yapo.cl/aisen/comprar/mano_negra_80034735.htm?ca=13_s&amp;oa=80034735&amp;xsp=13</t>
  </si>
  <si>
    <t>2021-10-04</t>
  </si>
  <si>
    <t>2021-10-05</t>
  </si>
  <si>
    <t>Sus principal accesos es terrestre a 38 kilómetros nororiente de Coyhaique por la ruta x-555Infraestructura: Corresponde a un refugio con bodega adosada, de 1 piso. Fue construído en el año 1980 y recepcionado el mismo año. Se encuentra en estado de conservación regular y es ocupado por el cuidador del predio. La estructura es de madera, con instalaciones y terminaciones de calidad corriente. Cuenta con caminos interiores que recorren el campo en su totalidad Cercos perimetrales</t>
  </si>
  <si>
    <t>https://www.yapo.cl/aisen/comprar/lago_cochrane_950_80034983.htm?ca=13_s&amp;oa=80034983&amp;xsp=48</t>
  </si>
  <si>
    <t>Información:El campo cuanta con mas de 3 kilómetros de borde Lago Cochrane, con hermosas playas de agua turquesa. Orientación norte con vistas a la Reserva Nacional Tamango (reserva de huemul ). Apto para cualquier uso, abundante agua año corrido, colinda con cordilleras fiscales y limite argentino donde el Lago toma el nombre de Pueyredon.Flora y Fauna:Un fenómeno inesperado, que daría importancia a esta reserva, comienza en la década de 1980. Una pequeña población de huemules comienza a ser avistado cada vez en mayores grupos, lo que para esos momentos era inesperado, ya que hasta el día de hoy la población de huemules no supera los 60 ejemplares. Hoy en dia se puede encontrar Huemules, condor, zorro,Infraestructura:La propiedad cuenta con casas , corrales y galpones en su actualidad todas en buen estado, en un lugar y entorno existen un sin número de lugares aptos para construir con vista o a orillas del lago. Tiene  cercos de alambre limítrofes se encuentra en buen estado. El saldo de los deslindes, tiene cierres naturales. Plantaciones de frutales en las zonas de casas donde se encuentran, manzanos, cerezos y perales.</t>
  </si>
  <si>
    <t>https://www.yapo.cl/aisen/comprar/guadal_684_80003988.htm?ca=13_s&amp;oa=80003988&amp;xsp=44</t>
  </si>
  <si>
    <t>La propiedad esta emplazada en una zona precordillerana, ocupada en su mayor superficie por bosques de lenga. De sur a norte, en el borde oriental y por mas de 3 kms lo deslinda Rio los Maquis. Como cuerpos de agua existen pequeñas lagunas, siendo 2 las mas importantes, una de aproximadamente 5,1 ha en el limite sur y la otra denominada laguna sin nombre de 7,1 ha.</t>
  </si>
  <si>
    <t>https://www.yapo.cl/aisen/comprar/terreno_construccion_terreno_sector_lago_ve__8230__80255277.htm?ca=13_s&amp;oa=80255277&amp;xsp=37</t>
  </si>
  <si>
    <t>Terreno de 20 hás. en Sector Laguna Verde, a 7 hrs apróx de Coyhaique, Región de Aysén.Acceso por lago y caballo desde la localidad de Lago Verde.Terreno plano y limita con Rio Turbio, con 50 mts de playa.</t>
  </si>
  <si>
    <t>XI Aisén, Coyhaique</t>
  </si>
  <si>
    <t>https://www.portalinmobiliario.com/MLC-1877603140-vistas-y-3-kilometros-de-orilla-de-rio-_JM</t>
  </si>
  <si>
    <t>2023-08-18</t>
  </si>
  <si>
    <t>2023-09-13</t>
  </si>
  <si>
    <t>Camino al Parque Nacional Jeinimeni, hoy fusionado el Parque Nacional Patagonia.A pasos del Valle Lunar y la Piedra Parada.a 30 Minutos de Chile Chico.Son 600 hectáreas, dos ríos, muchos sectores planos y praderas suaves.</t>
  </si>
  <si>
    <t>Río Jeinimeni, Chile Chico, Chile, Chile Chico, Aysén</t>
  </si>
  <si>
    <t>https://www.portalinmobiliario.com/MLC-1581407612-vendo-campo-de-665-ha-a-orillas-de-rio-baker-en-aysen-_JM</t>
  </si>
  <si>
    <t>Campo de 665 hectáreas ubicadas a orillas del Río Baker, en la localidad de Cochrane, undécima región de Aysén, ubicado al sur de la ciudad de Cochrane, el acceso al terreno es por la salida sur de Cochrane camino a la Caleta Tortel, al predio no se puede llegar en vehículo directamente.Al campo se puede entrar por dos sectores:Por sector el barrancoso a 1:30 hora desde Cochrane, hasta aquí se puede llegar en vehículo, desde este sector al predio son 2 horas más aproximadamente a caballo o caminando.Por sector lago Vargas a 2:00 horas desde Cochrane, hasta aquí se puede llegar en vehículo, desde este sector al predio son 4 horas más aproximadamente de a caballo o caminando.El 60% de este terreno es de bosques siempre verdes en donde predomina el Coihue, también existen bosquetes de ciruelillos, ñirres, arbustos y matorrales aparragados. La mayor parte del predio colinda con la orilla del río Baker. El 40% es plano con empastadas.Dentro del predio hay arroyos donde mantiene agua durante todo el año. El potencial del terreno es 100% turístico, también está apto para ganadería y en menor porcentaje para la agricultura. Lugares turísticos cerca del terreno, se encuentran el corte San Carlos, Caleta Tortel, Lago Vargas, ventisqueros al final del río ventisquero.</t>
  </si>
  <si>
    <t>Oportunidad única de inversión turística en la Patagonia!Se venden 559 hectáreas de terreno virgen en la Isla Huemules, Estero Elefantes. Cuenta con fondeadero natural en ruta denavegación a Parque Nacional Laguna San Rafael y cercano al nuevo polo de desarrollo en Bahía Exploradores.Solicitar mayor información:Santiago Clavero R.569 9519 6916</t>
  </si>
  <si>
    <t>https://www.yapo.cl/aisen/comprar/sitio_isla_huemules__fiordo_elefantes_ais_n_79621865.htm?ca=13_s&amp;oa=79621865&amp;xsp=49</t>
  </si>
  <si>
    <t>https://www.yapo.cl/aisen/comprar/terreno_construccion_isla_huemules__fiordo___8230__78515005.htm?ca=13_s&amp;oa=78515005&amp;xsp=18</t>
  </si>
  <si>
    <t>2021-06-11</t>
  </si>
  <si>
    <t>2021-06-12</t>
  </si>
  <si>
    <t>https://propiedades.elmercurio.com/propiedades/propiedad-agricola-en-venta-en-ohiggins-codR76447685-9L0-110028490.html</t>
  </si>
  <si>
    <t>Se Vende Fundo de 1465 Hectáreas en Villa OHiggins XI Región   Dimensión de la propiedad  Fundo de 1465 hectáreas,   Ubicación  ubicada en el brazo del desagüe del Lago OHiggins, comuna de Villa OHiggins, Provincia Capitán Prat, XI Región, que se desarrolla como sigue: Predio Lago OHiggins de 492 hectáreas, divido en dos lotes:   Predio Península la Florida: 1465 hectáreas.   Características de la propiedad  La propiedad cuenta con centros urbanos cercanos, que son Villa Ohiggins (en sus inmediaciones) y Lago Cochrane al norte, a los que se accede por vía terrestre (carretera austral )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 El estado otorga en la zona diferentes beneficios ,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 Cuatro horas aprox. a caballo o a pie desde Villa OHiggins, por una huella (Sendero de Chile), que va orillando el Río Mayer, con vista a los lagos Ciervo, Cisne y Pinachos con nieves e</t>
  </si>
  <si>
    <t>https://propiedades.elmercurio.com/propiedades/propiedad-agricola-en-venta-en-ohiggins-codR76447685-9L0-110028492.html</t>
  </si>
  <si>
    <t>Se Vende Fundo de 492 Hectáreas en Villa OHiggins XI Región  Dimensión de la propiedad  Fundo de 492 hectáreas,  Ubicación  Ubicada en el brazo del desagüe del Lago OHiggins, comuna de Villa OHiggins, Provincia Capitán Prat, XI Región, que se desarrolla como sigue: Predio Lago OHiggins de 492 hectáreas, divido en dos lotes: a) 167,5 hectáreas b) 325 hectáreas  Características de la propiedad  La propiedad cuenta con centros urbanos cercanos, que son Villa OHiggins (en sus inmediaciones) y Lago Cochrane al norte, a los que se accede por vía terrestre (carretera austral)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El estado otorga en la zona diferentes beneficios,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Cuatro horas aprox. a caballo o a pie desde Villa OHiggins, por una huella (Sendero de Chile), que va orillando el Río Mayer, c</t>
  </si>
  <si>
    <t>https://propiedades.elmercurio.com/propiedades/propiedad-agricola-en-venta-en-ohiggins-codR76447685-9L0-110028491.html</t>
  </si>
  <si>
    <t>Se Vende Estancia 1775 Hectáreas en Villa OHiggins XI Región   Dimensión de la propiedad  Fundo de 1.775 hectáreas   Ubicación  Ubicada en el brazo del desagüe del Lago O?Higgins, comuna de Villa O?Higgins, Provincia Capitán Prat, XI Región, que se desarrollan como sigue:   Predio Luna Cautiva o Río Ventisquero de 1775 hectáreas, divido en dos lotes: a) De 1.136, 5 hectáreas b) De 638,5 hectáreas   Características de la propiedad  La propiedad cuenta con centros urbanos cercanos, que son Villa Ohiggins (en sus inmediaciones) y Lago Cochrane al norte, a los que se accede por vía terrestre (carretera austral )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 El estado otorga en la zona diferentes beneficios ,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 Cuatro horas aprox. a caballo o a pie desde Villa OHiggins, por una huella (Sendero de Chile), que va orillando el Río Mayer, con vista a los lagos Ciervo, Cisne y</t>
  </si>
  <si>
    <t>https://www.portalinmobiliario.com/MLC-1480371663-patagonia-280ha-espectacular-campo-orilla-lago-co-_JM</t>
  </si>
  <si>
    <t>2024-04-25</t>
  </si>
  <si>
    <t>PRECIO OFERTA EXCLUSIVO CYBER PROPERTY 2024Campo de 280Ha con 260Mt aproximados de orilla del Lago Cochrane, de las aguas más cristalinas del mundo, distante a 25km de la ciudad de Cochrane por camino publico mantenido todo el año por vialidad, excelente pesca y microclima, la propiedad cuenta con 13Ha aproximadas totalmente planas y el resto zona de desnivel con excelentes vistas al Lago.280Ha field with approximately 260Mt of shoreline on Lake Cochrane, with some of the clearest waters in the world. It is located 25km away from the city of Cochrane, accessible via a public road that is maintained year-round by the road authority. It offers excellent fishing opportunities and a microclimate. The property includes approximately 13Ha of completely flat land, while the rest of the area features slopes with excellent views of the lake.</t>
  </si>
  <si>
    <t>https://www.portalinmobiliario.com/MLC-2559775402-patagonia-280ha-espectacular-campo-orilla-lago-co-_JM</t>
  </si>
  <si>
    <t>Campo de 280Ha con 260Mt aproximados de orilla del Lago Cochrane, de las aguas más cristalinas del mundo, distante a 25km de la ciudad de Cochrane por camino publico mantenido todo el año por vialidad, excelente pesca y microclima, la propiedad cuenta con 13Ha aproximadas totalmente planas y el resto zona de desnivel con excelentes vistas al Lago.280Ha field with approximately 260Mt of shoreline on Lake Cochrane, with some of the clearest waters in the world. It is located 25km away from the city of Cochrane, accessible via a public road that is maintained year-round by the road authority. It offers excellent fishing opportunities and a microclimate. The property includes approximately 13Ha of completely flat land, while the rest of the area features slopes with excellent views of the lake.</t>
  </si>
  <si>
    <t>https://www.portalinmobiliario.com/MLC-623962923-agricola-en-venta-en-lago-verde-_JM</t>
  </si>
  <si>
    <t>GRAN CAMPO EN AYSÉN - SECTOR LAGO VERDE  Propiedad de 620,75 hectáreas con camino de acceso desde la Ruta internacional x-25 hasta la misma propiedad, el cual es mantenido por la municipalidad de Lago Verde. No hay factibilidad eléctrica en el campo y agua es posible sacar de vertientes, pozos o ríos. Se ubica entre los pueblos de La Tapera y Villa Amengual. La propiedad colinda con 2 ríos no navegables ni para pesca. Río Moro y Río Caronte. A 184 kms de Coyhaique. La ruta en total posee 140 kms pavimentado, el resto es ripio.  Valor por hectárea: $1.150.000.-</t>
  </si>
  <si>
    <t>https://www.economicos.cl/propiedades/parcela-o-chacra-en-venta-en-aysen-1-dormitorio-cod43026525.html</t>
  </si>
  <si>
    <t>2021-10-10</t>
  </si>
  <si>
    <t>2021-10-11</t>
  </si>
  <si>
    <t>Aysén 1.000.000 Se venden 2 terrenos en Río Blanco, uno de 815 ha y otro de 93,75 ha, con aptitud Turística Forestal y Ganadera 994917449 truchasgrandes@gmail.com</t>
  </si>
  <si>
    <t>2021-03-17</t>
  </si>
  <si>
    <t>2021-08-31</t>
  </si>
  <si>
    <t>https://www.portalinmobiliario.com/MLC-596961401-agricola-en-venta-en-ohiggins-_JM</t>
  </si>
  <si>
    <t>Se Vende Fundo de 1465 Hectáreas en Villa OHiggins XI Región   Dimensión de la propiedad  Fundo de 1465 hectáreas,   Ubicación  ubicada en el brazo del desagüe del Lago OHiggins, comuna de Villa OHiggins, Provincia Capitán Prat, XI Región, que se desarrolla como sigue: Predio Lago OHiggins de 492 hectáreas, divido en dos lotes: • Predio Península la Florida: 1465 hectáreas.   Características de la propiedad  La propiedad cuenta con centros urbanos cercanos, que son Villa Ohiggins (en sus inmediaciones) y Lago Cochrane al norte, a los que se accede por vía terrestre (carretera austral )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 El estado otorga en la zona diferentes beneficios ,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 Cuatro horas aprox. a caballo o a pie desde Villa OHiggins, por una huella (Sendero de Chile), que va orillando el Río Mayer, con vista a los lagos Ciervo, Cisne y Pinachos con nieves eternas, pasando por obstáculos naturales propios de una formación topográfica agreste, cruzando ríos, lagunas, cascadas, y bosques nativos, continúa la huella por un cañadón o boquete cordillerano, llegando al predio Río Engaño o Lago OHiggins, desde ahí (siguiendo las huellas existentes a orillas de la costa del lago), si se avanza hacia el sur se llega al Predio Península la Florida, y si sigue hacia el norte, se concurre al Predio Luna Cautiva o Río Ventisquero.  Vía lacustre : Desde Villa OHiggins, se navega saliendo de puerto Bahamonde (ubicado en el lago OHiggins, Villa OHiggins ), en las embarcaciones del lugar, se orilla la península la Florida, por el brazo nororiente del lago OHiggins, para luego hacerlo por el brazo del desagüe del mismo lago, llegando en un par de horas (puede ser menos, dependiendo la embarcación), al sector de Taitao (inicio del predio Península la Florida.   Valor: $1.465.000.000    Contacte ahora a nuestros ejecutivos de venta:   contacto@calvacpropiedades.cl  +56 9 5197 5205 +56 9 3440 5528 +56 9 9161 2709 +56 9 9432 8144 +56 9 8965 6456  Metros adicionales: Hectáreas</t>
  </si>
  <si>
    <t>https://www.portalinmobiliario.com/MLC-596961417-agricola-en-venta-en-ohiggins-_JM</t>
  </si>
  <si>
    <t>Se Vende Estancia 1775 Hectáreas en Villa OHiggins XI Región   Dimensión de la propiedad  Fundo de 1.775 hectáreas   Ubicación  Ubicada en el brazo del desagüe del Lago O’Higgins, comuna de Villa O’Higgins, Provincia Capitán Prat, XI Región, que se desarrollan como sigue: • Predio Luna Cautiva o Río Ventisquero de 1775 hectáreas, divido en dos lotes: a) De 1.136, 5 hectáreas b) De 638,5 hectáreas   Características de la propiedad  La propiedad cuenta con centros urbanos cercanos, que son Villa Ohiggins (en sus inmediaciones) y Lago Cochrane al norte, a los que se accede por vía terrestre (carretera austral )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 El estado otorga en la zona diferentes beneficios ,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 Cuatro horas aprox. a caballo o a pie desde Villa OHiggins, por una huella (Sendero de Chile), que va orillando el Río Mayer, con vista a los lagos Ciervo, Cisne y Pinachos con nieves eternas, pasando por obstáculos naturales propios de una formación topográfica agreste, cruzando ríos, lagunas, cascadas, y bosques nativos, continúa la huella por un cañadón o boquete cordillerano, llegando al predio Río Engaño o Lago OHiggins, desde ahí (siguiendo las huellas existentes a orillas de la costa del lago), si se avanza hacia el sur se llega al Predio Península la Florida, y si sigue hacia el norte, se concurre al Predio Luna Cautiva o Río Ventisquero.  Vía lacustre : Desde Villa OHiggins, se navega saliendo de puerto Bahamonde (ubicado en el lago OHiggins, Villa OHiggins ), en las embarcaciones del lugar, se orilla la península la Florida, por el brazo nororiente del lago OHiggins, para luego hacerlo por el brazo del desagüe del mismo lago, llegando en un par de horas (puede ser menos, dependiendo la embarcación), al sector de Taitao (inicio del predio Península la Florida.   Valor: $1.775.000.000    Contacte ahora a nuestros ejecutivos de venta:    +56 9 91612709   +56 9 34405528   +56 9 51975205   +56 9 43228144   +56 9 89656456      Metros adicionales: Hectáreas</t>
  </si>
  <si>
    <t>2021-12-10</t>
  </si>
  <si>
    <t>https://www.portalinmobiliario.com/venta/agricola/aysen-aysen/5985159-rio-neff-uda</t>
  </si>
  <si>
    <t>Terreno de 545 hectáreas con orilla de Río Nef, El rió Nef nace en los campos de hielo norte y se extiende por alrededor de 30 kilómetros, hasta desembocar en el río Baker, el color de sus aguas es un tanto lechosa y grisácea al ser alimentada de afluentes de ventisqueros y cerros nevados.Además este terreno puede ser usado con multipropósito puede ser ocupado para ganadería o como proyecto turístico.</t>
  </si>
  <si>
    <t>Rio Neff, Aysén, Aysén</t>
  </si>
  <si>
    <t>https://www.portalinmobiliario.com/MLC-596961420-agricola-en-venta-en-ohiggins-_JM</t>
  </si>
  <si>
    <t>https://www.portalinmobiliario.com/MLC-596961395-agricola-en-venta-en-ohiggins-_JM</t>
  </si>
  <si>
    <t>Se Vende Estancia De 3732 Hectáreas en Villa OHiggins XI Región   Dimensión de la propiedad  3.732 hectáreas   Ubicación  ubicada en el brazo del desagüe del Lago OHiggins, comuna de Villa OHiggins, Provincia Capitán Prat, XI Región, que se desarrollan como sigue: • Predio Lago OHiggins de 492 hectáreas, divido en dos lotes: a) 167,5 hectáreas b) 325 hectáreas • Predio Península la Florida: 465 hectáreas. • Predio Luna Cautiva o Río Ventisquero de 1775 hectáreas, divido en dos lotes: a) De 1.136, 5 hectáreas b) De 638,5 hectáreas   Características de la propiedad  La propiedad cuenta con centros urbanos cercanos, que son Villa Ohiggins (en sus inmediaciones) y Lago Cochrane al norte, a los que se accede por vía terrestre (carretera austral ) o aérea, ambas localidades cuentan con todo tipo de servicios básicos  Los predios poseen kilómetros de costas a orillas del Lago OHiggins, ríos, pequeños lagos y/o lagunas interiores, ventisqueros, cascadas, bosques vírgenes, con predominancia de una flora consistente básicamente en : Ciprés de las guaitecas, coihue de magallanes, ciruelillo o notro. calafate, murtilla y otras especies. Fauna: Huemules, zorros culpeo, cóndores, avutardas, caiquenes, patos silvestres, liebres, pumas, zorrillos o chingues.  Fuera de su potencial con fines conservacionistas, ecológicos y/o turísticos, estos predios se trabajaron tradicionalmente (hasta hace algunos años) en forma rústica para la crianza de vacunos y ovinos en base a la modalidad patagónica de invernadas y veranadas. ( El estado otorga en la zona diferentes beneficios , Ley Austral, Subvenciones del S.A.G, CONAF, INDAP, Municipalidad de Villa OHiggins y otros).  Suelo: Está compuesto por suelo productivo de matorrales y flor, mallines, cubiertas vegetales, terrenos de protección, cuerpos de agua y cordilleras fiscales con nieve o hielo eterno. ACCESO DESDE VILLA OHIGGINS: El acceso es vía terrestre y lacustre.  Vía terrestre : Cuatro horas aprox. a caballo o a pie desde Villa OHiggins, por una huella (Sendero de Chile), que va orillando el Río Mayer, con vista a los lagos Ciervo, Cisne y Pinachos con nieves eternas, pasando por obstáculos naturales propios de una formación topográfica agreste, cruzando ríos, lagunas, cascadas, y bosques nativos, continúa la huella por un cañadón o boquete cordillerano, llegando al predio Río Engaño o Lago OHiggins, desde ahí (siguiendo las huellas existentes a orillas de la costa del lago), si se avanza hacia el sur se llega al Predio Península la Florida, y si sigue hacia el norte, se concurre al Predio Luna Cautiva o Río Ventisquero.  Vía lacustre : Desde Villa OHiggins, se navega saliendo de puerto Bahamonde (ubicado en el lago OHiggins, Villa OHiggins ), en las embarcaciones del lugar, se orilla la península la Florida, por el brazo nororiente del lago OHiggins, para luego hacerlo por el brazo del desagüe del mismo lago, llegando en un par de horas (puede ser menos, dependiendo la embarcación), al sector de Taitao (inicio del predio Península la Florida.   Valor: $3.732.000.000    Contacte ahora a nuestros ejecutivos de venta:   contacto@calvacpropiedades.cl  +56 9 5197 5205 +56 9 3440 5528 +56 9 9161 2709 +56 9 9432 8144 +56 9 8965 6456     Metros adicionales: Hectáreas</t>
  </si>
  <si>
    <t>Propiedad de 200 hectáreas, 100% virgen, cubierta por vegetación nativa como el Tepú, Ciprés de las Guaitecas, Coihue de Chiloé, Tineo.Cuenta con un brazo que permite fondeadero seguro para navegación.AccesoDesde Puerto Cisnes:• Por tierra desde el aeropuerto de Balmaceda (Coyhaique) en 4 horas se llega Puerto Cisnes.• De ahí son 10 millas náuticas que se recorren en 2 horas aprox. en velero.Desde Puyuhuapi:• Desde el Aeródromo La Paloma en Puerto Montt, en un vuelo chárter de 1 hora y media se llega al aeródromo de Puyuhuapi.• Desde aquí son 25 millas náuticas que se recorren en 4 horas y media aprox. en velero.</t>
  </si>
  <si>
    <t>https://propiedades.portalterreno.cl/propiedad/venta/sitio/cisnes/306191</t>
  </si>
  <si>
    <t>2021-07-07</t>
  </si>
  <si>
    <t>2024-08-05</t>
  </si>
  <si>
    <t>https://www.yapo.cl/aisen/comprar/terreno_77350787.htm?ca=13_s&amp;oa=77350787&amp;xsp=47</t>
  </si>
  <si>
    <t>Venta de campo de una superficie de 11 hectareas, A 40 minutos desde Coyhaique,  cuenta con rol propio, servidumbre, orilla de camino, sector villa ortega, cuenta con factibilidad de conectar a línea de baja tensión, con arrollo en la propiedad, galpón de 120m2 construido.contacto +56995460464</t>
  </si>
  <si>
    <t>https://www.economicos.cl/propiedades/vendo-terreno-de-545-ha-sector-rio-nef-region-de-aysen-codAARK24Q.html</t>
  </si>
  <si>
    <t>2020-11-02</t>
  </si>
  <si>
    <t xml:space="preserve">Vendo Terreno de 545 hectáreas con orilla de Río Nef. El rió Nef nace en los campos de hielo norte y se extiende por alrededor de 30 kilómetros, hasta desembocar en el río Baker, el color de sus aguas es un tanto lechosa y grisácea al ser alimentada de afluentes de ventisqueros y cerros nevados.  Además este terreno  puede ser usado  con multipropósito puede ser ocupado para ganadería o como proyecto turístico.  Precio $ 1.000.000 por Há.  Total: $ 545.000.000 </t>
  </si>
  <si>
    <t>https://www.economicos.cl/propiedades/terreno-en-el-canal-puyuhuapi-codAAROONI.html</t>
  </si>
  <si>
    <t>2020-11-28</t>
  </si>
  <si>
    <t xml:space="preserve">Maravillo Campo en la Patagonia chilena son 155 hectárea en el Canal  Puyuhuapi a 40 minutos de cisnes navegando tiene una gran  playa, es unos de los lugares más hermosos de la Patagonia </t>
  </si>
  <si>
    <t>Puerto Cisnes  Cisnes, Aisén del General Carlos Ibañez del Campo</t>
  </si>
  <si>
    <t>https://www.economicos.cl/propiedades/vendo-terreno-en-la-patagonia-codAARPQZA.html</t>
  </si>
  <si>
    <t>2020-12-07</t>
  </si>
  <si>
    <t xml:space="preserve"> Maravilloso terreno ubicado en el Canal Cay, Puerto Cisnes, Región de Aysen, de 180  hectárea rodeado de vegetación y entrada por el Canal Cay y  colinda con el Rio Blanco y Arroyo Naicadero.  </t>
  </si>
  <si>
    <t>https://www.yapo.cl/aisen/comprar/parcela_aysen___lago_verde_lago_verde_73897192.htm?ca=13_s&amp;oa=73897192&amp;xsp=42</t>
  </si>
  <si>
    <t>2021-02-10</t>
  </si>
  <si>
    <t>GRAN CAMPO EN AYSÉN - SECTOR LAGO VERDEPropiedad de 620,75 hectáreas con camino de acceso desde la Ruta internacional x-25 hasta la misma propiedad, el cual es mantenido por la municipalidad de Lago Verde.No hay factibilidad eléctrica en el campo y agua es posible sacar de vertientes, pozos o ríos.Se ubica entre los pueblos de La Tapera y Villa Amengual.La propiedad colinda con 2 ríos no navegables ni para pesca. Río Moro y Río Caronte.A 184 kms de Coyhaique. La ruta en total posee 140 kms pavimentado, el resto es ripio.Valor por hectárea: $1.150.000.-</t>
  </si>
  <si>
    <t>XI Aisén, Lago Verde</t>
  </si>
  <si>
    <t>https://www.portalinmobiliario.com/MLC-1441395499-patagonia-440ha-campo-en-la-confluencia-del-rio-b-_JM</t>
  </si>
  <si>
    <t>El campo de 440 hectáreas se encuentra estratégicamente ubicado en el sector de la confluencia del Río Baker, junto a la Carretera Austral Sur, en una región de gran belleza natural en la Patagonia chilena. Este extenso terreno ofrece una amplia variedad de características y paisajes impresionantes que lo convierten en un lugar único y atractivo para diferentes actividades y oportunidades de desarrollo.Ubicación:El campo está situado a lo largo de la Carretera Austral Sur, lo que facilita el acceso desde el Aeropuerto de Balmaceda, que se encuentra a aproximadamente 260 kilómetros de distancia. También está cerca de la ciudad de Coyhaique, que se encuentra a una distancia similar. El poblado más cercano es Cochrane, a solo 30 kilómetros de distancia, lo que proporciona comodidad y servicios para los residentes y visitantes.Vistas panorámicas:Una de las características más destacadas del campo son las vistas panorámicas impresionantes que ofrece. Desde aquí, se pueden disfrutar de vistas inigualables de la confluencia del Río Baker con el Río Neff, así como del valle del Río Neff y los majestuosos Campos de Hielo Norte. Estas vistas ofrecen un espectáculo natural en constante cambio a lo largo de las estaciones y son un atractivo importante para los amantes de la naturaleza y los paisajes espectaculares.Bosque nativo:El campo cuenta con extensas áreas de bosque nativo, lo que lo convierte en un entorno natural muy valioso y rico en biodiversidad. Este bosque nativo es un hábitat esencial para muchas especies de flora y fauna, y también brinda la oportunidad de desarrollar actividades sostenibles relacionadas con la conservación y la ecología.Punto turístico importante:Dada su ubicación estratégica y sus características naturales excepcionales, este campo es un punto turístico importante en la Patagonia. Los visitantes pueden disfrutar de actividades como senderismo, observación de aves, pesca, turismo ecuestre y muchas otras experiencias al aire libre. Además, la proximidad a la Carretera Austral Sur lo convierte en un punto de parada ideal para quienes recorren esta famosa ruta.En resumen, este campo de 440 hectáreas en la confluencia del Río Baker es un lugar verdaderamente especial en la Patagonia chilena. Sus maravillosas vistas, acceso conveniente, riqueza natural y potencial turístico lo convierten en un activo valioso para la región, ofreciendo un entorno único para la aventura y la preservación de la belleza natural.</t>
  </si>
  <si>
    <t>https://www.portalinmobiliario.com/MLC-1484750453-patagonia-440ha-campo-en-la-confluencia-del-rio-b-_JM</t>
  </si>
  <si>
    <t>2024-05-15</t>
  </si>
  <si>
    <t>https://www.portalinmobiliario.com/MLC-2559852050-patagonia-440ha-campo-en-la-confluencia-del-rio-b-_JM</t>
  </si>
  <si>
    <t>https://www.yapo.cl/inmuebles/propiedad_89148182</t>
  </si>
  <si>
    <t>3 predios de 250 hectáreas cada uno, colindante entre sí, ubicados en Cisne Medio a 25 km. de Villa Amengual. Bosque y vegetación nativa. Colinda con ríos afluente del rio Cisne. Acceso vehicular cercano. (PRECIO INDICADO ES POR CADA HECTAREA).</t>
  </si>
  <si>
    <t>2024-04-14</t>
  </si>
  <si>
    <t>2024-05-28</t>
  </si>
  <si>
    <t>Vendo Terreno, 2 Lotes  Rio Blanco, Aysén, Aysén</t>
  </si>
  <si>
    <t>https://www.portalinmobiliario.com/MLC-1487390813-vendo-terreno-2-lotes-rio-blanco-_JM</t>
  </si>
  <si>
    <t>Oportunidad ! Se venden dos terrenos en uno de los rios mas importantes de la región, famoso por la pesca con mosca y su belleza escénica absolutamente virgen. Ambos lotes se accede por Rio Blanco ( no tienen acceso por tierra)Lote 1 de 109 has. con 2 kms. de orilla Rio Blanco, valor UF 3.800Lote 79 de 91 has. con 3 kms. de orilla Rio Blanco, valor UF 8.500</t>
  </si>
  <si>
    <t>2023-06-07</t>
  </si>
  <si>
    <t>2023-07-07</t>
  </si>
  <si>
    <t>¡Oportunidad! Se venden dos terrenos ubicados en uno de los ríos más importantes de la región, famoso por la pesca con mosca y su belleza escénica absolutamente virgen.  Lote 1: 109 hectáreas con 2 kms de orilla rio blanco. Valor 3.800 UF Lote 2: 91 hectáreas con 3 kms de orilla rio blanco. Valor 6.000 UF  Ambos lotes se accede navegando río blanco (no tienen acceso por tierra).</t>
  </si>
  <si>
    <t>Provincia De Aysen, Aysén, Aysén</t>
  </si>
  <si>
    <t>https://www.portalinmobiliario.com/MLC-1400864339-sitio-en-venta-en-aisen-_JM</t>
  </si>
  <si>
    <t>2023-06-11</t>
  </si>
  <si>
    <t>2023-07-11</t>
  </si>
  <si>
    <t>2022-07-15</t>
  </si>
  <si>
    <t>Puerto Guadal, Chile Chico, Aysén</t>
  </si>
  <si>
    <t>https://new.yapo.cl/inmuebles/propiedad_85769541</t>
  </si>
  <si>
    <t>2022-12-27</t>
  </si>
  <si>
    <t>2022-12-28</t>
  </si>
  <si>
    <t>SE VENDE HERMOSO TERRENO 305 HECTAREAS EN PLENA CARRETERA AUSTRAL. ARMONICO ENTORNO NATURAL ARROYO &amp;#8211, PRADERAS &amp;#8211, BOSQUE - MADERA NATIVA TEPA &amp;#8211, COIHUE &amp;#8211, MAÑIO - LENGA EN EL LUGAR DENOMINADO MAÑIHUALES BAJO COMUNA Y REGION DE AYSEN. VALOR DE VENTA $335.500.000.- CONSULTE POR ESTOS Y MAS DATOS A LOS CONTACTOS DIRECTOS OFIC. Nº 202. 2do. PISO EDIF.CORDILLERA PTO. AYSEN FONO CEL. +56 976695061&amp;#8211, 672393322</t>
  </si>
  <si>
    <t>https://www.portalinmobiliario.com/MLC-2470508640-campo-2225-ha-con-acceso-a-lago-roosevelt-_JM</t>
  </si>
  <si>
    <t>2024-05-31</t>
  </si>
  <si>
    <t>En venta campo en la comuna de Aysen por $293.000.000 pesos. Asta propiedad Con bosque nativo ofrece un terreno de 222.5 hectáreas con acceso a un lago ROOSEVELT, ubicada en un entorno tranquilo y natural. Este predio es ideal para diversas actividades de conservación y turismo.Aysén destaca por su belleza escénica y la diversidad de actividades al aire libre que ofrece, como senderismo, pesca y navegación por sus lagos cristalinos.¡Esta propiedad es una oportunidad única para quienes buscan conectar con la naturaleza y vivir en armonía con el entorno!Actualmente el predio no tiene acceso en vehículo y se existe un proyecto de camino hacia el lago.Valor: 1.300.000 $ / hectáreaHonorarios por gestión de venta: 2% + IVA del valor de venta.Más información. Contactar a Moderna Properties SpA.</t>
  </si>
  <si>
    <t>Campo 222.5 Ha Con Acceso A Lago Roosevelt, Cisnes, Aysén</t>
  </si>
  <si>
    <t>https://www.economicos.cl/propiedades/vendo-maravilloso-fundo-1052-has-coyhaique-codAASIYLI.html</t>
  </si>
  <si>
    <t>2021-09-07</t>
  </si>
  <si>
    <t>2021-09-08</t>
  </si>
  <si>
    <t xml:space="preserve">Se vende fundo único. Está ubicado aprox. a 140 kilómetros de Coyhaique. El fundo es plano con suaves pendientes, para terminar con un Escorial en su parte mas alta,Se accede a este lugar desde Villa Mañihuales por el sector de lago Norte o por Coyhaique pasando por la localidad fronteriza de Villa Ñirehuao. Antes de llegar a este predio se encuentra Lago Norte el que es reconocido por su abundante pesca y la zona como veranadas para la crianza de vacunos y por el bosque nativo que ahí existe apto para conservación.  En total el predio comprende aprox. 1.052 has., donde habitualmente pasan la temporada de veranada, diciembre a marzo, 120 vacunos, es el único uso actual que se le da al campo. Su bosque no ha sido intervenido.  Fundo ideal para proyecto familiar, o inversión, para escapar de la congestión y encontrarse con naturaleza prístina y paisajes de ensueño, bonito lugar para realizar cabalgatas, caminatas, pesca, vacaciones, conservación,etc. Tiene varios arroyos, que desembocan en uno mas grande llamado rio tierra Bayas, sin período de sequías. El fundo domina un 70% de bosque nativo, especialmente Lenga. Además es un terreno rico en minerales. Valor predio: $1.100.000.000 comisión: 2% sobre valor de venta. Para mayor información favor contactarse al: 994066867.  </t>
  </si>
  <si>
    <t>Predio de 900 hectáreas en el Hermoso Lago Cochrane, apto para cualquier uso, abundante agua en todo el predio, extensa orilla del Lago que da nacimiento al rio con las aguas mas claras de la Patagonia, hermosas playas y mas de 4 kilómetros de Rivera del Lago Cochrane, colinda con cordilleras fiscales y limite argentino donde el Lago toma el nombre de Pueyredon.</t>
  </si>
  <si>
    <t>https://www.portalinmobiliario.com/MLC-615628044-puerto-bertarnd-_JM</t>
  </si>
  <si>
    <t>2020-09-30</t>
  </si>
  <si>
    <t>Apacible campo con potenciual ganadero ( ovino ), forestal y turístico.. Campo aterrrazado con hermosas vistas a los campos de hielo norte.Agua de vertiente, luz fotovoltaica.</t>
  </si>
  <si>
    <t>Puerto Bertarnd, Cochrane, Aysén</t>
  </si>
  <si>
    <t>https://www.portalinmobiliario.com/MLC-1012440642-lago-cochrane-y-sus-aguas-cristalinas-_JM</t>
  </si>
  <si>
    <t>https://www.portalinmobiliario.com/MLC-1057734434-lago-cochrane-y-sus-aguas-cristalinas-_JM</t>
  </si>
  <si>
    <t>https://www.economicos.cl/propiedades/sitio-o-terreno-en-venta-en-cochrane-3-dormitorios-4-banos-codR76401637-8L0-EBCJ1183.html</t>
  </si>
  <si>
    <t>https://www.economicos.cl/propiedades/propiedad-agricola-en-venta-en-tortel-codR77903600-6L0-110031256.html</t>
  </si>
  <si>
    <t>Cod. P&amp;amp,G : 31256 : Este predio de 1.435 has. Ubicado 29 kms al norte de caleta Tortel, en un impresionante fiordo a los pies del glaciar Steffens. Es el paraiso para quienes gustan del excursionismo aventura. Designada como reserva de la bioesfera por la Unesco. Caleta Tortel es un encantador pueblo sin calles, cuyo conjunto de casas se conecta a traves de kms. de pintorescas pasarelas de madera. Este predio domina el Parque Nacional Laguna San Rafael e incluye una vasta sección del Rio Huemules, cristalino curso de agua de origen glaciar.  El entorno esta dominado por densos bosques húmedos, ricamente poblados por coigues y cipreses principalmente y con una abundante fauna compuesta por pumas y huemules entre otras especies.</t>
  </si>
  <si>
    <t>Tortel, Aisén del General Carlos Ibañez del Campo</t>
  </si>
  <si>
    <t>2022-07-21</t>
  </si>
  <si>
    <t>2022-08-20</t>
  </si>
  <si>
    <t>2022-09-03</t>
  </si>
  <si>
    <t>Oportunidad inversionistas  Gran campo en venta cercano a Cerro Castillo Campo colindante a lo ancho con Rio Sin Nombre Bosque nativo Especial para turismo, conservación Zona de alta plusvalia  Contacto Gloria Quiero +569 9328 6079</t>
  </si>
  <si>
    <t>2022-08-21</t>
  </si>
  <si>
    <t>2022-11-15</t>
  </si>
  <si>
    <t>https://www.portalinmobiliario.com/MLC-1267332555-agricola-en-venta-en-cisnes-_JM</t>
  </si>
  <si>
    <t>https://www.portalterreno.com/cl/propiedad/venta/terreno/ohiggins/216895</t>
  </si>
  <si>
    <t>2022-10-07</t>
  </si>
  <si>
    <t>2022-10-08</t>
  </si>
  <si>
    <t>Predio en Villa Ohiggins de 3.600 hectáreas, 1 hora Caminando al Ventisquero De Campo de Hielo Sur. Sector turistico, caminatas, pesca El terreno cuenta con Hielos milenarios</t>
  </si>
  <si>
    <t>Ohiggins, Aysén</t>
  </si>
  <si>
    <t>https://www.portalinmobiliario.com/MLC-939773201-campo-forestal-en-villa-manihuales-_JM</t>
  </si>
  <si>
    <t>216 Hectareas en sector Rio Turbio, 16Ha de pino oregon de 30 años aproximados, 30Ha pino ponderosa, zonas limpias y abundante bosque nativo en todo el predio, cuenta con abundante agua en forma de arroyos, dos dentro del predio mas sus dos deslindes naturales, de ellos dos provienen de una laguna en altura perteneciente a tierra fiscal.El predio esta a 6km de la Carretera Austral pavimentada y a 14km de Villa Mañihuales, para acceder al predio se debe Vadear el Rio Turbio y continuar por una servidumbre de transito para 4X4 hasta llegar al predio. EasyBroker ID: EB-JB9162</t>
  </si>
  <si>
    <t>https://www.yapo.cl/aisen/comprar/hermoso_terreno_en_la_carretera_austral_78771277.htm?ca=13_s&amp;oa=78771277&amp;xsp=41</t>
  </si>
  <si>
    <t>2021-06-30</t>
  </si>
  <si>
    <t>305 HECTAREAS EN PLENA CARRETERA AUSTRALARMONICO ENTORNO NATURAL - ARROYO – PRADERAS – BOSQUE - MADERA NATIVA TEPA – COIHUE – MAÑIO - LENGA  EN EL LUGAR DENOMINADO MAÑIHUALES BAJO COMUNA Y  REGION DE AYSEN.VALOR DE VENTA $1.100.000.- POR CADA HECTAREA (SE VENDE TERRENO COMPLETO)CONSULTE POR ESTOS Y MAS DATOS A LOS CONTACTOS DIRECTOS OFIC. Nº 202. 2do. PISO EDIF.CORDILLERA PTO. AYSEN FONO CEL. +56 976695061– 672393322</t>
  </si>
  <si>
    <t>https://propiedades.elmercurio.com/propiedades/sitio-o-terreno-en-venta-en-cisnes-codR76565846-2L0-116163109.html</t>
  </si>
  <si>
    <t>2023-08-06</t>
  </si>
  <si>
    <t>Terreno de 523 hectáreas con 2 kilómetros aproximados de orilla de mar con playas de arena. El hecho de tener 2 salidas de agua dentro del campo (mar y río) lo hace ser único y muy especial. Terreno completamente virgen con bosque maduro semidenso.  Ubicado en el Parque Nacional Isla Magdalena, frente al famoso canal de Puyuhuapi, característico por ser el primer gran canal al sur de Chiloé, de aguas tranquilas y protegido del viento, ideal para navegación.  El tiempo de Puerto Cisnes al terreno navegando es 25 minutos aproximados. Y la distancia en vehículo desde el aeropuerto de Balmaceda a Puerto Cisnes es de 3,2 horas por Carretera Austral.</t>
  </si>
  <si>
    <t>https://www.portalinmobiliario.com/MLC-1470726059-mas-de-2000-hectareas-con-rio-aysen-_JM</t>
  </si>
  <si>
    <t>2024-03-17</t>
  </si>
  <si>
    <t>Impresionante propiedad de 2.089 Há, bordeado en su totalidad por rio Viviana.  Se compone de tres roles: 574, 580 y 935 hectáreas  Bosque nativo virgen, con maravillosa flora y fauna.  A sólo 1 hora de Coyhaique y 25 minutos de Puerto Aysén, aproximadamente.</t>
  </si>
  <si>
    <t>Rio Viviana, Aysén - Bosque Nativo, 0, Aysén, Aysén</t>
  </si>
  <si>
    <t>https://www.portalinmobiliario.com/MLC-1508123481-mas-de-2000-hectareas-con-rio-aysen-_JM</t>
  </si>
  <si>
    <t>https://www.portalinmobiliario.com/MLC-1499405465-agricola-en-venta-en-coihaique-_JM</t>
  </si>
  <si>
    <t>VENDE HABITER360!!!  ¡EXCELENTE OPORTUNIDAD DE INVERSION!  EN VENTA Campos en la Comuna y Provincia de Coyhaique.  Se vende 4 preciosos campos agrícolas ubicados en lugar denominado MANO NEGRA, de la comuna y provincia de Coyhaique.  Insertos a 40 kms de la ciudad de Coyhaique, cronometrando así unos 30 minutos de recorrido por carretera pavimentada desde Coyhaique y hasta el lugar de destino.  Con más de 3 kilómetros de río, vertientes, humedales y cascadas,  Con más de 200 hectáreas de bosque nativo, con abundante flora y fauna ,   Con tendido eléctrico por todo el camino por ruta X-445 y con acceso desde orilla de camino.  La ubicación estratégica le otorga cualidades para la construcción, para el ámbito agrícola, cría de ganado etc...etc.....    Campo 1 de 4 : 236,9 hectáreas.- Campo 2 de 4 : 38.00 hectáreas.- Campo 3 de 4 : 299,5 hectareas.- Campo 4 de 4 : 5.93 hectáreas.-   Valor TOTAL por los 4 campos $2.320.000.000.-  Valor por HECTÁREA $4.000.000.-   SE RECIBEN OFERTAS  email: guillermoaguero@habiter.cl  Número de contacto: 9 42650168  SOLO REALES INTERESADOS.</t>
  </si>
  <si>
    <t>Lote A Sector Mano Negra, Coihaique, Aysén</t>
  </si>
  <si>
    <t>https://www.yapo.cl/inmuebles/propiedad_88309468</t>
  </si>
  <si>
    <t>2024-07-07</t>
  </si>
  <si>
    <t>2024-06-12</t>
  </si>
  <si>
    <t>VENDE HABITER360!!!&lt;br /&gt;&lt;br /&gt;EXCELENTE OPORTUNIDAD DE INVERSION!&lt;br /&gt;&lt;br /&gt;EN VENTA Campos en la Comuna y Provincia de Coyhaique.&lt;br /&gt;&lt;br /&gt;Se vende 4 preciosos campos agrícolas ubicados en lugar denominado MANO NEGRA, de la comuna y provincia de Coyhaique.&lt;br /&gt;&lt;br /&gt;Insertos a 40 kms de la ciudad de Coyhaique, cronometrando así unos 30 minutos de recorrido por carretera pavimentada desde Coyhaique y hasta el lugar de destino.&lt;br /&gt;&lt;br /&gt;Con más de 3 kilómetros de río, vertientes, humedales y cascadas,&lt;br /&gt;&lt;br /&gt;Con más de 200 hectáreas de bosque nativo, con abundante flora y fauna , &lt;br /&gt;&lt;br /&gt;Con tendido eléctrico por todo el camino por ruta X-445 y con acceso desde orilla de camino.&lt;br /&gt;&lt;br /&gt;La ubicación estratégica le otorga cualidades para la construcción, para el ámbito agrícola, cría de ganado &lt;br /&gt;&lt;br /&gt;&lt;br /&gt;&lt;br /&gt;Campo 1 de 4 : 236,9 hectáreas.-&lt;br /&gt;Campo 2 de 4 : 38.00 hectáreas.-&lt;br /&gt;Campo 3 de 4 : 299,5 hectareas.-&lt;br /&gt;Campo 4 de 4 : 5.93 hectáreas.-&lt;br /&gt;&lt;br /&gt;&lt;br /&gt;Valor TOTAL por los 4 campos $2.320.000.000.-&lt;br /&gt;&lt;br /&gt;Valor por HECTÁREA $4.000.000.- &lt;br /&gt;&lt;br /&gt;SE RECIBEN OFERTAS &lt;br /&gt;email: &lt;br /&gt;Número de contacto: 9 42650168&lt;br /&gt;&lt;br /&gt;SOLO REALES INTERESADOS.&lt;br /&gt;</t>
  </si>
  <si>
    <t>Lote a Sector Mano Negra</t>
  </si>
  <si>
    <t>https://www.portalterreno.com/cl/propiedad/venta/sitio/rio-ibanez/210871</t>
  </si>
  <si>
    <t>2023-11-20</t>
  </si>
  <si>
    <t>Oportunidad inversionistasGran campo en venta cercano a Cerro CastilloCampo colindante a lo ancho con Rio Sin NombreBosque nativoEspecial para turismo, conservaciónZona de alta plusvaliaContactoGloria Quiero+569 9328 6079</t>
  </si>
  <si>
    <t>2022-09-13</t>
  </si>
  <si>
    <t>https://propiedades.portalterreno.cl/propiedad/venta/agricola/coyhaique/270157</t>
  </si>
  <si>
    <t>VENDE HABITER360!!!¡EXCELENTE OPORTUNIDAD DE INVERSION!EN VENTA Campos en la Comuna y Provincia de Coyhaique.Se vende 4 preciosos campos agrícolas ubicados en lugar denominado MANO NEGRA, de la comuna y provincia de Coyhaique.Insertos a 40 kms de la ciudad de Coyhaique, cronometrando así unos 30 minutos de recorrido por carretera pavimentada desde Coyhaique y hasta el lugar de destino.Con más de 3 kilómetros de río, vertientes, humedales y cascadas,Con más de 200 hectáreas de bosque nativo, con abundante flora y fauna , Con tendido eléctrico por todo el camino por ruta X-445 y con acceso desde orilla de camino.La ubicación estratégica le otorga cualidades para la construcción, para el ámbito agrícola, cría de ganado etc...etc.....Campo 1 de 4 : 236,9 hectáreas.-Campo 2 de 4 : 38.00 hectáreas.-Campo 3 de 4 : 299,5 hectareas.-Campo 4 de 4 : 5.93 hectáreas.-Valor TOTAL por los 4 campos $2.320.000.000.-Valor por HECTÁREA $4.000.000.- SE RECIBEN OFERTAS email: Número de contacto: SOLO REALES INTERESADOS.</t>
  </si>
  <si>
    <t>https://www.portalinmobiliario.com/MLC-920054634-predio-el-coironal-a-15-kilometros-de-balmaceda-_JM</t>
  </si>
  <si>
    <t>Lindo Campo de 200 Hectáreas a tan solo 12 Kilómetros del Aeropuerto de Balmaceda, vegetación nativa en abundancia con amplias zonas agrícolas, abundante agua, enclavado en hermosos paisajes de la Patagonia de la Región de Aysén.El Predio cuenta con buenos y habilitados accesos, via la Carretera Austral que se dirige al sur a Cerro Castillo, y también por el Puente que cruza el Rio Ministro, Primer Puente saliendo del Poblado de Balmaceda.Este Mismo Rio Ministro Cruza el Predio en casi toda su extensión. EasyBroker ID: EB-BU5322</t>
  </si>
  <si>
    <t>Balmaceda, Aysén, Aysén</t>
  </si>
  <si>
    <t>Isla Florencia, situada en el corazón de la Patagonia la Reserva Nacional Las Guaitecas, 100% virgen, sin infraestructura, un solo dueño, un solo rol.- No cuenta con concesiones marítimas asociadas.Acceso: Desde Puerto Aguirre: Por aire, desde el Aeródromo La Paloma en Puerto Montt, en un vuelo chárter de 1 hora y media se llega al aeródromo Caleta Blanco, enPuerto Aguirre. Desde ahí son 25 millas náuticas que se recorren en 4 horas y media en velero.- Desde Puerto Cisnes: Por tierra desde el aeropuerto de Balmaceda (Coyhaique) en 4 horas se llega Puerto Cisnes. De ahí son 52 millas náuticas que se recorren en 9 horas aproximadamente en velero.Reserva Nacional de las GuaitecasForma parte del archipiélago Los Chonos y fue fue la primera área silvestre protegida creada en Aysén y una de las más antiguas de Chile. Tiene una superficie de 1.097.975 hectáreas, lo que en la actualidad la constituye en la reserva nacional más extensa del país.Está ubicada en la provincia de Aysén, comprende parte de las comunas de Cisnes y Aysén, en el sector centro norte del litoral aysenino, abarca parte del archipiélago Los Chonos y del archipiélago Las Guaitecas. Algunas de las islas que la conforman son: Forsyth, Level, Tahuenahuec, Benjamín, Cuptana, Jorge, Teresa, Ipún, James, Williams, Melchor, Kent, Lemu, Isquiliac y Victoria.En sus aguas se realizan actividades de educación, turismo aventura, investigaciones, pesca artesanal, buceo y tránsito de embarcaciones hacia o desde Magallanes.Clima: Posee un clima templado húmedo de características insulares, caracterizado por altas precipitaciones de régimen semi anual, que fluctúan entre los 2.000 y 4.000 mm y más. Según la ubicación geográfica, existe un superávit hídrico todo el año, que fluctúa entre 100 y 340 mm, dependiendo del mes. La luminosidad es baja y existe una fuerte influencia oceánica, que actúa sobre el régimen de temperaturas, suav</t>
  </si>
  <si>
    <t>https://propiedades.portalterreno.cl/propiedad/venta/terreno/cisnes/305021</t>
  </si>
  <si>
    <t>https://www.economicos.cl/propiedades/sitio-o-terreno-en-venta-en-aysen-codR76401637-8L0-EBBU5322.html</t>
  </si>
  <si>
    <t>Lindo Campo de 200 Hectáreas a tan solo 12 Kilómetros del Aeropuerto de Balmaceda, vegetación nativa en abundancia con amplias zonas agrícolas, abundante agua, enclavado en hermosos paisajes de la Patagonia de la Región de Aysén. El Predio cuenta con buenos y habilitados accesos, via la Carretera Austral  que se dirige al sur a Cerro Castillo, y también por el Puente que cruza el Rio Ministro, Primer Puente saliendo del Poblado de Balmaceda. Este Mismo Rio Ministro Cruza el Predio en casi toda su extensión.</t>
  </si>
  <si>
    <t>https://www.portalinmobiliario.com/MLC-1056290718-campo-346-ha-cerca-cerro-castillo-oportunidad-inversionista-_JM</t>
  </si>
  <si>
    <t>Campo De 347 Ha Cercano A Cerro Castillo // Aysen, Río Ibánez, Aysén</t>
  </si>
  <si>
    <t>https://www.portalinmobiliario.com/MLC-1499670049-214-hectareas-fiordo-aysen-26198-_JM</t>
  </si>
  <si>
    <t>Se vende predio de 214 hectáreas ubicado en el estero El Chasco, Península Sisquelán, Fiordo Aysén, a 30 minutos de navegación se encuentra ubicada la famosa Laguna San Rafael conocida mundialmente por su atractivo y belleza escénica.El terreno es plano es su mayoría, posee lindas playas de arena y mucha vegetación nativa propia de la zona como Coigue, Trepa , Luma, Arrayán, Ciprés y Mañío.Posee numerosos arroyos dentro del predio, actualmente se obtiene energía de paneles solares que proveen de luz a una construcción menor en el lugar.Esta increíble propiedad posee todo el atractivo de los fiordos de la región de Aysén, resguardada del mar abierto y ubicada estratégicamente.Valor de venta $300.000.000.-Comisión por corretaje 3% del valor de venta (líquido).(26198)</t>
  </si>
  <si>
    <t>214 Hectáreas Fiordo Aysén, Aysén, Aysén</t>
  </si>
  <si>
    <t>https://www.portalinmobiliario.com/MLC-1490187465-214-hectareas-fiordo-aysen-26198-_JM</t>
  </si>
  <si>
    <t>https://www.yapo.cl/inmuebles/propiedad_87097738</t>
  </si>
  <si>
    <t>2023-05-09</t>
  </si>
  <si>
    <t>SE VENDE! 85 Hectáreas de predio agrícola. Cuenta con su propia central de generación eléctrica para consumo domiciliario. Cercano a Parque Patagonia y a 30 km de Chile Chico. Valor: $120.000.000 CLP</t>
  </si>
  <si>
    <t>https://www.portalterreno.com/cl/propiedad/venta/agricola/coyhaique/247626</t>
  </si>
  <si>
    <t>2023-05-03</t>
  </si>
  <si>
    <t>Hermoso terreno de 275 Ha en sector Río norte región de Aysén,su ubicación aproximada es a unos 90 kilómetros de la ciudad de coyhaique,a través de 2 accesos uno por la localidad de villa el Gato y otra por villa mañihuales ambas con camino transitable durante todo el año.\nPredio apto para ganadería, agroturismo y deporte aventuras, ofrece una topografá variada con praderas naturales presencia de bosque de lengas y en sus alrededores se encuentran los lagos,Misterioso, lago Norte y lago Bravo aptos para pesca deportiva y recreativa.</t>
  </si>
  <si>
    <t>https://www.yapo.cl/aisen/comprar/terreno_72498568.htm?ca=13_s&amp;oa=72498568&amp;xsp=45</t>
  </si>
  <si>
    <t>TERRENO 305 HECTAREAS EN PLENA CARRETERA AUSTRALLUGAR ARMONICO ENTORNO NATURAL ARROYO – PRADERAS – BOSQUE  MADERA NATIVA TEPA – COIHUE – MAÑIO - LENGA  SE ENCUENTRA UBICADA EN EL SECTOR DENOMINADO MAÑIHUALES BAJO COMUNA Y  REGION DE AYSENVALOR DE VENTA $1.100.000.- POR CADA HECTAREA ( SE VENDE TERRENO COMPLETO)CONSULTE POR ESTOS Y MAS DATOS EN OFICINA Nº 202. 2do. PISO EDIF.CORDILLERA FRENTE A LA NOTARIA DE PTO. AYSEN O AL FONO CONTACTO CEL.: 76695061 – 672393322</t>
  </si>
  <si>
    <t>https://propiedades.elmercurio.com/propiedades/sitio-o-terreno-en-venta-en-coyhaique-codR76401637-8L0-LV1531.html</t>
  </si>
  <si>
    <t>Campo de 216Ha distante a 14Km de Villa Mañihuales y 40Km de la ciudad de Coyhaique por camino pavimentado, praderas, empastadas y bosque nativo en abundancia, así como arroyos y vertientes dentro de la propiedad, camino de excelentes condiciones excepto los últimos 2Km antes de llegar al campo. - Código Propiedad: LV1531</t>
  </si>
  <si>
    <t>https://www.portalinmobiliario.com/MLC-1391664957-patagonia-campo-cercano-a-villa-manihuales-_JM</t>
  </si>
  <si>
    <t>2023-06-08</t>
  </si>
  <si>
    <t>2023-06-30</t>
  </si>
  <si>
    <t>Campo de 216Ha distante a 14Km de Villa Mañihuales y 40Km de la ciudad de Coyhaique por camino pavimentado, praderas, empastadas y bosque nativo en abundancia, así como arroyos y vertientes dentro de la propiedad, camino de excelentes condiciones excepto los últimos 2Km antes de llegar al campo.</t>
  </si>
  <si>
    <t>https://www.portalinmobiliario.com/MLC-2101084764-patagonia-216ha-campo-cercano-a-villa-manihuales-_JM</t>
  </si>
  <si>
    <t>2023-10-16</t>
  </si>
  <si>
    <t>2023-11-15</t>
  </si>
  <si>
    <t>2023-12-03</t>
  </si>
  <si>
    <t>Aysén, Aysén, Aysén</t>
  </si>
  <si>
    <t>https://www.portalinmobiliario.com/MLC-1438829605-agricola-en-venta-en-coihaique-_JM</t>
  </si>
  <si>
    <t>2023-12-07</t>
  </si>
  <si>
    <t>2023-11-13</t>
  </si>
  <si>
    <t>2021-12-23</t>
  </si>
  <si>
    <t>https://propiedades.portalterreno.cl/propiedad/venta/inversion/coyhaique/280676</t>
  </si>
  <si>
    <t>2023-12-18</t>
  </si>
  <si>
    <t>Campo de 2020 Ha, lo cruza el Rio Viviana en toda su extencion.\nTerreno de bosque nativo virgen sin ningun manejo forestal.\nSe encuentra entre Puerto Aysen y Coyhaique por la cerretera X50 pavimentada.\nEl campo comienza aprox a 1 km del pavimento.</t>
  </si>
  <si>
    <t>https://www.portalinmobiliario.com/MLC-1499405401-agricola-en-venta-en-aisen-_JM</t>
  </si>
  <si>
    <t>VENDE HABITER360!!!  ¡EXCELENTE OPORTUNIDAD DE INVERSION!  EN VENTA Campos en la Comuna y Provincia de Aysén.  Se vende 2 preciosos campos agrícolas denominado El NEVADO de 109 hectáreas y RÍO VIVIANA de 241 hectáreas colindantes entre sí, sumando un total de 350 hectáreas.  Insertos a unos 10 kms de la ciudad de Aysén con acceso desde el camino Aysén – Coyhaique con una extensión de 12 kilómetros aproximadamente, destacándose por su ubicación en el inicio del valle principal del Rio Viviana a su salida hacia el camino a Villa Mañihuales.  Su singular belleza se caracteriza por sus recursos hídricos en abundancia mediante un gran torrente tipo cascada naciente del macizo y sus afluentes, con pendientes suaves, fuertes y onduladas, rico en forraje con abundancia de malezas y accidentes topográficos de importancia, con gran cantidad de madera virgen, encontrándose variada miscelánea de árboles, entre ellos lenga, ñire e incluso ciprés en menor cantidad.  La ubicación estratégica le otorga cualidades aceptables para el ámbito agrícola, cría de ganado y explotación agrícola indeterminada. El sector de ubicación del bien tiene una pluviometría aproximada de 1.000. mm al año, y las temperaturas medias oscilan entre -1 grado C. en invierno y 12 grados C. en verano.  Valor venta el Nevado 109 hectareas $165.000.000.- Valor venta Río Viviana 241 hectareas $ 365.000.000.- Valor venta por ambos campos (el Nevado y Río Viviana =350 hectáreas) $525.000.000.-  NOTA: SE RECIBEN OFERTAS.</t>
  </si>
  <si>
    <t>El Nevado Region De Aysen, Aysén, Aysén</t>
  </si>
  <si>
    <t>https://www.portalinmobiliario.com/MLC-1491598377-hermoso-terreno-en-venta-en-puerto-guadal-_JM</t>
  </si>
  <si>
    <t>Espectacular campo de 547 Hectáreas emplazado en las zonas altas de Puerto Guadal (18 km de distancia), en el corazón de la Patagonia. Esta propiedad tiene una geografía mixta que combina lomajes planos y suaves cubiertos con bosque nativo de lengas y coihues con 180 Ha de montaña, en donde se obtienen las más espectaculares vistas sobre el Lago general Carrera, el más grande la región.  Cuenta con abundantes cursos de agua, además de 3 lagunas y un río que lo atraviesa. Se encuentra posicionado en un sector de gran potencial para el desarrollo de proyectos de conservación, por su naturaleza prístina y abundante flora y fauna nativa, además de estar próximo a numerosos destinos turísticos como lo son Lago Bertrand y Río Baker, Parque Nacional Jeinimeni, Lago Cochrane, y muchos otros.</t>
  </si>
  <si>
    <t>https://new.yapo.cl/inmuebles/propiedad_86007448</t>
  </si>
  <si>
    <t>2023-01-19</t>
  </si>
  <si>
    <t>2023-01-20</t>
  </si>
  <si>
    <t>CAMPO Villa O&amp;#180,higgins / Ideal para proyecto Turístico 104 hectáreas, ubicado a 4 km de Villa O&amp;#180,Higgins Colinda con de ventisquero el Mosco, flora y fauna nativa, río, se llega por el camino principal antes de llegar a Villa, cuenta con senderos para su ingreso. Documentación al día para la venta. Comprador debe pagar toda la documentación para la transferencia. Venta directa del dueño.</t>
  </si>
  <si>
    <t>https://www.yapo.cl/inmuebles/propiedad_87099351</t>
  </si>
  <si>
    <t>2023-05-10</t>
  </si>
  <si>
    <t>Excelente predio de 243.6 Hectáreas en sector Río Mayer, comuna de Ohiggins en la región de Aysén. Cuenta con 80 hectáreas ideales para pastoreo. Predio completo con caracteristicas de potencial forestal, reserva y conservación. 2500 metros aprox orilla de río, flora y fauna nativa, bosques vírgenes. Valor, 350 Millones CLP</t>
  </si>
  <si>
    <t>https://www.economicos.cl/propiedades/maravilloso-fundo-965-has-rio-mogote-coyhaique-codAAR3QEY.html</t>
  </si>
  <si>
    <t>Bonito fundo ubicado en plena patagonia, 965 hás., ubicado en sector lago Elizalde, a 70 km. de Coyhaique, abundante flora, fauna, recursos hídricos y forestales, potencialidad productiva, conservación, ecología, ideal para un proyecto familiar. Para mayor información, llamar a: 994066867</t>
  </si>
  <si>
    <t>https://www.yapo.cl/aisen/comprar/parcela_ays_n_mar_timo_ais_n_71076173.htm?ca=13_s&amp;oa=71076173&amp;xsp=17</t>
  </si>
  <si>
    <t>2021-03-10</t>
  </si>
  <si>
    <t>Bellísima y excepcional propiedad de 596,43 hectáreas. Cuenta con 9,5 kilómetros de costa con un estuario y playa donde fondean las embarcaciones cuando hay mal tiempo,Tiene una isla de 7 hectáreas, dos lagunas de agua dulce y por la propiedad cruzan dos ríos donde se puede realizar actividad de pesca.El acceso a la propiedad es por vía marítima desde Puerto Chacabuco o Puerto Aysén.El terreno es prácticamente virgen con senderos en su interior. La fauna es abundante en huemules, pudúes, aves silvestres como martín pescador, gansos y  fauna marina de las aguas del entorno está compuesta por congrios, corvinas, truchas, salmones, merluza, locos y centollas.</t>
  </si>
  <si>
    <t>https://www.economicos.cl/propiedades/sitio-o-terreno-en-venta-en-tortel-codR76401637-8L0-EBCC5493.html</t>
  </si>
  <si>
    <t>Precioso Predio de 155 hectáreas Ubicado a tan solo 22 kilómetros de Caleta Tortel. El predio se encuentra a orillas del camino, con más de 1.5 kilómetros, tanto de orilla del conocido Río Baker como también del camino que lleva al lindo poblado de Caleta Tortel.  El predio es en gran parte plano, solo con lomajes y bosques nativos, espectaculares vistas tanto al Rio Baker como a las montañas que lo rodean.</t>
  </si>
  <si>
    <t>https://www.portalterreno.com/cl/propiedad/venta/terreno/lago-verde/185055</t>
  </si>
  <si>
    <t>2022-01-03</t>
  </si>
  <si>
    <t>2022-01-04</t>
  </si>
  <si>
    <t>Información Adicional Zona de Alta Demanda Zona de Muy Alta Demanda--&gt; Descripción Villa la Tapera 500 Héctareas bosque LengaOrilla de Río.Están haciendo un camino a Lago Verde , 28 Kms en ripiado , rol único dueño Valor hectárea 1.200.000</t>
  </si>
  <si>
    <t>0301115306</t>
  </si>
  <si>
    <t>https://propiedades.elmercurio.com/propiedades/propiedad-agricola-en-venta-en-cisnes-codR77903600-6L0-110035675.html</t>
  </si>
  <si>
    <t>2023-02-06</t>
  </si>
  <si>
    <t>2023-02-14</t>
  </si>
  <si>
    <t>Cod. P&amp;G : 35675 - 770 has. Frente al Golfo Corcovado. Acceso solo marítimo. A 1.40 hora de navegación desde puerto Raul Marin Balmaceda y a 40 minutos de Melimoyu. Ambos costados del predio están delimitados por los rios Santo Domingo y Bahia Mala. El mar penetra al interior del fundo en una extensión de 2,2 kms. y con un ancho promedio de 400 mts, formando una bahía de extraordinaria belleza con riberas de suaves pendientes a ambos costados. Posee numerosos arroyos y pequeñas cascadas, zona privilegiada por el alistamiento de la ballena azul, abundante bosque y fauna nativa.</t>
  </si>
  <si>
    <t>https://www.economicos.cl/propiedades/propiedad-agricola-en-venta-en-aysen-codR76219538-0L0-4532953.html</t>
  </si>
  <si>
    <t>Fundo Los Escoriales, se encuentra a 50 kilómetros de la ciudad de Coyhaique. Se accede por camino vecinal que nace en el kilómetro 44 ruta Coyhaique ? Ñirehuao, el inicio del predio se encuentra a 6 kilómetros del cruce del camino publico con el camino vecinal. El predio tiene una buena red de caminos internos, no estabilizados, de tierra, transitables desde Octubre a Junio dependiendo de las nevadas de la zona. Se encuentra en la parte alta de la cuenca de nacimiento del Rio Emperador Guillermo, sobre los 1.000 metros de altura sobre el nivel del mar, son suelos clasificados en capacidad de uso como VII. Se trata de una zona relativamente plana con lomajes de pendientes suaves inferiores al 30%, con mayor frecuencia en los 8%. 423 hectáreas de bosque adulto de lenga comercial. 740 hectáreas de bosques achaparrados. 73 hectáreas de terrenos limpios, mallines con mal drenaje y abundante acumulación de materia orgánica. 34 hectáreas de zonas de protección 230 hectáreas de escoriales, sobre el limite de la vegetación y desde donde nacen los cursos de agua que dan origen al río Emperador Guillermo. El predio cuenta con un plan de manejo de explotación forestal vigente, por lo cual se ha destinado a la extracción de leña con fines comerciales en una superficie de 50 hectáreas aproximadamente, el resto de la superficie se encuentra sin ningún tipo de manejo o uso</t>
  </si>
  <si>
    <t>https://www.yapo.cl/aisen/comprar/campo_sector_rio_quitralco_76366630.htm?ca=13_s&amp;oa=76366630&amp;xsp=42</t>
  </si>
  <si>
    <t>2021-02-22</t>
  </si>
  <si>
    <t>Se vende campo en sector Rio Quitralco con una superficie de 160 has, cuenta con bosque nativo virgen, acceso mediante embarcación a una hora aproximadamente de Puerto Chacabuco.Precio conversable.</t>
  </si>
  <si>
    <t>https://www.yapo.cl/inmuebles/propiedad_89080251</t>
  </si>
  <si>
    <t>2024-02-07</t>
  </si>
  <si>
    <t>Área que abarca un gradiente altitudinal desde aproximadamente 20 metros sobre el nivel del mar en la ribera sur del río Vargas, hasta los 1.150 m en las altas cumbres del cordón al este del río El Paso. Incluye en su porción baja grandes extensiones de turberas de Sphagnum magellanicum (pomponales), bosques siempreverdes de Coihue, Ciprés de las Guaitecas y Mañío de Hojas Punzantes, lomajes rocosos con matorrales arborescentes de Ciruelillo y Chaura, bosques húmedos achaparrados de Ñirre y humedales que incluyen mallines de Totora-Junco (ciperáceas y juncáceas). La porción montañosa posee vastas extensiones de bosques prístinos de Coihue de Magallanes, bosques mixtos de Coihue de Magallanes-Lenga, bosques achaparrados de altura de Lenga-Ñirre, tundras o turberas acojinadas de influencia oceánica y vegetación de altura. The plot encompasses a gradient of 20 m asl (approx.) on the southern bank of the Vargas River up to 1.150m on the high peaks of the mountains east of the El Paso River. It includes on its lower portion vast peat bogs of Sphagnum magellanicum (pomponales), evergreen southern beech forests of Coihue with Guaitecas Cypress, and the podocarp Mañio of sharp Leaves, rocky hills with arborescent bushes of Ciruelillo and Chaura, humid stunted forests of Antarctic Beech and wetlands made up of rushes and sedges. The mountainous portion contains vast extensions of pristine forests of Magellans Beech, mixed forests of Magellans Beech-Lenga Beech, stunted highland forests of Lenga-Antarctic Beech, padded tundras, and Andean vegetation.</t>
  </si>
  <si>
    <t>https://www.yapo.cl/aisen/comprar/el_corcovado_80035146.htm?ca=13_s&amp;oa=80035146&amp;xsp=19</t>
  </si>
  <si>
    <t>Los Ríos Santo Domingo y Bahía Mala, se encuentran a ambos costados del predio siendo estos sus deslindes naturales e inamovibles. El mar penetra al interior del predio en una longitud de 2,2 Km. Aprox., y 400 metros de ancho aprox., formando un Golfo de notables características y de una extraordinaria belleza, que podría ser un buen fondeadero para yates y otras embarcaciones, con riveras de suave pendiente a ambos costados. Esta entrada de mar se denomina “Estero Los Patos”. Zona especialmente privilegiada por el avistamiento de la Ballena Azul, debido a su concentración especial en el sector, además de otros exponentes de la Fauna Marina. Fauna Nativa: Puma, Chucao, Aguiluchos, Castor Chileno, Gato Montes y otros. Bosque Nativo: Mañío, Canelo, Luma Arrayán, Coigue, Tepa, Laurel y Copihue entre otros Posee numerosos arroyos y pequeñas cascadas, además de la existencia aguas termales Cercania con los dos Aerodromos principales de la zona, Aeródromo Raul Marin Balmaceda y Aeródromo Melimoyu. Actualmente se encuentran operativos para proyectos de investigacion y turismo. Finalmente, destacamos la aprobación del Decreto N° 13, de fecha 18 de Febrero del 2014 sobre el Proyecto “Area Marina Costera Protegida” que incluye al predio en cuestión, lo que permite que esta zona sea una de las privilegiadas dentro de muy pocas, convirtiéndose en un verdadero “santuario”, libre de salmoneras, aumentando considerablemente la especiales características para la conservación, el turismo de la zona y además de los atractivos que ofrece el Corcovado.</t>
  </si>
  <si>
    <t>https://www.portalinmobiliario.com/MLC-2638261028-295-hectareas-rio-maqui-guadal-26166-_JM</t>
  </si>
  <si>
    <t>Se vende campo de 295 hectáreas en el sector de Guadal, distante aproximadamente a 9 kilómetros por camino público y 5 aproximadamente de servidumbre que prontamente tendrá acceso vehicular hasta el mismo campo y regularizado.Ubicado en disposición de meseta plana en la montaña, consta de 5 kilómetros de río Maqui en su nacimiento dentro del predio, laguna interior y colinda con otra laguna en un deslinde. Posee dos arroyos todo el año.Posee bosque nativo de lenga, valles y colinda con predios fiscales en todos sus extremos. Valor: $442.500.000.-Comisión por corretaje 3% del valor de compraventa (líquido)(26166)</t>
  </si>
  <si>
    <t>295 Hectáreas, Río Maqui, Guadal, Chile Chico, Aysén</t>
  </si>
  <si>
    <t>https://www.yapo.cl/inmuebles/propiedad_87860560</t>
  </si>
  <si>
    <t>2023-08-07</t>
  </si>
  <si>
    <t>Se vende veranada (campo) de 36 hectáreas en sector el avellano comuna río Ibáñez, consta de mucha vegetación y arroyos cordilleranos. Saneado y con documentacion en regla. Precio: $1.500.000 por hectárea.</t>
  </si>
  <si>
    <t>Se vende campo de 295 hectáreas en el sector de Guadal, distante aproximadamente a 9 kilómetros por camino público y 5 aproximadamente de servidumbre que prontamente tendrá acceso vehicular hasta el mismo campo y regularizado.Ubicado en disposición de meseta plana en la montaña, consta de 5 kilómetros de río Maqui en su nacimiento dentro del predio, laguna interior y colinda con otra laguna en un deslinde. Posee dos arroyos todo el año.Posee bosque nativo de lenga, valles y colinda con predios fiscales en todos sus extremos. Valor: $442.500.000.-Comisión por corretaje 3% del valor de compraventa (líquido)</t>
  </si>
  <si>
    <t>2023-04-28</t>
  </si>
  <si>
    <t>Lindo predio en el sector de La Junta a tan solo 15 kilómetros del pueblo, 15 kilómetros de camino pavimentado mas 7 kilómetros de camino en proceso de habilitación, que ya se encuentra trazado y solo queda el proceso de ripiado, el camino cruzara el predio casi en toda su extensión, al momento el campo es de uso ganadero de baja escala, posee abundante vegetación y lomajes, junto con empastadas y hermosas vistas. EasyBroker ID: EB-BU4399</t>
  </si>
  <si>
    <t>https://www.portalinmobiliario.com/MLC-939863149-predio-en-sector-de-la-junta-_JM</t>
  </si>
  <si>
    <t>2021-12-07</t>
  </si>
  <si>
    <t>https://www.economicos.cl/propiedades/sitio-o-terreno-en-venta-en-lago-verde-codR76401637-8L0-EBBU4399.html</t>
  </si>
  <si>
    <t>Lindo predio en el sector de La Junta a tan solo 15 kilómetros del pueblo, 15 kilómetros de camino pavimentado mas 7 kilómetros de camino en proceso de habilitación, que ya se encuentra trazado y solo queda el proceso de ripiado, el camino cruzara el predio casi en toda su extensión, al momento el campo es de uso ganadero de baja escala, posee abundante vegetación y lomajes, junto con empastadas y hermosas vistas.</t>
  </si>
  <si>
    <t>Lago Verde, Aisén del General Carlos Ibañez del Campo</t>
  </si>
  <si>
    <t>https://www.portalinmobiliario.com/MLC-1490277389-295-hectareas-rio-maqui-guadal-26166-_JM</t>
  </si>
  <si>
    <t>2024-04-30</t>
  </si>
  <si>
    <t>2024-01-12</t>
  </si>
  <si>
    <t>2024-03-05</t>
  </si>
  <si>
    <t>https://new.yapo.cl/inmuebles/propiedad_88247437</t>
  </si>
  <si>
    <t>2024-02-14</t>
  </si>
  <si>
    <t>VENDE HABITER360!!!&lt;br /&gt;&lt;br /&gt;EXCELENTE OPORTUNIDAD DE INVERSION!&lt;br /&gt;&lt;br /&gt;EN VENTA Campos en la Comuna y Provincia de Aysén.&lt;br /&gt;&lt;br /&gt;Se vende 2 preciosos campos agrícolas denominado El NEVADO de 109 hectáreas y RÍO VIVIANA de 241 hectáreas colindantes entre sí, sumando un total de 350 hectáreas.&lt;br /&gt;&lt;br /&gt;Insertos a unos 10 kms de la ciudad de Aysén con acceso desde el camino Aysén Coyhaique con una extensión de 12 kilómetros aproximadamente, destacándose por su ubicación en el inicio del valle principal del Rio Viviana a su salida hacia el camino a Villa Mañihuales.&lt;br /&gt;&lt;br /&gt;Su singular belleza se caracteriza por sus recursos hídricos en abundancia mediante un gran torrente tipo cascada naciente del macizo y sus afluentes, con pendientes suaves, fuertes y onduladas, rico en forraje con abundancia de malezas y accidentes topográficos de importancia, con gran cantidad de madera virgen, encontrándose variada miscelánea de árboles, entre ellos lenga, ñire e incluso ciprés en menor cantidad.&lt;br /&gt;&lt;br /&gt;La ubicación estratégica le otorga cualidades aceptables para el ámbito agrícola, cría de ganado y explotación agrícola indeterminada. El sector de ubicación del bien tiene una pluviometría aproximada de 1.000. mm al año, y las temperaturas medias oscilan entre -1 grado C. en invierno y 12 grados C. en verano.&lt;br /&gt;&lt;br /&gt;Valor venta el Nevado 109 hectareas $165.000.000.-&lt;br /&gt;Valor venta Río Viviana 241 hectareas $ 365.000.000.-&lt;br /&gt;Valor venta por ambos campos (el Nevado y Río Viviana =350 hectáreas) $525.000.000.-&lt;br /&gt;&lt;br /&gt;NOTA: SE RECIBEN OFERTAS.</t>
  </si>
  <si>
    <t>el nevado region de aysen</t>
  </si>
  <si>
    <t>https://www.economicos.cl/propiedades/maravilloso-campo-en-la-patagonia-chilena-codAAROTBY.html</t>
  </si>
  <si>
    <t>2020-11-30</t>
  </si>
  <si>
    <t xml:space="preserve">Predio agrícola denominado “La Esperanza” de aproximadamente 600 hectáreas, situado en el litoral sur de la región de Aysén, situado en el lugar denominado Puerto Bonito, el Puerto Natural más tranquilo y amplio de la región. situado en el litoral sur de la región de Aysén, situado en el lugar denominado Puerto Bonito, el Puerto Natural más tranquilo y amplio de la región. Este predio es una excepción, contando con playas aptas para el baño, a la vez permite el acceso y la práctica de deportes acuáticos. El predio cuenta con tres ríos, dos en sus deslindes del norte y sur, y uno que atraviesa la propiedad, estos son de bajo caudal no siendo navegables, pero que da al predio una belleza adicional, dado que se encuentran en estos diversos tipos de truchas, permitiendo la pesca deportiva con mosca. desde el Aeropuerto de Puerto Aysén, sería de 30 minutos. El viaje en barco desde Puerto de Chacabuco (el puerto comercial más próximo, a 14 kilómetros de Puerto Aysén) a la zona, asumiendo una embarcación que haga 20 nudos, sería de 4 horas. Ya se han iniciado los trabajos de construcción de una carretera que uniría Puerto Bonito con Puerto Aysén, con una distancia de aproximadamente 70 kilómetros.  </t>
  </si>
  <si>
    <t>Puerto aysen  Aysén, Aisén del General Carlos Ibañez del Campo</t>
  </si>
  <si>
    <t>https://propiedades.portalterreno.cl/propiedad/venta/agricola/cisnes/201887</t>
  </si>
  <si>
    <t>2024-05-22</t>
  </si>
  <si>
    <t>Campo ubicado al sur de Puerto Cisnes a orillas de la Laguna Escondida. El terreno tiene 415 hectáreas con 1,6 km de orillas de la laguna y 3,9 del río Picacho.Su topografía es variada, con más del 50% del campo compuesto por lomajes suaves cubiertos de bosque en su mayoría. Además tiene 2 cerros que se elevan 200 metros sobre el nivel del terreno.Por el deslinde este lo recorre el río, que forma 2 lagunas pequeñas y lo hacen ideal para el kayak o la pesca con mosca.</t>
  </si>
  <si>
    <t>https://www.portalinmobiliario.com/MLC-1247303437-agricola-en-venta-en-cisnes-_JM</t>
  </si>
  <si>
    <t>2022-11-24</t>
  </si>
  <si>
    <t>2022-12-24</t>
  </si>
  <si>
    <t>Campo ubicado al sur de Puerto Cisnes a orillas de la Laguna Escondida.  El terreno tiene 415 hectáreas con 1,6 km de orillas de la laguna y 3,9 del río Picacho. Su topografía es variada, con más del 50% del campo compuesto por lomajes suaves cubiertos de bosque en su mayoría. Además tiene 2 cerros que se elevan 200 metros sobre el nivel del terreno. Por el deslinde este lo recorre el río, que forma 2 lagunas pequeñas y lo hacen ideal para el kayak o la pesca con mosca.</t>
  </si>
  <si>
    <t>Puerto Cisnes, Cisnes, Aysén</t>
  </si>
  <si>
    <t>https://inmueble.mercadolibre.cl/MLC-1397895611-agricola-en-venta-en-cisnes-_JM</t>
  </si>
  <si>
    <t>https://www.portalinmobiliario.com/MLC-1289047717-agricola-en-venta-en-cisnes-_JM</t>
  </si>
  <si>
    <t>2023-01-21</t>
  </si>
  <si>
    <t>https://www.portalinmobiliario.com/MLC-1442299185-sitio-en-venta-en-chile-chico-_JM</t>
  </si>
  <si>
    <t>Fundo El Maqui Guadal Comuna de Chile Chico, Región de Aysén  Valor: $442.500.000.- Superficie: 295 hectáreas  Se vende campo de 295 hectáreas en el sector de Guadal. Ubicado en disposición de meseta plana en la montaña, consta de 5 kilómetros de río Maqui dentro del predio, laguna interior y colinda con otra laguna en un deslinde. Posee dos arroyos todo el año. Tiene servidumbre de paso constituida desde donde se accede desde la ruta pública. Posee bosque nativo de lenga, valles y colinda con predios fiscales en todos sus extremos.</t>
  </si>
  <si>
    <t>El Maqui Guadal, Chile Chico, Aysén</t>
  </si>
  <si>
    <t>https://www.portalinmobiliario.com/MLC-1438842249-agricola-en-venta-en-aisen-_JM</t>
  </si>
  <si>
    <t>2023-12-09</t>
  </si>
  <si>
    <t>2023-11-12</t>
  </si>
  <si>
    <t>https://www.yapo.cl/aisen/comprar/agricola_lago_bertrand_chile_chico_74343623.htm?ca=13_s&amp;oa=74343623&amp;xsp=27</t>
  </si>
  <si>
    <t>Espectacular campo de 148 hectáreas con increíbles vistas a los lagos Bertrand, Plomo, Negro y panorámicas vistas a los ventisqueros cordilleranos. Está ubicado al sur de la ciudad de Coyhaique, se llega por la carretera austral, recorriendo 246 kilómetros del aeropuerto de Balmaceda de los cuáles 100 de ellos están asfaltados, a 10 minutos de Puerto Guadal y Lago General Carrera, 15 minutos de Puerto Bertrand y Río Baker. Su ubicación, lo hace muy atractivo para el desarrollo turístico, destacando la zona de pesca en el lago Bertrand, la navegación conectada con el lago el Plomo, lago General Carrera y río Baker. Cercano al parque nacional Patagonia, las Catedrales de marmol y desde Puerto Guadal salen expediciones a los glaciares y la laguna San Rafael. El campo tiene bosques de coigues, arroyos y en la parte baja tiene un lindo valle con praderas, ideal para el ganado.Catalina Rios  992379147Cód.: 313564</t>
  </si>
  <si>
    <t>XI Aisén, Chile Chico</t>
  </si>
  <si>
    <t>https://www.portalinmobiliario.com/MLC-2423921076-patagonia-espectaculares-545ha-a-los-pies-del-mo-_JM</t>
  </si>
  <si>
    <t>Este espectacular campo se encuentra ubicado a los pies del majestuoso Monte San Lorenzo, ofreciendo una ubicación privilegiada en la Patagonia. Con aproximadamente 3 kilómetros de ribera del río Tranquilo, que serpentea a través de la propiedad, así como diversos arroyos, este terreno es un paraíso para los amantes de la naturaleza y los aficionados a la montaña.El campo está rodeado por un exuberante bosque nativo que alberga una diversidad de flora y fauna nativa inigualable, creando un entorno natural único preservado y virgen. Las vistas panorámicas desde la propiedad son simplemente impresionantes y dificiles de describir, ya que ofrece una perspectiva privilegiada de la segunda montaña más alta de la Patagonia, el Monte San Lorenzo. Estas vistas son una fuente constante de inspiración y un regalo para los sentidos.Además de su belleza natural, este campo también es un punto de acceso clave para escaladores, aventureros y amantes del treking, ya que se encuentra en la principal ruta de acceso hacia el Monte San Lorenzo, ofreciendo la posibilidad de realizar emocionantes expediciones y desafíos. El acceso directo a glaciares y hielos milenarios añade otra dimensión de aventura a esta propiedad, haciendo que sea una ubicación excepcional para aquellos interesados en actividades alpinas, cuenta con acceso vía camino vecinal hasta el predio mismo.Distante a 50km al sur de la localidad de Cochrane.En términos de inversión, esta propiedad es una oportunidad única. La belleza natural, la ubicación estratégica, y las múltiples actividades al aire libre que se pueden realizar en el entorno hacen de ella una inversión excepcional. Ya sea para uso personal como refugio de montaña o para desarrollo turístico, este campo ofrece un potencial inmenso y una experiencia de vida verdaderamente inigualable en la impresionante Patagonia.</t>
  </si>
  <si>
    <t>https://www.portalinmobiliario.com/MLC-2559774986-patagonia-espectaculares-545ha-a-los-pies-del-mo-_JM</t>
  </si>
  <si>
    <t>https://www.portalinmobiliario.com/MLC-2154772114-patagonia-espectaculares-545ha-a-los-pies-del-mo-_JM</t>
  </si>
  <si>
    <t>Este espectacular campo se encuentra ubicado a los pies del majestuoso Monte San Lorenzo, ofreciendo una ubicación privilegiada en la Patagonia. Con aproximadamente 3 kilómetros de ribera del rio Tranquilo, que serpentea a través de la propiedad, así como diversos arroyos, este terreno es un paraíso para los amantes de la naturaleza y los aficionados a la montaña.El campo está rodeado por un exuberante bosque nativo que alberga una diversidad de flora y fauna nativa inigualable, creando un entorno natural único preservado y virgen. Las vistas panorámicas desde la propiedad son simplemente impresionantes y dificiles de describir, ya que ofrece una perspectiva privilegiada de la segunda montaña más alta de la Patagonia, el Monte San Lorenzo. Estas vistas son una fuente constante de inspiración y un regalo para los sentidos.Además de su belleza natural, este campo también es un punto de acceso clave para escaladores, aventureros y amantes del treking, ya que se encuentra en la principal ruta de acceso hacia el Monte San Lorenzo, ofreciendo la posibilidad de realizar emocionantes expediciones y desafíos. El acceso directo a glaciares y hielos milenarios añade otra dimensión de aventura a esta propiedad, haciendo que sea una ubicación excepcional para aquellos interesados en actividades alpinas, cuenta con acceso vía camino vecinal hasta el predio mismo.Distante a 50km al sur de la localidad de Cochrane.En términos de inversión, esta propiedad es una oportunidad única. La belleza natural, la ubicación estratégica, y las múltiples actividades al aire libre que se pueden realizar en el entorno hacen de ella una inversión excepcional. Ya sea para uso personal como refugio de montaña o para desarrollo turístico, este campo ofrece un potencial inmenso y una experiencia de vida verdaderamente inigualable en la impresionante Patagonia.</t>
  </si>
  <si>
    <t>2024-03-29</t>
  </si>
  <si>
    <t>2024-04-23</t>
  </si>
  <si>
    <t>https://www.portalinmobiliario.com/MLC-1016780194-agricola-en-venta-en-cisnes-_JM</t>
  </si>
  <si>
    <t>2022-12-15</t>
  </si>
  <si>
    <t>2022-07-02</t>
  </si>
  <si>
    <t>Cod. P&amp;amp,G : 35675 - 770 has. Frente al Golfo Corcovado. Acceso solo marítimo. A 1.40 hora de navegación desde puerto Raul Marin Balmaceda y a 40 minutos de Melimoyu. Ambos costados del predio están delimitados por los rios Santo Domingo y Bahia Mala. El mar penetra al interior del fundo en una extensión de 2,2 kms. y con un ancho promedio de 400 mts, formando una bahía de extraordinaria belleza con riberas de suaves pendientes a ambos costados. Posee numerosos arroyos y pequeñas cascadas, zona privilegiada por el alistamiento de la ballena azul, abundante bosque y fauna nativa.</t>
  </si>
  <si>
    <t>Melimoyu, Cisnes, Aysén</t>
  </si>
  <si>
    <t>https://new.yapo.cl/inmuebles/propiedad_87229377</t>
  </si>
  <si>
    <t>2023-07-27</t>
  </si>
  <si>
    <t>2023-06-26</t>
  </si>
  <si>
    <t>VENDE HABITER360!!! ¡EXCELENTE OPORTUNIDAD DE INVERSION! EN VENTA Campos en la Comuna y Provincia de Aysén. Se vende 2 preciosos campos agrícolas denominado El NEVADO de 109 hectáreas y RÍO VIVIANA de 241 hectáreas colindantes entre sí, sumando un total de 350 hectáreas. Insertos a unos 10 kms de la ciudad de Aysén con acceso desde el camino Aysén Coyhaique con una extensión de 12 kilómetros aproximadamente, destacándose por su ubicación en el inicio del valle principal del Rio Viviana a su salida hacia el camino a Villa Mañihuales. Su singular belleza se caracteriza por sus recursos hídricos en abundancia mediante un gran torrente tipo cascada naciente del macizo y sus afluentes, con pendientes suaves, fuertes y onduladas, rico en forraje con abundancia de malezas y accidentes topográficos de importancia, con gran cantidad de madera virgen, encontrándose variada miscelánea de árboles, entre ellos lenga, ñire e incluso ciprés en menor cantidad. La ubicación estratégica le otorga cualidades aceptables para el ámbito agrícola, cría de ganado y explotación agrícola indeterminada. El sector de ubicación del bien tiene una pluviometría aproximada de 1.000. mm al año, y las temperaturas medias oscilan entre -1 grado C. en invierno y 12 grados C. en verano. Valor venta el Nevado 109 hectareas $165.000.000.- Valor venta Río Viviana 241 hectareas $ 365.000.000.- Valor venta por ambos campos (el Nevado y Río Viviana =350 hectáreas) $525.000.000.- NOTA: SE RECIBEN OFERTAS.</t>
  </si>
  <si>
    <t>https://www.portalinmobiliario.com/MLC-1499631559-1317-hectareas-tortel-26193-_JM</t>
  </si>
  <si>
    <t>Se vende exclusiva isla en la región de Aysén, Patagonia chilena en la localidad de Tortel, de una superficie de 1.317 hectáreas conformado por tres propiedades que se venden juntas de 597,5 hectáreas 417.5 hectáreas y 302 hectáreas. Todo lo anterior, parte de una isla completa de una superficie de aproximadamente 8.000 hectáreas, cuyas únicas propiedades privadas son las mencionadas. El resto de superficie corresponde al Estado de Chile.Se encuentra ubicada a aproximadamente una hora de navegación desde Caleta Tortel en lancha rápida, Tortel se caracteriza por tener un clima oceánico, temperatura media, máxima promedio de 14°C en enero y de 1°C en junio y precipitaciones entre los 30 y los 55 mm mensuales.La propiedad posee múltiples atractivos, no se encuentra intervenida. Posee bosque nativo de Coigue, Ñire y Ciprés de las Guaitecas. Arroyos, vertientes y lagunas interiores, entradas de mar con pequeñas bahías con playas de arena, bastantes sectores planos, lomajes y cerros.Lo invitamos a conocer esta propiedad en exclusiva de FCW propiedades.Comisión por corretaje 3% del valor de compraventa (líquido).Valor: $2.058.000.000-</t>
  </si>
  <si>
    <t>1.317 Hectáreas Tortel, Tortel, Aysén</t>
  </si>
  <si>
    <t>2023-08-14</t>
  </si>
  <si>
    <t>2023-06-16</t>
  </si>
  <si>
    <t>https://www.portalterreno.com/cl/propiedad/venta/sitio/coyhaique/182842</t>
  </si>
  <si>
    <t>2021-11-24</t>
  </si>
  <si>
    <t>Información Adicional Zona de Alta Demanda Zona de Muy Alta Demanda--&gt; Descripción Preciosa parcela en proyecto \"Rio la Gloria\"Rodeado de reservas nacionales, emplazado en un bosque verde, entre mañíos y naturaleza viva.El río provee de 4 playas comunes, disponibles para ser disfrutadas en un entorno maravilloso por la totalidad de los propietarios, donde además se encuentra proyectado un refugio de pesca destinado a descanso para los días de excursión.El proyecto cuenta con 18 hectáreas de conservación de bosque nativo, lugar perfecto para trecking y/o avistamiento de aves, rodeado de un respetado entorno natural.Rol PropioParcela Nº 36 BORDE RIO 5.000 M2Precio de venta $21.000.000Se puede visitar vuelo aéreo con parcelas disponibles del proyecto, en el siguiente link /&amp;gt,Atractivos:-Parque Nacional Queulat-Reserva Nacional Río Simpson-Lodge de pesca en Río MañihualesContacto:Equipo Comercial :Magdalena Vega: Cel (+56 9) 4052 61 89Matias Alonso Ascui (+56 9) 9744 52 97Teléfono Oficina Santiago (+56 2) 2993 24 38Empresas Alonso &amp;amp, Ascui, Experiencia Inmobiliaria desde el año 1980Corretaje de Propiedades • Tasaciones • Asesoría Legal • Inmobiliaria • Arquitectos</t>
  </si>
  <si>
    <t>MAÑIHUALES</t>
  </si>
  <si>
    <t>https://www.portalinmobiliario.com/MLC-1490238773-1317-hectareas-tortel-26193-_JM</t>
  </si>
  <si>
    <t>Tortel, Aysén</t>
  </si>
  <si>
    <t>https://www.portalterreno.com/cl/propiedad/venta/terreno/puerto-aysen/225605</t>
  </si>
  <si>
    <t>2022-12-05</t>
  </si>
  <si>
    <t>Río Cañón 1021-110 es un terreno que se caracteriza por su impresionante ubicación en medio de un cordón montañoso en el corazón de la Patagonia, que gracias a las precipitaciones en la zona y sus nevadas cumbres, abastecen al terreno de abundante riqueza hídrica con inmensos esteros que dan vida a la hermosa flora, fauna y funga de la región de Aysén. La increíble riqueza natural que posee el proyecto contempla una excelente oportunidad de inversión, con proyecciones de enormes retornos y alta plusvalía en el largo plazo, ya que cuenta con vegetación totalmente virgen y se encuentra cercano a importantes atractivos turísticos de la zona, como la Reserva Nacional Mañihuales y Reserva Nacional Lago Las Torres.</t>
  </si>
  <si>
    <t>Puerto Aysen, Aysén</t>
  </si>
  <si>
    <t>2022-12-20</t>
  </si>
  <si>
    <t>Isla Magdalena, Cisnes, Aysén</t>
  </si>
  <si>
    <t>https://www.portalinmobiliario.com/MLC-1293232611-campo-en-venta-en-isla-magdalena-_JM</t>
  </si>
  <si>
    <t>https://new.yapo.cl/inmuebles/propiedad_86459163</t>
  </si>
  <si>
    <t>2023-08-21</t>
  </si>
  <si>
    <t>Fundo El Maqui Guadal Comuna de Chile Chico, Región de Aysén Valor: $442.500.000.- Se vende campo de 295 hectáreas en el sector de Guadal. Ubicado en disposición de meseta plana en la montaña, consta de 5 kilómetros de río Maqui dentro del predio, laguna interior y colinda con otra laguna en un deslinde. Posee dos arroyos todo el año. Tiene servidumbre de paso constituida desde donde se accede desde la ruta pública. Posee bosque nativo de lenga, valles y colinda con predios fiscales en todos sus extremos.</t>
  </si>
  <si>
    <t>https://www.economicos.cl/propiedades/sitio-o-terreno-en-venta-en-tortel-codR76401637-8L0-EBEE4331.html</t>
  </si>
  <si>
    <t>Excelente campo rodeado por agua prácticamente en todos sus lados, mas dé  2.5 kilómetros del Rio Baker y otros 4.5 Kilómetros del Rio Vargas, abundante bosque nativo. Cercano a la localidad de caleta Tortel a 1 hora de la localidad de Cochrane por la carretera austral sur.</t>
  </si>
  <si>
    <t>https://www.yapo.cl/inmuebles/propiedad_89461346</t>
  </si>
  <si>
    <t>2024-07-01</t>
  </si>
  <si>
    <t>SE VENDE TERRENO EN PATAGONIA CHILENA REGIÓN DE AYSÉN &amp;#8211, CHILE ESTE HERMOSO CAMPO DE 608 ha SE ENCUENTRA EN EL SECTOR DE ESTERO VIVIANA, CON DOS ACCESOS, UNO QUE APROXIMA POR LA RUTA 240 CAMINO AYSÉN - COYHAIQUE, A 10 KM DE PUERTO AYSÉN Y EL OTRO ACERCAMIENTO POR CAMINO A MAÑIHUALES. LUGAR SUMERGIDO EN EL BOSQUE, DONDE ABUNDAN LAS ESPECIES DE FLORA NATIVA, TALES COMO EL CIPRES, LENGA, TEPA, MAÑIO, COIHUE, ARRAYÁN, ENTRE OTROS. AL BORDE DEL RÍO VIVIANA QUE SE NUTRE POR OCHO CASCADAS QUE CRUZAN EL TERRENO BRINDANDO UN SONIDO ARMONIOSO AL AMBIENTE QUE INSPIRA A LA TRANQUILIDAD DE LA NATURALEZA. ADECUADO PARA CONSERVACIÓN, PROYECTO TURÍSTICO O INVERSIÓN PARTICULAR. VALOR: $1.600.000.- POR HECTÁREA. CONTACTOS DIRECTOS OFI. Nº 202. 2do. PISO EDIF.CORDILLERA PTO. AYSEN FONO CEL. +56 976695061&amp;#8211, 672393322</t>
  </si>
  <si>
    <t>Calle Bernardo OHiggins 605</t>
  </si>
  <si>
    <t>https://www.portalinmobiliario.com/MLC-2086587892-sitio-en-venta-en-rio-ibanez-_JM</t>
  </si>
  <si>
    <t>2024-03-31</t>
  </si>
  <si>
    <t>Oportunidad!!! Rebajado Campo De 347 Ha Cercano A Cerro Castillo // Aysen, Río Ibánez, Aysén</t>
  </si>
  <si>
    <t>https://www.portalinmobiliario.com/MLC-1439394441-sitio-en-venta-en-rio-ibanez-_JM</t>
  </si>
  <si>
    <t>Campo De 269 Ha Cercano A Cerro Castillo // Aysen, Río Ibánez, Aysén</t>
  </si>
  <si>
    <t>https://propiedades.portalterreno.cl/propiedad/venta/sitio/rio-ibanez/299295</t>
  </si>
  <si>
    <t>Inversionistas. Conservacionistas. Extraordinario campo 269 hect cercano a Cerro Castillo en Aysén.Colindante a lo ancho con Rio Sin NombreBosque nativo.Alta plusvalía.</t>
  </si>
  <si>
    <t>https://www.yapo.cl/inmuebles/propiedad_89536529</t>
  </si>
  <si>
    <t>Inversionistas. Conservacionistas. Extraordinario campo 269 hect cercano a Cerro Castillo en Aysén.&lt;br /&gt;Colindante a lo ancho con Rio Sin Nombre&lt;br /&gt;Bosque nativo.&lt;br /&gt;Alta plusvalía.</t>
  </si>
  <si>
    <t>269 hect de campo cercano a Villa Cerro Castil</t>
  </si>
  <si>
    <t>https://www.yapo.cl/inmuebles/propiedad_89764941</t>
  </si>
  <si>
    <t>Terreno a la venta, con sus Títulos al Día, de 800 ha en Puerto Cisnes, Provincia de Aysén. El terreno se ubica a 3 kms de la entrada a Puerto Cisnes, al norte bordea la carretera nueva asfaltada ruta x-25 y por el sur la antigua carretera próximo al rio Cisnes, ubicado a solo 60 km de Parque Nacional Queulat, uno de los mayores atractivos de la Carretera Austral.&lt;br /&gt;&lt;br /&gt; Este predio se ubica a unos 207 km de la capital regional de la Región de Aysén, Coyhaique, y se accede por la Ruta 7, Carretera Austral pavimentada.&lt;br /&gt; Es un terreno natural de aproximadamente 60% bosques nativos, 40% praderas y mallines y de interesante flora y fauna, con 2 lagunas naturales en su interior.&lt;br /&gt; Muy buena inversión dada su cercana ubicación a Puerto Cisnes, eventualmente pudiera ser considerado Ampliación Urbana y a su potencial para algún otro proyecto, por sus características topográficas.&lt;br /&gt; Es apto para parcelación como también para actividades recreativas y turísticas, ganaderas o conservación.&lt;br /&gt;La Patagonia chilena es conocida por sus aguas cristalinas y prístinas, que a menudo se consideran algunas de las más puras del mundo. La región alberga numerosos ríos, lagos, fiordos y glaciares que contribuyen a la excepcional calidad del agua.&lt;br /&gt;AGUA: Una de las características notables de la Patagonia chilena es la abundancia de agua de deshielo de los glaciares. Los glaciares de la región, como los Campos de Hielo Patagónico Norte y Sur, alimentan los ríos y lagos, proporcionando un suministro constante de agua dulce. Esta agua de deshielo glacial suele ser excepcionalmente clara y pura, lo que la hace muy deseable para diversos fines, incluido el agua potable.&lt;br /&gt; La naturaleza remota e intacta de la región patagónica, con intervención humana limitada, contribuye a la preservación de la calidad del agua. La ausencia de contaminación industrial y el mínimo impacto humano ayudan a mantener el estado prístino de las fuentes de agua.&lt;br /&gt; Es importa</t>
  </si>
  <si>
    <t>3 Km al norte de Puerto Cisnes Bordea Ruta X25</t>
  </si>
  <si>
    <t>https://www.yapo.cl/aisen/comprar/parcela_en_ays_n_79155768.htm?ca=13_s&amp;oa=79155768&amp;xsp=45</t>
  </si>
  <si>
    <t>2021-07-29</t>
  </si>
  <si>
    <t>Se vende parcela Ubicada Lago Riesco, Cumuna Aysén, superficie 482,19 hectareas,La Propiedad es emplazada a 28 kms al sur de Puerto Aysén, por la ruta X-550, ruta de ripio.Mejor oferta sobre $600.000.000, se vende por apuro.</t>
  </si>
  <si>
    <t>2021-08-10</t>
  </si>
  <si>
    <t>El Fundo es una propiedad ubicada en Bahía Aldunate, Patagonia Norte, a los pies del volcán Melimoyu, al oeste de Puyuhuapi  650 hectáreas  Se llega por mar desde Puerto Puyuhuapi (30 minutos de navegación) o desde Puerto Cisnes (1:20 hora de navegación a 20 nudos náuticos)  La propiedad cubre todo el frente de playa de la bahía y la entrada al valle del Río Aldunate. Está rodeado por mar y terrenos fiscales y solamente colinda con un predio particular hacia el norte (Valle Las Lágrimas), el cual no tiene accesos ni servidumbre Además del río Aldunate al norte de la playa se encuentra el río Matte que baja del Valle Las Lágrimas ambos excelentes para la pesca  Se trata de un campo de gran aptitud turística actividades outdoor flyfishing trekking y gran cantidad de alternativas de excursiones  Se accede al Río Aldunate solo por la propiedad lo cual le da un carácter de exclusividad  Hacia el oriente del campo se puede acceder al valle que es de 18 000 hás de terrenos fiscales   Incluye:  Galpón ganadero</t>
  </si>
  <si>
    <t>https://www.portalinmobiliario.com/MLC-637921566-agricola-en-venta-en-cisnes-_JM</t>
  </si>
  <si>
    <t>El Fundo es una propiedad ubicada en Bahía Aldunate, Patagonia Norte, a los pies del volcán Melimoyu, al oeste de Puyuhuapi  1.718 hectareas  Se llega por mar desde Puerto Puyuhuapi (30 minutos de navegación) o desde Puerto Cisnes (1:20 hora de navegación a 20 nudos náuticos)  La propiedad cubre todo el frente de playa de la bahía y la entrada al valle del Río Aldunate. Está rodeado por mar y terrenos fiscales y solamente colinda con un predio particular hacia el norte (Valle Las Lágrimas), el cual no tiene accesos ni servidumbre Además del río Aldunate al norte de la playa se encuentra el río Matte que baja del Valle Las Lágrimas ambos excelentes para la pesca  Se trata de un campo de gran aptitud turística actividades outdoor flyfishing trekking y gran cantidad de alternativas de excursiones  Se accede al Río Aldunate solo por la propiedad lo cual le da un carácter de exclusividad  Hacia el oriente del campo se puede acceder al valle que es de 18 000 hás de terrenos fiscales  La propiedad tiene casa patronal recientemente refaccionada galpones, casa cuidador, embarcadero, cierres, etc  Incluye:  Casa y bodega  Casa cuidador  Lancha 10 pasajeros  Embarcadero  Galpón ganadero</t>
  </si>
  <si>
    <t>https://www.portalinmobiliario.com/MLC-637919825-bahia-aldunate-puyuhuapi-orilla-mar-y-rio-gran-reserva-_JM</t>
  </si>
  <si>
    <t>2023-06-14</t>
  </si>
  <si>
    <t>2023-07-14</t>
  </si>
  <si>
    <t>7.1 hectareas con hermosas vistas a la ciudad de Cochrane, camino público hasta la misma propiedad, con luz y a pasos de agua potable rural, a los pies de la reserva nacional Tamango, hoy unida al Parque Patagonia.</t>
  </si>
  <si>
    <t>https://www.economicos.cl/propiedades/sitio-o-terreno-en-venta-en-aysen-codR76401637-8L0-EBBP2121.html</t>
  </si>
  <si>
    <t>Hermoso Predio de 800 Hectáreas en Valle del Rio Exploradores, cruzado por carretera X728 en casi toda su extensión y con acceso fácil al Glaciar Grosse desde el predio. Predio colindante con Parque Nacional Laguna San Rafael. Cuenta Con caídas de agua, arroyos y Orillas de Río verde y Río Exploradores, colinda en tres de sus lados con terrenos fiscales. Para acceder al predio se debe llegar desde Coyhaique o Balmaceda hasta Puerto Río Tranquilo desde allí tomar la ruta X728 hacia Bahía Exploradores por espacio de 50 kilómetros de hermoso Camino. Predio Multi propósito enclavado en maravilloso entorno Natural.</t>
  </si>
  <si>
    <t>https://www.economicos.cl/propiedades/sitio-o-terreno-en-venta-en-rio-ibanez-codR76401637-8L0-EBCI5728.html</t>
  </si>
  <si>
    <t>Predio de 297 Hectáreas colindante con la Reserva Nacional Cerro Castillo, la propiedad cuenta con la rivera del Rio Ibañez en casi 5 kilómetros de extensión, poco mas de 250 metros del Rio el Chiflon y mas de 8 arroyos dentro de la Propiedad. El dueño vende la propiedad completa o fracción de ella de no menos de 70 hectareas</t>
  </si>
  <si>
    <t>https://www.portalinmobiliario.com/MLC-917406317-hermoso-campo-ganadero-en-venta-_JM</t>
  </si>
  <si>
    <t>2021-10-07</t>
  </si>
  <si>
    <t>VENTA| CAMPO GANADERO$700 Millones.Este campo ganadero de 540 has, en dos roles contiguos, uno de 350 Ha y el otro de 190 Has. Los separa el río nevado.Sector nevado, a 18 km de lago verde por camino para 4x4, Lago verde está en Aysén a 90 km de la Junta.Las 350 Has tienen 80% bosque y las 190 Has tienen 90% Bosque. Coigue, tepa MañíoUna casita de campo, paneles solares, un galpón.</t>
  </si>
  <si>
    <t>Lago Verde, Aysén, Chile, Lago Verde, Aysén</t>
  </si>
  <si>
    <t>https://www.economicos.cl/propiedades/vendo-campo-codAARTLNY.html</t>
  </si>
  <si>
    <t>2021-01-13</t>
  </si>
  <si>
    <t>Vendo campo virgen a 7 km de la Carretera Austral Predio de 77 hectáreas ubicado a 39 km de coyahique y a 7 km de villa Ortega. 60 hectáreas de árboles nativos. 90% de lengas, ñirres y Notros. Diversidad de aves nativas y Condoreras. Apto para subsidios de CONADI  ideal para trabajo comunitario sacar leña en verano.</t>
  </si>
  <si>
    <t>https://www.portalinmobiliario.com/MLC-616164323-agricola-en-venta-en-cisnes-_JM</t>
  </si>
  <si>
    <t>https://new.yapo.cl/inmuebles/propiedad_84465050</t>
  </si>
  <si>
    <t>2022-09-05</t>
  </si>
  <si>
    <t>2022-09-07</t>
  </si>
  <si>
    <t>Vendo 87 hectareas sector rodeo los palos(ñirehuao) $120.000.000 o permuto por casa en coyhaique más dinero a mi favor Tratar con su dueña Mariluz+56991396771 (Se vende totalidad del terreno)</t>
  </si>
  <si>
    <t>https://www.portalterreno.com/cl/propiedad/venta/sitio/coyhaique/225666</t>
  </si>
  <si>
    <t>Excelente Predio en Río Blanco de 700 hectáreas.- Comuna de Aysen Esta propiedad posee 3 Ríos: Uno) Río Blanco, Dos) Río Bongo, y Tres) Río Delicia ( maravillosas vistas)Total de 5,5 kilómetros de río con playas y mucha pesca, baño etc.Maderas nativas de coigue, lenga, mañio, tepa y Ciruelillo.- Cuenta con bosques nativos y mucha vegetacion, fauna nativa.....Bosques VirgenesJamás se explotado ni extraído madera.Ideal para los Bonos de carbono.- Ideal para proyecto turistico, segunda vivienda, pesca deposrtiva, cabalgatas, etcPapeles al dia firma un solo dueño ( persona mayor que no puede seguir manteniento el terreno) Bajo el valor sustancialmente.Valor Final $1.150.000.000. Total por el predio. USD 1.250.000 UF 34.000</t>
  </si>
  <si>
    <t>https://www.economicos.cl/propiedades/propiedad-agricola-en-venta-en-cisnes-codR77903600-6L0-110035675.html</t>
  </si>
  <si>
    <t>https://www.yapo.cl/aisen/comprar/monta_a_de_50_hectareas_76824262.htm?ca=13_s&amp;oa=76824262&amp;xsp=49</t>
  </si>
  <si>
    <t>2021-02-12</t>
  </si>
  <si>
    <t>Se vende montaña de 50 hectáreas, con 1000 metros de leña hecha. Con 38 hectáreas con plan de manejo de las cuales han sido explotadas 5 aproximadamente. A 14 km de villa Mañihuales aproximadamente (8 kilómetros de camino ripiado y 6 kilómetros de camino de tierra) Venta directa con dueños. Consultas comunicarse al numero 993231805 o al 996302829.</t>
  </si>
  <si>
    <t>https://www.portalinmobiliario.com/MLC-1475451603-rio-norte-lote-1-_JM</t>
  </si>
  <si>
    <t>2024-04-29</t>
  </si>
  <si>
    <t>2024-04-04</t>
  </si>
  <si>
    <t>CARACTERÍSTICAS ENTORNO Propiedad emplazada en sector Rio Norte, comuna de Coyhaique, región de Aisén.  Se encuentra muy cercano a la frontera con Argentina, menos de 6 kilómetros.  El terreno se encuentra a 119 km al norte de la ciudad de Coyhaique, un poco más de dos horas en automóvil y a 104 km de Puerto Aysén, 1 hora 45 minutos en vehículo.   CARACTERÍSTICAS GENERALES Propiedad agrícola forestal emplazada al norte de la ciudad de Coyhaique. Superficie total: 89 hectáreas  Se compone casi en su integridad de vegetación y bosque nativo de coihue y lenga. Posee forma irregular y topografía ondulada que va desde los 870 msnm a 1072 msnm. Capacidad de uso VI y VII. No presenta construcciones ni instalaciones.  VALORES  1.500.000 $/Há 3.971 UF TOTAL</t>
  </si>
  <si>
    <t>Rio Norte / Lote 1, Coihaique, Aysén</t>
  </si>
  <si>
    <t>https://www.portalinmobiliario.com/MLC-1119534352-sitio-isla-en-venta-en-cisnes-_JM</t>
  </si>
  <si>
    <t>2022-10-28</t>
  </si>
  <si>
    <t>"Excelente oportunidad de negocio" Superficie Total: 523 hectáreas Valor Total: $690.000.000.-  Terreno de 523 hectáreas con 2 kilómetros aproximados de orilla de mar con playas de arena. El hecho de tener 2 salidas de agua dentro del campo (mar y río) lo hace ser único y muy especial. Terreno completamente virgen con bosque maduro semidenso. Ubicado en el Parque Nacional Isla Magdalena, frente al famoso canal de Puyuhuapi, característico por ser el primer gran canal al sur de Chiloé, de aguas tranquilas y protegido del viento, ideal para navegación. El tiempo de Puerto Cisnes al terreno navegando es 25 minutos aproximados. Y la distancia en vehículo desde el aeropuerto de Balmaceda a Puerto Cisnes es de 3,2 horas por Carretera Austral.  Gran potencial inmobiliario, turístico, conservación.</t>
  </si>
  <si>
    <t>https://www.portalinmobiliario.com/MLC-1473669175-patagonia-600ha-unico-campo-a-orillas-del-rio-yel-_JM</t>
  </si>
  <si>
    <t>2024-02-28</t>
  </si>
  <si>
    <t>2024-04-13</t>
  </si>
  <si>
    <t>Singular y prístino campo con 3 kilómetros de orilla de uno de los ríos más lindo de la Patagonia, Río Yelcho, el predio se encuentra a 7 kilómetros de Puerto Cárdenas, y a 35 kilómetros al sur de Chaitén, cuenta con dos ríos dentro del predio más una laguna interior, también con acceso directo a un ventisquero en la parte alta del campo, todos los límites superiores del campo son con cordilleras fiscales.Un campo con mucho potencial, aguas maravillosas, bosques nativos jamás explotados y acceso a hielos.No deje de conocer esta especial propiedad en la patagonia chilena.</t>
  </si>
  <si>
    <t>Chile, Río Ibánez, Aysén</t>
  </si>
  <si>
    <t>https://www.portalinmobiliario.com/MLC-2559775442-patagonia-600ha-unico-campo-a-orillas-del-rio-yel-_JM</t>
  </si>
  <si>
    <t>2022-03-28</t>
  </si>
  <si>
    <t>Pristino Campo con 3 kilómetros de orilla de uno de los Rios mas lindo de la Patagonia, Rio Yelcho, el predio se encuentra a 7 kilómetros de Puerto Cardenas, y a 35 kilómetros al sur de Chaiten, cuenta con dos ríos dentro del predio mas una laguna interior, tambien con acceso directo a un ventiquero en la parte alta del campo, todos los limites superiores del campo son con cordilleras fiscales. Un campo con mucho potencial, aguas maravillosas,Bosques nativos jamas explotados y acceso a hielos. - Código Propiedad: DF8999</t>
  </si>
  <si>
    <t>https://www.economicos.cl/propiedades/sitio-o-terreno-en-venta-en-coyhaique-codR76401637-8L0-EBDF8999.html</t>
  </si>
  <si>
    <t>Pristino Campo con 3 kilómetros de orilla de uno de los Rios mas lindo de la Patagonia, Rio Yelcho, el predio se encuentra a 7 kilómetros de Puerto Cardenas, y a 35 kilómetros al sur de Chaiten, cuenta con dos ríos dentro del predio mas una laguna interior, tambien con acceso directo a un ventiquero en la parte alta del campo, todos los limites superiores del campo son con cordilleras fiscales. Un campo con mucho potencial, aguas maravillosas,Bosques nativos jamas explotados y acceso a hielos.</t>
  </si>
  <si>
    <t>Pristino Campo con 3 kilómetros de orilla de uno de los Rios mas lindo de la Patagonia, Rio Yelcho, el predio se encuentra a 7 kilómetros de Puerto Cardenas, y a 35 kilómetros al sur de Chaiten, cuenta con dos ríos dentro del predio mas una laguna interior, tambien con acceso directo a un ventiquero en la parte alta del campo, todos los limites superiores del campo son con cordilleras fiscales.Un campo con mucho potencial, aguas maravillosas,Bosques nativos jamas explotados y acceso a hielos. EasyBroker ID: EB-DF8999</t>
  </si>
  <si>
    <t>Coihaique, Aysén</t>
  </si>
  <si>
    <t>https://www.portalinmobiliario.com/MLC-939826311-hermoso-campo-a-orillas-del-rio-yelcho-_JM</t>
  </si>
  <si>
    <t>https://propiedades.elmercurio.com/propiedades/sitio-o-terreno-en-venta-en-coyhaique-codR76401637-8L0-DF8999.html</t>
  </si>
  <si>
    <t>https://www.portalinmobiliario.com/MLC-948917765-bella-propiedad-con-rio-en-lago-verde-_JM</t>
  </si>
  <si>
    <t>2022-01-02</t>
  </si>
  <si>
    <t>Hermosa Propiedad de 150 hectáreas con orilla de río Cáceres, es una propiedad alargada que posee bosque nativo de lenga y ñire con pampas y laderas con frutos silvestres (frutilla y calafates). Se encuentra aprobado por el MOP proyecto vial de puente y camino de acceso que unirá La Tapera con Lago Verde. Fácil captación de agua por bomba hidráulica y energía eléctrica eólica o fotovoltaica . Se encuentra a 9 km. de Villa Tapera y a 62 km. de Villa Amengual. En el sector se puede obtener internet satelital de costo mensual.  El Río Cáceres es excelente para la pesca de Salmón, posee aguas cristalinas y flujo constante de caudal.  Comisión: 4% más iva del valor de venta Valor total de la propiedad: $200.000.000.-</t>
  </si>
  <si>
    <t>Aysén, Lago Verde, Aysén</t>
  </si>
  <si>
    <t>https://www.portalinmobiliario.com/MLC-1492841979-campo-1150-ha-con-laguna-y-rio-_JM</t>
  </si>
  <si>
    <t>Se Vende Campo de 1150 ha con laguna y rio.Claro, aquí tienes una versión mejorada del texto:El campo se encuentra en el sector Lago Norte, a aproximadamente 1 hora y 40 minutos de Coyhaique. Está ubicado a 21 km de Villa Arroyo El Gato, a 44 km de Villa Ñirehuao y a 105 km de Coyhaique.Este predio cuenta con 10 km de orilla del Río Blanco, que desemboca en el Lago Norte. Además, posee arroyos, bosque nativo de lenga, praderas y servidumbre constituida desde la carretera X-423.Honorarios por gestión de venta: 2% + IVA del valor de venta.</t>
  </si>
  <si>
    <t>Campo 1.150 Ha Con Laguna Y Rio, Coihaique, Aysén</t>
  </si>
  <si>
    <t>https://www.portalinmobiliario.com/MLC-920003258-orilla-del-rio-el-salto-_JM</t>
  </si>
  <si>
    <t>Campo de 257 Hectareas a orillas del Rio el Salto en la localidad de Cochrane, 20 kilometros al Sur Oeste de Cochrane, camino habilitado y mantenido por vialidad, accesible todo el año, bosque nativo en gran parte de su extencion, hermosas playas en las orillas del Rio el Salto.Se puede acceder por dos caminos que estan a ambos lados del rio.Cuenta con una pequeña Laguna interior y excelentes vistas al rio y al Valle mismo. EasyBroker ID: EB-FJ9362</t>
  </si>
  <si>
    <t>https://www.economicos.cl/propiedades/sitio-o-terreno-en-venta-en-cochrane-codR76401637-8L0-EBFJ9362.html</t>
  </si>
  <si>
    <t>Campo de 257 Hectareas a orillas del Rio el Salto en la localidad de Cochrane, 20 kilometros al Sur Oeste de Cochrane, camino habilitado y mantenido por vialidad, accesible todo el año, bosque nativo en gran parte de su extencion, hermosas playas en las orillas del Rio el Salto. Se puede acceder por dos caminos que estan a ambos lados del rio. Cuenta con una pequeña Laguna interior y excelentes vistas al rio y al Valle mismo.</t>
  </si>
  <si>
    <t>https://new.yapo.cl/inmuebles/propiedad_88160005</t>
  </si>
  <si>
    <t>2024-01-13</t>
  </si>
  <si>
    <t>Campo Lago Norte&lt;br /&gt;Coyhaique, Región de Aysén&lt;br /&gt;&lt;br /&gt;Valor: $2.352.800.000.-&lt;br /&gt;Superficie: 1.384 hectáreas.&lt;br /&gt;&lt;br /&gt;Se vende terreno compuesto por 2 roles. Posee 6 km de orilla de Río Blanco (buena pesca) que desemboca en el Lago Norte, y abundante vegetación, arroyos, mallines y presencia de jabalíes, zorros, pumas y ciervos rojos. Está ubicado a 1 hora y 30 minutos de Coyhaique aproximadamente.&lt;br /&gt;Se vende paño completo.</t>
  </si>
  <si>
    <t>Campo Lago Norte Coyhaique</t>
  </si>
  <si>
    <t>https://www.economicos.cl/propiedades/sitio-o-terreno-en-venta-en-rio-ibanez-codR76401637-8L0-EBEB5318.html</t>
  </si>
  <si>
    <t>Campo emplazado en la rivera norte del lago General Carrera, con hermosa Vista al lago y distante a 10 kilómetros de la localidad de Puerto Sanchez, Camino habilitado para todo vehiculo durante todo el año que cruza el campo de punta a punta, abundante bosque nativo junto con zonas planas y areas rocosas. El campo algún tiempo fue utilizado para la crianza de ganado, cuenta con una casa antigua y un par de galpones de la época en que estuvo habitado.</t>
  </si>
  <si>
    <t>https://www.yapo.cl/inmuebles/propiedad_89216581</t>
  </si>
  <si>
    <t>43 hás de bosque de lenga. A 40min de Coyhaique.Villa Ortega. Campo cuenta con plan de manejo. 3 tipos de bosque. espectacular vista y entorno. Precio por há. No se acepta ofertas por fracciones ni armado de sociedades con promesas. Abstenerse emprendedores.sin capital. Vende dueño. Sin comision Se agradece seriedad.</t>
  </si>
  <si>
    <t>2022-12-02</t>
  </si>
  <si>
    <t>villa ohiggins</t>
  </si>
  <si>
    <t>https://new.yapo.cl/inmuebles/propiedad_84312846</t>
  </si>
  <si>
    <t>2022-08-24</t>
  </si>
  <si>
    <t>SE VENDE CAMPO. Excelente predio de 241 Hectáreas en sector Río Mayer, comuna de Ohiggins en la región de Aysén. Cuenta con 80 hectáreas ideales para pastoreo. Predio completo con caracteristicas de potencial forestal, reserva y conservación. 2500 metros aprox orilla de río, flora y fauna nativa, bosques vírgenes.</t>
  </si>
  <si>
    <t>https://inmueble.mercadolibre.cl/MLC-2117523398-sitio-en-venta-en-coihaique-_JM</t>
  </si>
  <si>
    <t>Campo Lago Norte Coyhaique, Región de Aysén  Valor: $2.352.800.000.- Superficie: 1.384 hectáreas.  Se vende terreno compuesto por 2 roles. Posee 6 km de orilla de Río Blanco (buena pesca) que desemboca en el Lago Norte, y abundante vegetación, arroyos, mallines y presencia de jabalíes, zorros, pumas y ciervos rojos. Está ubicado a 1 hora y 30 minutos de Coyhaique aproximadamente. Se vende paño completo.</t>
  </si>
  <si>
    <t>Campo Lago Norte, Coyhaique, Coihaique, Aysén</t>
  </si>
  <si>
    <t>https://www.portalinmobiliario.com/MLC-1772997450-patagonia-campo-a-orilla-del-lago-el-plomo-_JM</t>
  </si>
  <si>
    <t>Hermoso predio a orillas del Lago el Plomo, que nace de las aguas glaciales de campos de hielo norte, zona virgen de la Patagonia profunda, solo bosque nativo en toda su extensión, aguas verdes y paisaje sobrecogedores.El predio cuenta con poco mas de 4Km de rivera del Lago, con al menos 6 caidas de Agua y un rio como deslinde Oeste.Al predio se accede de manera Lacustre desde Puerto Bertrand por espacio de 40 minutos en embarcación menor, navegando inicialmente por las aguas turquesas de Lago Bertrand para luego cruzar el cambio de color de las aguas de Lago el Plomo para adentrarse por el Lago al Valle del Rio Soler.</t>
  </si>
  <si>
    <t>https://propiedades.elmercurio.com/propiedades/sitio-o-terreno-en-venta-en-cochrane-codR76401637-8L0-KL8471.html</t>
  </si>
  <si>
    <t>Hermoso predio a orillas del Lago el Plomo, que nace de las aguas glaciales de campos de hielo norte, zona virgen de la Patagonia profunda, solo bosque nativo en toda su extensión, aguas verdes y paisaje sobrecogedores. El predio cuenta con poco mas de 4Km de rivera del Lago, con al menos 6 caidas de Agua y un rio como deslinde Oeste. Al predio se accede de manera Lacustre desde Puerto Bertrand por espacio de 40 minutos en embarcación menor, navegando inicialmente por las aguas turquesas de Lago Bertrand para luego cruzar el cambio de color de las aguas de Lago el Plomo para adentrarse por el Lago al Valle del Rio Soler. - Código Propiedad: KL8471</t>
  </si>
  <si>
    <t>2022-03-15</t>
  </si>
  <si>
    <t>Aysén, Río Cáceres, Lago Verde, Aysén</t>
  </si>
  <si>
    <t>2022-05-21</t>
  </si>
  <si>
    <t>Hermosa Propiedad de 150 hectáreas con orilla de río Cáceres, es una propiedad alargada que posee bosque nativo de lenga y ñire con pampas y laderas con frutos silvestres (frutilla y calafates). Se encuentra aprobado por el MOP proyecto vial de puente y camino de acceso que unirá La Tapera con Lago Verde. Fácil captación de agua por bomba hidráulica y energía eléctrica eólica o fotovoltaica . Se encuentra a 9 km. de Villa Tapera y a 62 km. de Villa Amengual. En el sector se puede obtener internet satelital de costo mensual.  El Río Cáceres es excelente para la pesca de Salmón, posee aguas cristalinas y flujo constante de caudal.  Comisión: 2% más iva del valor de venta Valor total de la propiedad: $220.000.000.-</t>
  </si>
  <si>
    <t>https://www.portalinmobiliario.com/MLC-1020978158-campo-con-2-kms-de-orilla-de-rio-caceres-la-tapera-_JM</t>
  </si>
  <si>
    <t>2022-04-19</t>
  </si>
  <si>
    <t>2022-04-20</t>
  </si>
  <si>
    <t>https://www.portalinmobiliario.com/MLC-1418443837-campo-en-bahia-arasmo-laguna-san-rafael-region-de-aysen-_JM</t>
  </si>
  <si>
    <t>Oportunidad de inversión cercanías de Laguna San Rafael.Se vende propiedad en Bahía Erasmo, son dos parcelas colindantes, un terreno de 544 hectáreas y 163 hectáreas, 707 en total. Gran potencial turístico debido a sus características como acceso al mar, a termas naturales, glaciares milenarios a los canales australes, además posee bosques nativos, lagunas y ríos de agua dulce y un proyecto de conexión a carretera austral, sector Camino Bahía Murta – Bahía Erasmo - Puerto. Bonito (CMT). ubicados a 3 horas de la laguna San Rafael y a 18 horas de la ciudad de Aysén..Distancias:2 horas de Bahía Exploradores.3 horas de la Laguna San Rafael.18 horas de la ciudad de Aysén.</t>
  </si>
  <si>
    <t>4758xj2j+6x, Aysén, Aysén</t>
  </si>
  <si>
    <t>Hermosa Veranada distante a 11Km de Puerto Guadal, el predio es cruzado en toda su extensión por el Rio Los Maquis y también cuenta con media laguna pequeña , el predio cuenta con un amplio valle de praderas que son cruzadas por el curso del rio, el resto del campo posee abundante bosque nativo de Lenga y Coigue .Camino en ejecución que estaría terminado esta primavera.</t>
  </si>
  <si>
    <t>https://propiedades.elmercurio.com/propiedades/sitio-o-terreno-en-venta-en-chile-chico-codR76401637-8L0-KA2947.html</t>
  </si>
  <si>
    <t>Hermosa Veranada distante a 11Km de Puerto Guadal, el predio es cruzado en toda su extensión por el Rio Los Maquis y también cuenta con media laguna pequeña , el predio cuenta con un amplio valle de praderas que son cruzadas por el curso del rio, el resto del campo posee abundante bosque nativo de Lenga y Coigue . Camino en ejecución que estaría terminado esta primavera. - Código Propiedad: KA2947</t>
  </si>
  <si>
    <t>https://www.portalinmobiliario.com/MLC-1391708999-patagonia-espectacular-veranada-puerto-guadal-_JM</t>
  </si>
  <si>
    <t>https://www.portalinmobiliario.com/MLC-1778446716-patagonia-espectacular-veranada-puerto-guadal-_JM</t>
  </si>
  <si>
    <t>2022-09-12</t>
  </si>
  <si>
    <t>Maravilloso Campo de 2800 hectáreas divididas en 6 paños, cuenta con lago, lagunas, ríos y arroyos y vertientes interiores, amplia diversidad de vegetación nativa, animales autóctonos dentro del predio. Apto para todo uso dada la diversidad de suelo, recursos hídricos, madera nativa y naturaleza salvaje del sector.A tan solo 1.5 horas al norte de coyhaique con acceso habilitado durante todo el año. EasyBroker ID: EB-BS5076</t>
  </si>
  <si>
    <t>https://www.portalinmobiliario.com/MLC-939845804-hacienda-para-conservacion-de-2800-hectareas-_JM</t>
  </si>
  <si>
    <t>Maravilloso Campo de 2800 hectáreas divididas en 6 paños, cuenta con lago, lagunas, ríos y arroyos y vertientes interiores, amplia diversidad de vegetación nativa, animales autóctonos dentro del predio. Apto para todo uso dada la diversidad de suelo, recursos hídricos, madera nativa y naturaleza salvaje del sector.A tan solo 1.5 horas al norte de coyhaique con acceso habilitado durante todo el año.</t>
  </si>
  <si>
    <t>https://www.portalinmobiliario.com/MLC-980065316-hacienda-para-conservacion-de-2800-hectareas-_JM</t>
  </si>
  <si>
    <t>https://www.economicos.cl/propiedades/sitio-o-terreno-en-venta-en-coyhaique-codR76401637-8L0-EBBS5076.html</t>
  </si>
  <si>
    <t>Maravilloso Campo de 2800 hectáreas divididas en 6 paños, cuenta con lago, lagunas, ríos y arroyos y vertientes interiores, amplia diversidad de vegetación nativa, animales  autóctonos dentro del predio.  Apto para todo uso dada la diversidad de suelo, recursos hídricos, madera nativa y naturaleza salvaje del sector. A tan solo 1.5 horas al norte de coyhaique con acceso habilitado durante todo el año.</t>
  </si>
  <si>
    <t>Predio de 570 hectáreas con orilla de dos ríos, el Rio Huiñe y el Rio Murta, hermosas praderas a las orillas del rio Murta junto con playas de arena.El campo se extiende por un pequeño Valle por aproximadamente 4km llegando al fondo del Valle a una laguna de unas 5 hectáreas que pertenece al predio.Abundante Bosque nativo y jamas explotado, un hermoso valle de Patagonia virgen. EasyBroker ID: EB-CV6598</t>
  </si>
  <si>
    <t>https://www.portalinmobiliario.com/MLC-939869423-lindo-campo-cercano-a-bahia-murta-_JM</t>
  </si>
  <si>
    <t>https://propiedades.elmercurio.com/propiedades/sitio-o-terreno-en-venta-en-coyhaique-codR76565409-2L0-104004363.html</t>
  </si>
  <si>
    <t>Campo Lago Norte Valor: $2.352.800.000.- Superficie: 1.384 hectáreas.  Se vende terreno compuesto por 2 roles. Posee 6 km de orilla de Río Blanco (buena pesca) que desemboca en el Lago Norte, y abundante vegetación, arroyos, mallines y presencia de jabalíes, zorros, pumas y ciervos rojos. Está ubicado a 1 hora y 30 minutos de Coyhaique aproximadamente. Se vende paño completo.</t>
  </si>
  <si>
    <t>https://www.yapo.cl/aisen/comprar/fundo_77072953.htm?ca=13_s&amp;oa=77072953&amp;xsp=22</t>
  </si>
  <si>
    <t>2021-02-28</t>
  </si>
  <si>
    <t>SE VENDE HERMOSO FUNDO DE 1435 HAS, A ORILLAS DEL LAGO COCHRANE. CUENTA CON MICROCLIMA QUE PERMITE DIVERSIDAD DE ACRICULTURA. POSEE SERVICIOS ELECTRICOS Y DEMAS A CONVERSAR. SE VENDE SU TOTALIDAD $1.400.000 VALOR Ha.</t>
  </si>
  <si>
    <t>https://www.portalinmobiliario.com/MLC-1508258631-568-hectareas-rio-murta-patagonia-25422-_JM</t>
  </si>
  <si>
    <t>2024-07-28</t>
  </si>
  <si>
    <t>Se vende hermoso predio de 568 hectáreas, ubicado en el sector de Bahía Murta, a 4 kilómetros de la Carretera Austral, la cual, va avanzando con proyectos de pavimentación, hasta proyectarse a Puerto Río Tranquilo. Está distante de Coyhaique aproximadamente a 3 horas y a 40 minutos de las catedrales de mármol.El predio posee aproximadamente 3 kilómetros de río Murta, cascadas y colinda con una laguna sin nombre. Se puede encontrar en él sólo vegetación nativa del lugar como coigue y lenga en las alturas. Lindas praderas para ganado, humedales y caidas de agua.Excelente inversión a largo y mediano plazo.Tiene acceso por servidumbre inscrita, tramo que habría que habilitar para el acceso vehicular en aproximadamente 2 kilómetros. La orilla del río puede proveer del material de ripio necesario. Vende FCW propiedades. Valor $1.800.000 por hectárea.$1.022.400.000.- Comisión por corretaje 3% del valor de compraventa (líquido)</t>
  </si>
  <si>
    <t>568 Hectáreas Río Murta, Patagonia, Río Ibánez, Aysén</t>
  </si>
  <si>
    <t>2024-06-28</t>
  </si>
  <si>
    <t>Se vende hermoso predio de 568 hectáreas, ubicado en el sector de Bahía Murta, a 4 kilómetros de la Carretera Austral, la cual, va avanzando con proyectos de pavimentación, hasta proyectarse a Puerto Río Tranquilo. Está distante de Coyhaique aproximadamente a 3 horas y a 40 minutos de las catedrales de mármol.El predio posee aproximadamente 3 kilómetros de río Murta, cascadas y colinda con una laguna sin nombre. Se puede encontrar en él sólo vegetación nativa del lugar como coigue y lenga en las alturas. Lindas praderas para ganado, humedales y caidas de agua.Excelente inversión a largo y mediano plazo.Tiene acceso por servidumbre inscrita, tramo que habría que habilitar para el acceso vehicular en aproximadamente 2 kilómetros. La orilla del río puede proveer del material de ripio necesario. Vende FCW propiedades. Valor $1.800.000 por hectárea.$1.022.400.000.- Comisión por corretaje 3% del valor de compraventa (líquido)(25422)</t>
  </si>
  <si>
    <t>https://www.portalterreno.com/cl/propiedad/venta/terreno/ohiggins/188678</t>
  </si>
  <si>
    <t>2023-02-01</t>
  </si>
  <si>
    <t>InformaciÃ³n Adicional UbicaciÃ³n privilegiada Zona de Alta Demanda Zona de Muy Alta Demanda--&gt; DescripciÃ³n Son tres predios que conforman esta propiedad en venta de 3.732,5 hectÃ¡reas , que son colindantes entre ellos ubicados en la comuna de Oâhiggins â Â CapitÃ¡n Prat, Â XI RegiÃ³n en el sur de Chile. Esta propiedad cuenta con centros urbanos cercanos al predio que son Villa Oâhiggins y Lago Cochrane a los que se accede por vÃ­a terrestre (carretera austral ), o aÃ©rea ambas localidades cuentan con todo tipo de servicios bÃ¡sicos El suelo de uso esta compuesta por suelo productivo de matorrales y flor, mallines, cubiertas vegetales, Â terrenos de protecciÃ³n, cuerpos de agua y cordilleras fiscales con nieve o hielo eterno.Los aspectos turÃ­sticos este predio cuenta con 4 kilÃ³metros de costas a orillas del Lago Oâhiggins ademÃ¡s es ribereÃ±o en 10 kilÃ³metros por ambas costas del rÃ­o Ventisquero, que divide el inmueble en dos lotes. Cuenta con cascada cerca de la cabaÃ±a de a lo menos 40 metros de altura, con gran volumen de agua. Posee varias lagunas o lagos navegables ( interiores ), aptos para la pesca y siembra de especies salmonideas.Al norte del predio, se encuentra un ventisquero, del cual nace un rÃ­o del mismo nombre. Posee bosques vÃ­rgenes, con predominancia del ciprÃ©s de las guaitecas,ejemplares casi Ãºnicos en la regiÃ³n por su tamaÃ±o y grosor ademÃ¡s coihue de magallanes, ciruelillo o notro. calafate, murtilla y otra especies. Su fauna es comÃºn de observar huemules, zorros culpeo, cÃ³ndores,avutardas, caiquenes y patos y en menor cantidad liebres, pumas,zorrillos o chingues. En el aspecto ganadero tradicionalmente estos predios se han trabajado en forma rÃºstica para la crianza de vacunos u ovinos en base a la modalidad de invernadas y veranadas que se utiliza en toda la patagonia Chilena-Argentina. Este predio cuenta con un potencial en el aspecto, constituido por el valle de Taitao (mitad del campo), sector pastoso, con condiciones adecuadas para la crianza de ganado vacunos , dada la extensiÃ³n de la propiedad ademÃ¡s de cordilleras fiscales aledaÃ±as se podrÃ­a efectuar un manejo al respecto, complementando esta actividad con el turismo.Los aspectos productivos de la zona deben considerarse que la regiÃ³n goza desde algunos aÃ±os, del beneficio que el de las otras zonas francas del paÃ­s, ademÃ¡s el estado otorga diferentes subvenciones y beneficios , Ley Austral, Subvenciones del S.A.G, CONAF, INDAP, Municipalidad de Villa O.higgins y otros. La situaciÃ³n de la propiedad, esta saneada y sin ningÃºn problema de deuda. Valor por hectÃ¡rea, $ 1.500.000. 1.- RÃO VENTISQUEROS DE 1.775 Â HECTÃREAS. Predio RÃ­o Ventisqueros, ubicado en el valle de la BahÃ­a del mismo nombre, a orillas del sector del brazo del Lago O.higgins, comuna de Oâhiggins, XI regiÃ³n. SUPERFICIE: 1.775 hectÃ¡reas dividido en dos lotes:a) Â Â Â De 1.136, 5 hectÃ¡reasb) Â Â Â De Â Â 638,5 hectÃ¡reas DESLINDES. Norte: Â Cordilleras fiscales, rÃ­o ventisqueros,Sur Â : Â Lago Oâhiggins, y rÃ­o Picota,Este Â : Â Cordilleras fiscales y Â rÃ­o Picota,Oeste: Â Cordilleras fiscales. ACCESO DESDE VILLA OâHIGGINS. El acceso predial consta de vÃ­as terrestre y lacustres. VÃA TERRESTRE :A) Un dÃ­a y medio o dos dÃ­as a caballo o a pie desde Villa Oâhiggins, por una huella que nace en la localidad de Villa O.higgins ( sector de puerto Bahamondez ), y que avanza por un cerro con vista a los lagos Ciervo y el Cisne y Picachos con nieve eternas, pasando a travÃ©s por obstÃ¡culos naturales propios de una formaciÃ³n topogrÃ¡fica agreste, cruzando rÃ­os, lagunas, cascadas, y bosques nativos, continÃºa la huella por un caÃ±adÃ³n o boquete cordillerano.Pasando este Ãºltimo lugar ( entre el rÃ­o negro y el cisnes ),se sigue en direcciÃ³n al norte, por la orilla del Lago Oâhiggins, hasta divisar la propiedad, que consiste en un valle dividido por el RÃ­o Ventisqueros ( en dos lotes), el cual se badea para llegar al sector donde se encuentra la cabaÃ±a, los corrales, y las cascada. Desde la cabaÃ±a, se puede salir a recorrer el predio en todas las direcciones, por cuanto este es plano casi en su totalidad. B) Otra alternativa la constituye el hacer el trayecto ( tambiÃ©n a caballo o a pie), desde un sector denominado el Tigre ( rÃ­o tigre ), ubicado a orillas de la carretera austral, antes dellegar a Villa O.higgins, recorrido cuyo tiempo de duraciÃ³n es similar al anterior. VIA LACUSTRE : Desde Villa Oâhiggins, para concurrir a la propiedad, se navega entre siete a ocho horas aproximadamente desde puerto Bahamondez ( Villa O.higgins ), en las embarcaciones del lugar orillando lapenÃ­nsula de la Florida, por el brazo nororiente del lago Oâhiggins para luego hacerlo por el brazo del desagÃ¼e del mismo lago. 2.- LAGO O.HIGGINS DE 492 HECTÃREAS. Predio Lago O.higgins, ubicado a orillas del brazo del desagÃ¼e del Lago Oâhiggins, comuna de Oâhiggins. XI regiÃ³n. SUPERFICIE de 492 hectÃ¡reas en dos lotes: a) Â Â 167,5 hectÃ¡reasb) Â Â 325 Â hectÃ¡reas DESLINDES: Norte Â : Cordilleras Fiscales y el Rio Toro,Sur Â Â Â : Arroyo sin nombre y Cordilleras fiscales,Este Â Â : Cordilleras fiscales,Oeste Â : Lago O.higgins. 3.- PENÃNSULA LA FLORIDA DE 1.475 HECTÃREAS. PenÃ­nsula la Florida, ubicada en la orilla oriente del brazo del desagÃ¼e del Lago O.higgins, sector penÃ­nsula Taitao, comuna de Oâhiggins, XI â RegiÃ³n. SUPERFICIE 1.465 hectÃ¡reas. DESLINDES: Norte: Cordilleras fiscales, arroyo sin nombre que desemboca en el lago o laguna Negra y lo separa del predio lago Negro o laguna Negra y cordilleras fiscales.Sur: Â Cordilleras fiscales,Este: Â Cordilleras fiscales,Oeste: Lago O.higgins. El potencial de estos campos son los kilÃ³metros de costa a orillas del Lago O.higgins, que cada uno posee, ademÃ¡s de rÃ­os, lagunas o pequeÃ±os lagos interiores, bosques, etc.</t>
  </si>
  <si>
    <t>0702062754</t>
  </si>
  <si>
    <t>2024-05-27</t>
  </si>
  <si>
    <t>2022-06-18</t>
  </si>
  <si>
    <t>2022-08-12</t>
  </si>
  <si>
    <t>https://propiedades.elmercurio.com/propiedades/sitio-o-terreno-en-venta-en-aysen-codR77177615-9L0-104025873.html</t>
  </si>
  <si>
    <t>Hermoso terreno  de 216 hectáreas a 14 kilometros de Villa Mañiguales, se ubica  a 6 kilometros de la Carretera Austral, los cuales 3 kilómetros son de ripio y los 3 restante de tierra por servidumbre de paso.  Cuenta con bosque único en la región de Araucarias y arboles nativos, ademas posee varios arroyos con abundante agua todo el año. Valor UF 10.400  Ubicado a 14 km de  Villa Mañiguales, Aysén  Características:   - Superficie total: 216 hectáreas. - Superficie en hectáreas  URBE GRUP GESTION DE NEGOCIOS FONO: +56998882982 Código interno de propiedad: AGE25873</t>
  </si>
  <si>
    <t>2022-02-16</t>
  </si>
  <si>
    <t>2022-04-27</t>
  </si>
  <si>
    <t>https://www.economicos.cl/propiedades/vendo-terreno-bajo-hondo-lenero-apto-subsidio-conadi-codAARTLRI.html</t>
  </si>
  <si>
    <t>Vendo Predio de 77.7 hectáreas, altura máxima aprox:1400 mts. Ubicado a 39 km de Coyhaique y a 7 km de villa Ortega, entre Villa ortega y Ñirehuao. Tiene 2 lagunas pequeñas y napas que están presentes todo el año.Hay cerca de 60 hectáreas de árboles nativos. 90% de lengas, ñirres y Notros. Diversidad de aves nativas y un risco con condoreras. Es APTO PARA SUBSIDIOS DE CONADI U OTROS  .Ideal para trabajo comunitario sacar leña cuando el tiempo lo permita. La coordenadas son 40° 22 minutos 39,50 segundos -71 ° ,50 minutos 43,40 seg. Coordenas UTM este  277145 norte 5971020. Contacto:  +56 9 9505 9802 o +56 9 33498069</t>
  </si>
  <si>
    <t>pasaje pudu 075 Coyhaique Coihaique, Aisén del General Carlos Ibañez del Campo</t>
  </si>
  <si>
    <t>2024-04-16</t>
  </si>
  <si>
    <t>2024-05-30</t>
  </si>
  <si>
    <t>Río blanco es un campo de 309 hectáreas inserto en la Patagonia, cuenta con más 7 kms de orilla de Río blanco, uno de los ríos más grandes de la Región.   Su acceso es 1.5hrs desde Coyhaique o Balmaceda indiferente hasta la llegada del lago Caro, luego hay que cruzar el lago Caro en bote, para llegar a una huella de 3 kms hasta el campo.  El campo es absolutamente virgen, con bosques milenarios de coihues y árboles nativos. Su extensa orilla hace que tenga diversos potenciales.   Sector con gran plusvalía</t>
  </si>
  <si>
    <t>https://www.economicos.cl/propiedades/sitio-o-terreno-en-venta-en-aysen-codR76565846-2L0-116161598.html</t>
  </si>
  <si>
    <t>https://www.portalinmobiliario.com/MLC-1473656505-568-hectareas-rio-murta-patagonia-25422-_JM</t>
  </si>
  <si>
    <t>https://www.portalterreno.com/cl/propiedad/venta/sitio/rio-ibanez/195228</t>
  </si>
  <si>
    <t>https://www.portalinmobiliario.com/MLC-1435549411-ciudad-raiz-vende-espectacular-campo-_JM</t>
  </si>
  <si>
    <t>SE VENDE PRECIO, Ubicado A 50 Km de Coyhaique, por camino a Ñireguao, región de Aysén. Se trata de un predio de  751,37 compuesto de alto porcentaje de hectáreas de bosque adulto de lenga comercial.En la parte más altas un pequeño porcentaje de hectáreas de bosques       achaparrados, asimismo se pueden encontrar algunas áreas de terrenos limpios, mallines con      mal drenaje y abundante acumulación de materia orgánica y humedad, también consta de aéreas sobre el límite de la vegetación y desde donde nacen los cursos de agua que dan origen al río Emperador Guillermo.El lugar se encuentra emplazado entre dos Reservas Forestales la Reserva Nacional Trapananda y la Reserva Nacional de Coyhaique,además destacar hermosas vistas del Cerro Mano negra. El destino del predio puede ser muy variado tanto para fines de descanso por los hermosos parajes y vista que posee como con fines forestales y o ganaderos. El predio posee aguas que escurren naturalmente dentro del mismo por el Río Emperador Guillermo.  El predio consta de dos paños , uno de 212,94 hectáreas y el segundo de 538,43 hectáreas respectivamente.Los predios  tienen una buena red de caminos internos, no estabilizados, de tierra, transitables desde Octubre a Junio dependiendo de las nevadas de la zona, acceso mediante camino vecinal. El precio de venta es de  $2.500.000.- la hectárea el paño de 212,94 ha y el precio de $1.500.000. por hectárea el paño de 538,43 ha .   mas el 2% del precio de venta por cada paño. Reales Interesados contactarme. Saludos cordiales.</t>
  </si>
  <si>
    <t>H7jm+9p Coyhaique Alto, Coihaique, Chile, Coihaique, Aysén</t>
  </si>
  <si>
    <t>https://www.portalterreno.com/cl/propiedad/venta/sitio/coyhaique/223631</t>
  </si>
  <si>
    <t>Campo Lago NorteCoyhaique, Región de AysénValor: $2.352.800.000.-Superficie: 1.384 hectáreas.Se vende terreno compuesto por 2 roles. Posee 6 km de orilla de Río Blanco (buena pesca) que desemboca en el Lago Norte, y abundante vegetación, arroyos, mallines y presencia de jabalíes, zorros, pumas y ciervos rojos. Está ubicado a 1 hora y 30 minutos de Coyhaique aproximadamente.Se vende paño completo.</t>
  </si>
  <si>
    <t>https://www.portalterreno.com/cl/propiedad/venta/parcela/coyhaique/222440</t>
  </si>
  <si>
    <t>2023-11-01</t>
  </si>
  <si>
    <t>2022-11-14</t>
  </si>
  <si>
    <t>Información Adicional Zona de Alta Demanda Zona de Muy Alta Demanda--&gt; Descripción Preciosa parcela en proyecto \"Rio la Gloria\"Rodeado de reservas nacionales, emplazado en un bosque verde, entre mañíos y naturaleza viva.El río provee de 4 playas comunes, disponibles para ser disfrutadas en un entorno maravilloso por la totalidad de los propietarios, donde además se encuentra proyectado un refugio de pesca destinado a descanso para los días de excursión.El proyecto cuenta con 18 hectáreas de conservación de bosque nativo, lugar perfecto para trecking y/o avistamiento de aves, rodeado de un respetado entorno natural.Rol PropioParcela Nº 8 BORDE RIO 5.000 M2Precio de venta $17.000.000Se puede visitar vuelo aéreo con parcelas disponibles del proyecto, en el siguiente link /&amp;gt,Atractivos:-Parque Nacional Queulat-Reserva Nacional Río Simpson-Lodge de pesca en Río MañihualesContacto:Equipo Comercial :Magdalena Vega: Cel (+56 9) 4052 61 89Matias Alonso Ascui (+56 9) 9744 52 97Teléfono Oficina Santiago (+56 2) 2993 24 38Empresas Alonso &amp;amp, Ascui, Experiencia Inmobiliaria desde el año 1980Corretaje de Propiedades • Tasaciones • Asesoría Legal • Inmobiliaria • Arquitectos</t>
  </si>
  <si>
    <t>https://www.portalinmobiliario.com/MLC-2276335000-chile-chico-parque-600ha-dueno-_JM</t>
  </si>
  <si>
    <t>2024-02-06</t>
  </si>
  <si>
    <t>2024-02-17</t>
  </si>
  <si>
    <t>2024-03-26</t>
  </si>
  <si>
    <t>Espectacular campo de 600 Há, cercanías Chile Chico/Lago General Carrera, deslinda con 2 Ríos y Parque Patagonia, grandes vistas al valle Jeinimeni. Mucho sol, lomajes suaves, microclima. Acceso año redondo, buenos caminos, naturaleza única. Derechos de Agua.600 Há de lomaje suave, espectacular vista, con 2 ríosA 15 minutos de Chile Chico, vecino Tompkins y Parque Patagonia Orilla Río Jeinimeni y Quebrada Honda, Derechos de Agua Cóndores, Guanacos, Ñandú, muchas AvesIdeal Pesca, Turismo, Inversión, Agro, InmobiliarioExento Contribuciones, bajo avalúo, buen escudo fiscal Subdivisión SAG en trámite (6 Lotes 100Há c/u)$1.800.000 por hectárea (directo dueño sin comisión)+56998872556</t>
  </si>
  <si>
    <t>Chile Chico, Chile, Chile Chico, Aysén</t>
  </si>
  <si>
    <t>https://www.yapo.cl/aisen/comprar/216_hectareas_en_aysen_sector_ma_ihuales_alto_80679030.htm?ca=13_s&amp;oa=80679030&amp;xsp=25</t>
  </si>
  <si>
    <t>2021-11-20</t>
  </si>
  <si>
    <t>Vendo campo de 216 hectareas en Aysen, sector de montaña... con bosques de pino, bosque nativo, arroyos y vertientes. Muy hermoso. Valor conversable.</t>
  </si>
  <si>
    <t>2021-11-05</t>
  </si>
  <si>
    <t>https://www.yapo.cl/inmuebles/propiedad_86186707</t>
  </si>
  <si>
    <t>Se vende hermoso terreno de 389 hectáreas, ubicado en el sector sur de Península Levicán a orillas del Lago General Carrera. El lugar es tranquilo y su entorno espectacular, el predio tiene vista panorámica al sector sur este del Lago General Carrera y montañas cercanas. La vegetación es del tipo estepa patagónica, presenta microclima, cuenta con una pequeña vertiente, una laguna que se llena de agua por las lluvias durante los meses de invierno y una extensión de 3km de orilla de lago. Cuenta con 3,6km de camino de servidumbre construido y faltarían solo 1,8km aprox por construir si se desea llegar en vehículo al predio.</t>
  </si>
  <si>
    <t>Península Levicán, Río Ibáñez</t>
  </si>
  <si>
    <t>https://www.portalinmobiliario.com/venta/agricola/cochrane-aysen/6306934-carretera-austral-uda</t>
  </si>
  <si>
    <t>Espectacular Campo de 545 hectáreas cercana a Cochrane, Undécima Región de Aysén Zona Pristina a orillas del Rio Nef cercano a la union con el Rio Baker La vegetación es variada y está dominada por arboles nativos de Lenga, Coihue, Ñire. Se presentan planicies y cerros. Las coordenadas son 47°07´56´´S 72°49´51´´el campo queda ubicado antes de llegar a Cochrane a unos 28 km de Puerto Bertrand y 40 km de Cochrane.Por la cercania a los rios mencionados tiene distintos fines, donde se destaca la posibilidad de desarrollo Turistico y fines conservacionista.En el sector hay gran cantidad de lagunas, cordilleras, ríos, etc. donde se pueden realizar excursiones, rafting , trekking, cabalgatas, etc.Valor MM$800 + 3% comision Corredora Ubicación y Accesos: A 2,30 hrs de Vuelo desde Santiago al Aeropuerto Internacional de Balmaceda, ubicado en las cercanías de Coyhaique, donde se puede arrendar auto. Posteriormente, toma la carretera Austral hacia el sur pasando por lugares de gran belleza como, Cerro Castillo, Puerto Tranquilo, Lago Carrera, Guadal, Río Baker, etc., Valor MM$800 + 3% comision corredora</t>
  </si>
  <si>
    <t>Carretera Austral 1 - 300, Cochrane, Aysén</t>
  </si>
  <si>
    <t>https://www.portalterreno.com/cl/propiedad/venta/agricola/aysen/173343</t>
  </si>
  <si>
    <t>2021-06-03</t>
  </si>
  <si>
    <t>2021-06-04</t>
  </si>
  <si>
    <t>Campo de 102 hectáreas, ubicado camino Villa Mañihuales, frente a la balsaA 780 msnmIdeal para extracción de madera, leña y áridosInversión</t>
  </si>
  <si>
    <t>https://propiedades.portalterreno.cl/propiedad/venta/agricola/aysen/173343</t>
  </si>
  <si>
    <t>https://www.portalinmobiliario.com/MLC-902639789-campo-para-explotacion-maderera-_JM</t>
  </si>
  <si>
    <t>Campo Para Explotación Maderera, Aysén, Aysén</t>
  </si>
  <si>
    <t>https://www.portalinmobiliario.com/MLC-2134226036-campo-para-explotacion-maderera-_JM</t>
  </si>
  <si>
    <t>2023-12-10</t>
  </si>
  <si>
    <t>2023-11-30</t>
  </si>
  <si>
    <t>https://propiedades.elmercurio.com/propiedades/propiedad-agricola-en-venta-en-aysen-codR77020232-9L0-829.html</t>
  </si>
  <si>
    <t>Campo de 102 hectáreas, ubicado camino Villa Mañihuales, frente a la balsa A 780 msnm Ideal para extracción de madera, leña y áridos Inversión</t>
  </si>
  <si>
    <t>https://www.economicos.cl/propiedades/vendo-campo-de-4030-ha-codAASVYKI.html</t>
  </si>
  <si>
    <t>2022-03-05</t>
  </si>
  <si>
    <t>2022-03-06</t>
  </si>
  <si>
    <t>• Predio con Plan de Manejo forestal vigente hasta 2021 • Laguna 0,71 ha • Superficie según título de dominio 403 ha y según estudio técnico 426,4 ha. • Deslinde Suroeste con Estero pedregoso y Deslinde Noreste con Estero Las Nieves y sector Norte con Cordilleras fiscales y bosques vírgenes. • Casas, bodegas y galpones con agua proveniente de pozo. • Servidumbre de paso no inscrita, no obstante, es un camino por el cual se ha transitado por más de 40 años (goce por prescripción de cinco años, según legislación vigente).   Valores • Valor 49,91UF/ha, según superficie del título de dominio 403 ha. • 2,5% con cargo al comprador • Gastos notariales.</t>
  </si>
  <si>
    <t>Se vende predio 403 hectáreas es sector Coyhaique Alto, Región de Aysén, a 30,2 kilómetros de Coyhaique desde ruta 243 CH y 10,5 kilómetros de camino interior de acceso hacia el predio. El terreno tiene potencial Turístico, Ganadero, Forestal y de Conservación, presenta sobre 130 hectáreas aproximadas de Bosque Nativo, alrededor de 104 hectáreas de plantación de pino Ponderosa, 104 hectáreas de pradera y las restantes corresponden a vegas y laguna. Deslinda con ríos y esteros, posee caminos interiores y sector de administración correspondientes a casas, galpón y bodegas, además de corrales.  Coihaique, Aisén del General Carlos Ibañez del Campo</t>
  </si>
  <si>
    <t>https://www.portalinmobiliario.com/MLC-1496191733-forestal-y-agricola-en-venta-en-puerto-cisnes-_JM</t>
  </si>
  <si>
    <t>Terreno a la venta, con sus Títulos al Día, de 800 ha en Puerto Cisnes, Provincia de Aysén. El terreno se ubica a 3 kms de la entrada a Puerto Cisnes, al norte bordea la carretera nueva asfaltada ruta x-25 y por el sur la antigua carretera próximo al rio Cisnes, ubicado a solo 60 km de Parque Nacional Queulat, uno de los mayores atractivos de la Carretera Austral.  ** Este predio se ubica a unos 207 km de la capital regional de la Región de Aysén, Coyhaique, y se accede por la Ruta 7, Carretera Austral pavimentada. ** Es un terreno natural de aproximadamente 60% bosques nativos, 40% praderas y mallines y de interesante flora y fauna, con 2 lagunas naturales en su interior. ** Muy buena inversión dada su cercana ubicación a Puerto Cisnes, eventualmente pudiera ser considerado Ampliación Urbana y a su potencial para algún otro proyecto, por sus características topográficas. ** Es apto para parcelación como también para actividades recreativas y turísticas, ganaderas o conservación. La Patagonia chilena es conocida por sus aguas cristalinas y prístinas, que a menudo se consideran algunas de las más puras del mundo. La región alberga numerosos ríos, lagos, fiordos y glaciares que contribuyen a la excepcional calidad del agua. AGUA: Una de las características notables de la Patagonia chilena es la abundancia de agua de deshielo de los glaciares. Los glaciares de la región, como los Campos de Hielo Patagónico Norte y Sur, alimentan los ríos y lagos, proporcionando un suministro constante de agua dulce. Esta agua de deshielo glacial suele ser excepcionalmente clara y pura, lo que la hace muy deseable para diversos fines, incluido el agua potable. ** La naturaleza remota e intacta de la región patagónica, con intervención humana limitada, contribuye a la preservación de la calidad del agua. La ausencia de contaminación industrial y el mínimo impacto humano ayudan a mantener el estado prístino de las fuentes de agua. ** Es importante tener en cuenta que la calidad del agua puede variar según ubicaciones específicas y factores naturales. Sin embargo, la Patagonia chilena es ampliamente reconocida por sus aguas extraordinariamente limpias y claras, lo que la convierte en un destino popular para los amantes de la naturaleza, los aventureros y aquellos que buscan experimentar la belleza de entornos vírgenes. HUELLA DE CARBONO: La huella de carbono es la cantidad total de gases de efecto invernadero liberados debido a las actividades humanas. Se expresa en toneladas métricas de CO2 equivalente e incluye emisiones de CO2 y otros gases como metano y óxido nitroso. ** Para calcularla, se identifican y miden las fuentes de emisión, como la quema de combustibles fósiles, la generación de electricidad y la producción industrial. ** También se consideran las emisiones indirectas relacionadas con la La huella de carbono se refiere a la cantidad de gases de efecto invernadero liberados por las actividades humanas. Se expresa en toneladas de dióxido de carbono equivalente y se calcula considerando las emisiones de CO2 y otros gases. Se utiliza para evaluar el impacto ambiental y promover la reducción de emisiones. ** También existe un mercado de créditos de carbono, donde las organizaciones pueden compensar sus emisiones comprando créditos generados por proyectos de reducción de emisiones. Esto crea un incentivo económico para adoptar prácticas sostenibles y reducir las emisiones globalmente. ** El comercio de carbono es un tema controvertido, pero se utiliza como herramienta para abordar el cambio climático en muchos países. de suministro y el consumo. El objetivo de medir la huella de carbono es crear conciencia sobre nuestro impacto ambiental y promover la reducción de emisiones para combatir el cambio climático. Esto ayuda a establecer metas de reducción y adoptar prácticas más sostenibles. Para Contactar, enviar Whatsapp a David Kenneth Faille en  Celular 569 7879 0526, o por Correo dkfaille@corredoresasociados.cl</t>
  </si>
  <si>
    <t>3 Km Al Norte De Puerto Cisnes Bordea Ruta X-25, Cisnes, Aysén</t>
  </si>
  <si>
    <t>2022-10-06</t>
  </si>
  <si>
    <t>https://www.portalinmobiliario.com/MLC-920028703-campo-a-25-kilometros-al-sur-de-cerro-castillo-_JM</t>
  </si>
  <si>
    <t>Lote A1, Campo Ubicado en el Valle del Rio Ibañez, acceso por Carretera Longitudinal Austral Sur, a tan solo 15 minutos de Cerro Castillo enclavado en el Hermoso Valle del Rio Ibañez, espectacular vista a todo el Valle. EasyBroker ID: EB-BS4211</t>
  </si>
  <si>
    <t>https://www.portalterreno.com/cl/propiedad/venta/sitio/lago-verde/225665</t>
  </si>
  <si>
    <t>Predio de 1.200 hectáreas, en Lago Garganta, compuesto por 2 predios colindantes que se venden juntos , ubicados en las cercanias de la Localidad de La Tapera , Comuna de Lago Verde con orilla de 2 lagos y 1 laguna , con mucho potencial.Sector Lago La Garganta La Tapera / Comuna de Lago Verde / Provincia de Coyhaique / Undécima región de Aysén / Chile.1251 Hectáreas ( Según sus Títulos de Dominio )Se accede a unos 120 km al norte de Coyhaique hacia la Localidad de La Tapera , por ruta Austral asfaltada.Desde La Tapera al predio son unos 23 km aprox, 13 km de camino y unos 10 km de huella , senda plana para hacer camino.Proyectos posibles , Conservación / Segunda Vivienda / Turismo / Trekking / Cabalgatas.Colinda con 2 lagos continuos y una laguna , habiendo buena pesca , bellísimas vistas a cumbres nevadas , cursos de agua y gran privacidad.Existe bosque nativo siempre verde , alrededor de unas 500 hectáreas.Se puede hacer campo para ganado bovino y mantener unas 300 cabezas al año.* Precio de Venta : 60.000 UF - USD 2.200.000</t>
  </si>
  <si>
    <t>https://www.economicos.cl/propiedades/sitio-o-terreno-en-venta-en-rio-ibanez-codR76401637-8L0-EBBS4211.html</t>
  </si>
  <si>
    <t>Lote A1, Campo Ubicado en el Valle del Rio Ibañez, acceso por Carretera Longitudinal Austral Sur, a tan solo 15 minutos de Cerro Castillo enclavado en el Hermoso Valle del Rio Ibañez, espectacular vista a todo el Valle.</t>
  </si>
  <si>
    <t>2021-07-08</t>
  </si>
  <si>
    <t>PARQUE NACIONAL ISLA MAGDALENA - AYSÉNBellísima propiedad en Isla Magdalena, colindante con el Parque Nacional del mismo nombre.Posee 196 hectáreas de bosque nativo, rodeadas de una belleza exuberante. La propiedad cuenta con muchas vertientes y riachuelos.Se encuentra a 45 minutos de navegación desde Pto Cisnes.El lugar es apto para la pesca y fondeo de embarcaciones.Superficie: 196 hectáreasValor por hectárea: $1.500.000.-Comisión: 2% + IVA</t>
  </si>
  <si>
    <t>https://www.yapo.cl/aisen/comprar/parcela_ays_n___isla_magdalena_cisnes_78857412.htm?ca=13_s&amp;oa=78857412&amp;xsp=26</t>
  </si>
  <si>
    <t>https://new.yapo.cl/inmuebles/propiedad_85801407</t>
  </si>
  <si>
    <t>2022-12-30</t>
  </si>
  <si>
    <t>2022-12-31</t>
  </si>
  <si>
    <t>Vendo 38 hectáreas ubicadas a 12 kms de la ciudad Cochrane, comuna Cochrane, región de aysen. Se vende el lote completo en $60.000.000. Documentación al día, rol propio. En el terreno hay árboles nativos, un arroyo y se puede llegar por el camino para vehículos 4x4. Para más</t>
  </si>
  <si>
    <t>https://www.portalinmobiliario.com/MLC-1282322417-parcelas-isla-huemules-_JM</t>
  </si>
  <si>
    <t>Macrolotes de 5.3 hectáreas ubicadas en Isla Huemules, a 1 hr del embarcadero Bahía Exploradores.Terrenos boscosos y húmedos con abundantes fuentes de agua dulce interior. Ubicado en la ruta obligada hacia la Laguna San Rafael.Sector altamente turístico, a 3 hrs de Puerto Río Tranquilo.Proyecto ideal para invertir muy bajo costo y con excelente retorno por el crecimiento de la conectividad en el sector.Terrenos desde 5,3 hectáreas desde 7.900.000Terrenos de 2,5 hectáreas con orilla de mar desde $14.400.000Proyecto aprobado por el SAG e inscrito en el CBR. Listo para escriturar.</t>
  </si>
  <si>
    <t>Isla Huemules Sn, Aysén, Aysén</t>
  </si>
  <si>
    <t>https://propiedades.portalterreno.cl/propiedad/venta/agricola/coyhaique/207589</t>
  </si>
  <si>
    <t>2022-07-27</t>
  </si>
  <si>
    <t>Lago Bravo es una propiedad única. El área total de la propiedad es de 2800 hectáreas (6918 acres), aproximadamente a 2,5 horas del aeropuerto de Balmaceda y aproximadamente a 120 km (75 millas) de Coyhaique. Algunos aspectos de Lago Bravo son el lago absolutamente privado (casi imposible de encontrar en propiedades de este tamaño), otras tres lagunas más pequeñas y hermosas, unas 2.000 hectáreas (4942 acres) de bosque de lenga (Nothofagus pumilio) y unos 4 km ( 2,5 millas) de río (Río Pedregoso) con pesca de truchas dentro de la propiedad.Lago Bravo también tiene alrededor de 400 hectáreas (988 acres) de pastizales, que el propietario actual ha estado cercando, limpiando y fertilizando, y que deberían proporcionar pastos mucho mejores en los próximos años. La propiedad se utiliza para el pastoreo durante el verano y hay planes para dejar el ganado de forma permanente este año.Se puede acceder a Lago Bravo por dos rutas diferentes. En ambos casos se tarda alrededor de 1,5 horas desde Coyhaique, aunque durante los últimos cinco años el gobierno ha ido mejorando el acceso por el lado oeste y hay planes para seguir haciéndolo. Esto ya ha reducido sustancialmente el tiempo de viaje y facilita el acceso incluso en los meses de invierno.Hay una pequeña cabaña (dos dormitorios, cocina, baño, pequeña sala) que es cómoda y habitable para estancias cortas. También hay dos pequeñas cabañas para trabajadores (a 1 km de la cabaña principal). Todas las cabañas están equipadas con paneles solares y estufas de leña para cocinar y calentar.La vida salvaje es absolutamente de primera clase, y hay una gran variedad de especies, incluidos ciervos y truchas.Los impuestos son muy bajos, aproximadamente USD 400 por año, y el gobierno chileno brinda subsidios para mejorar y mejorar las propiedades en el área.</t>
  </si>
  <si>
    <t>2024-07-13</t>
  </si>
  <si>
    <t>https://www.economicos.cl/propiedades/se-vende-campo-lago-general-carrera-codAAQ3LZQ.html</t>
  </si>
  <si>
    <t xml:space="preserve">UBICACION Chile, Patagonia, XI Región de Aysén y del general Carlos Ibáñez del campo,  Puerto Guadal. SUPERFICIE 684  hectáreas ACCESOS Y DISTANCIAS Vuelo Santiago – Balmaceda , 2 horas 15 minutos Balmaceda – Propiedad, 4:30 hora  Camino pavimentado hasta Villa Cerro castillo. CLIMA Clima mediterráneo continental, cálido y templado. Temperaturas máximas de 30º C y una mínima de -3º C Exposiciónón:  Norte  CARACTERISTICAS La propiedad esta emplazada en una zona precordillerana, ocupada en su mayor superficie por bosques de lenga madura en edad de explotación. De sur a norte, en el borde oriental y por mas de 3 kms lo deslinda Rio los Maquis. Como cuerpos de agua existen pequeñas lagunas, siendo 2 las mas importantes, una de aproximadamente 5,1 ha en el limite sur y la otra denominada laguna sin nombre de 7,1 ha. Entre las especies arbustivas destacan calafate y frutillas silvestres, entre otras. Respecto a su Fauna podemos encontrar la presencia de puma, zorro culpeo, ciervo rojo, zorro chilla, chingue o zorrillo, entre otros. También se puede encontrar gran cantidad de aves como carpintero magallanico, bandurria y pato geron o real, entre otras.  POTENCIALIDAD Cuenta con gran capacidad maderera, al contar con bosque nativo de lenga. Por otra parte la propiedad cuenta con gran potencial turistico al encontrarce cercano al Lago general carrera y de otros atractivos turisticos. Al mismo tiempo cuenta con un gran potencial para proyecto de conservacion al poseer gran extencion de bosque nativo sin intervencion y cuerpos de agua en su interior y deslinde. </t>
  </si>
  <si>
    <t>PUERTO GUADAL Cochrane, Aisén del General Carlos Ibañez del Campo</t>
  </si>
  <si>
    <t>2024-05-26</t>
  </si>
  <si>
    <t>2024-06-10</t>
  </si>
  <si>
    <t>2024-05-20</t>
  </si>
  <si>
    <t>2024-05-21</t>
  </si>
  <si>
    <t>https://www.yapo.cl/aisen/comprar/se_venden_196_hect_reas__78004854.htm?ca=13_s&amp;oa=78004854&amp;xsp=3</t>
  </si>
  <si>
    <t>2021-05-01</t>
  </si>
  <si>
    <t>2021-05-03</t>
  </si>
  <si>
    <t>196 Hectáreas en Isla Magdalena, frente a Puerto Cisne, con un Rio interior que en una parte tiene aguas termales.con Orilla de Mar, toda la documentación al dia, valor por hectárea $ 1.500.000.</t>
  </si>
  <si>
    <t>https://www.economicos.cl/propiedades/sitio-o-terreno-en-venta-en-rio-ibanez-codR76401637-8L0-EBFS8411.html</t>
  </si>
  <si>
    <t>Campo de 131Hct en sector de Cerro Castillo a 20 kilometros de la Villa, pasada la Villa tomar el desvio hacia el lago Laparent por ruta X723 por 17 kilometros hasta la servidumbre de entrada al predio. Desde gran parte del predio se obtienen preciosas vistas tanto al Cerro Castillo como al Valle del Rio Ibañez, posee planos de bosque nativo y bosque de pinos, miradores de roca y vertiente de agua. camino hasta la entrada del campo en buen estado.</t>
  </si>
  <si>
    <t>2024-03-08</t>
  </si>
  <si>
    <t>2024-03-22</t>
  </si>
  <si>
    <t>2024-01-27</t>
  </si>
  <si>
    <t>2024-02-24</t>
  </si>
  <si>
    <t>2021-09-06</t>
  </si>
  <si>
    <t>XI Aisén, Río Ibáñez</t>
  </si>
  <si>
    <t>https://www.economicos.cl/propiedades/se-vende-predio-orilla-mar-codAARZKMY.html</t>
  </si>
  <si>
    <t>2021-03-11</t>
  </si>
  <si>
    <t>SE VENDEN 21 HECTÁREAS A ORILLAS DE MAR. TIENE APROXIMADAMENTE 200 METROS LINEALES A ORILLA DE MAR.</t>
  </si>
  <si>
    <t>Coyhaique Guaitecas, Aisén del General Carlos Ibañez del Campo</t>
  </si>
  <si>
    <t>https://www.yapo.cl/aisen/comprar/campo_en_regi_n_de_ays_n__bah_a_erasmo_75738400.htm?ca=13_s&amp;oa=75738400&amp;xsp=8</t>
  </si>
  <si>
    <t>Se venden 2.500 há en Bahia Erasmo, Región de Aysén, con praderas para crianza de ganado, ríos, termas, acceso vía marítima, aérea, bosque nativo. Excelente para inversión futura o parque natural.</t>
  </si>
  <si>
    <t>https://www.portalterreno.com/cl/propiedad/venta/agricola/cisnes/226639</t>
  </si>
  <si>
    <t>2022-12-10</t>
  </si>
  <si>
    <t>Campo turístico- agrícola-ganadero, muy bien ubicado, muy cercano a la ciudad de Puerto Cisnes, a 3 hrs de Coyhaique, del aeropuerto Balmaceda a 4 horas al predio. De Stgo a Balmaceda a 2,5 horas.\nEste campo es maravilloso tiene 2 Lagunas naturales , fácil acceso a carretera pavimentada y ruta X-25 como accesos y camino público con ripio. \nEl bosque es nativo, coigüe , tepa, variados flora y fauna nativa.\nSuperficie: 800 hás ó 2.000 acres aprox.Se compone de Praderas naturales, boque nativo y mallines.\nValor $1.800.000/há, se vende todo el predio.\nInteresados contactar Fono: +</t>
  </si>
  <si>
    <t>2023-02-23</t>
  </si>
  <si>
    <t>https://new.yapo.cl/inmuebles/propiedad_82747607</t>
  </si>
  <si>
    <t>se vende 12ha ( solo se vende las 12ha no por separadas ) ,a 10 minutos de puerto AysÃ©n con orilla de cerro y explanada solo reales interesados. para mas detalle llamar al 963263921</t>
  </si>
  <si>
    <t>2023-10-18</t>
  </si>
  <si>
    <t>https://www.portalinmobiliario.com/MLC-1508112833-espectacular-campo-en-coyhaique-a-orillas-del-rio-viviana-_JM</t>
  </si>
  <si>
    <t>Este hermoso campo de 445 hectáreas, se ubica en un cordón montañoso de la Cordillera de Los Andes,  a 16 kms de  Puerto Aysén  por la ruta 240 y la ruta 568.Este hermoso lugar en medio de la Patagonia Chilena, rodeado de bosques nativos con Coihues y lengas, ofrece un paisaje incomparable, el Río Viviana recorre el límite norte de la propiedad en 6 kms, descienden sus aguas 200 metros formando imponentes cascadas, sin duda un exclusivo espectáculo.Caminar por frondosos bosques, apreciar las caídas de agua en gran parte de la propiedad son un privilegio que no siempre se ven en un mismo lugar.ID 10796 - Coldwell Banker Los Lagos¡Aprovecha esta oportunidad, haz clic en contactar y agenda tu visita!Descubre en nuestra web Coldwell Banker Chile más propiedades para ti.</t>
  </si>
  <si>
    <t>2024-06-08</t>
  </si>
  <si>
    <t>2021-09-21</t>
  </si>
  <si>
    <t>2021-07-22</t>
  </si>
  <si>
    <t>https://www.portalinmobiliario.com/MLC-1495771273-espectacular-campo-en-coyhaique-a-orillas-del-rio-viviana-_JM</t>
  </si>
  <si>
    <t>Coyhaique, Coihaique, Aysén</t>
  </si>
  <si>
    <t>2024-04-27</t>
  </si>
  <si>
    <t>https://www.portalterreno.com/cl/propiedad/venta/agricola/cisnes/201887</t>
  </si>
  <si>
    <t>2023-06-22</t>
  </si>
  <si>
    <t>2024-04-12</t>
  </si>
  <si>
    <t>https://propiedades.portalterreno.cl/propiedad/venta/agricola/aysen/309733</t>
  </si>
  <si>
    <t>Les presentamos esta excelente oportunidad de inversión en Mañihuales, Aisén.\nUbicado a 6 km de Villa Mañihuales y a 93 km de Coyhaique, es un Fundo exclusivo y privado que se accede a través de camino vecinal de 4,3 km aproximadamente.Cuenta con un extenso terreno de 207,76 hectareas, ideal para cultivo o desarrollar proyectos agrícolas, ganaderos o forestales.Posee una laguna de 9,5 ha en su interior, además de otra pequeña laguna de inferior tamaño que se comparte con un vecino y posee abundante vegetación nativa.Ubicada en una zona de gran belleza natural, este terreno ofrece un entorno tranquilo y rodeado de naturaleza,\nAdemás, su acceso fácil a carreteras principales garantiza una excelente conectividad con otros puntos de la región.Comisión 3%. ¡Contáctenos para más información y para programar una visita!Contacto:Equipo Comercial :Magdalena Vega: Cel (+56 9) 4052 61 89Matias Alonso Ascui (+56 9) 9744 52 97Teléfono Oficina Santiago (+56 2) 2993 24 38Empresas Alonso &amp; Ascui, Experiencia Inmobiliaria desde el año 1980Corretaje de Propiedades • Tasaciones • Asesoría Legal • Inmobiliaria • Arquitectos</t>
  </si>
  <si>
    <t>2024-03-21</t>
  </si>
  <si>
    <t>2024-04-18</t>
  </si>
  <si>
    <t>https://www.portalinmobiliario.com/MLC-2467383830-campo-rustico-162-hectareas-lago-portales-_JM</t>
  </si>
  <si>
    <t>DescripciónNombre del terreno: CAMPO LAGO PORTALES Sector: Lago Portales Comuna: Aysén Ubicación: 70 km ruta X-608, desde Coyhaique a 6 km desde acceso público a lago Portales, 22 km desde puerto Aysen, se debe cruzar el río en balsa, para acceder a Puerto aysen, 45 minutos, aprox.Tiempo: 2 horas desde Coyhaique.Superficie: 162 hectáreasServicios: Factibilidad de agua, el campo se encuentra ingresado a proyecto de energía fotovoltaica Descripción: Campo ganadero y conservación, abundante bosque nativo, praderas, posee arroyos, vertientes, se accede a través de camino público, hasta el campo, NO TIENE ORILLA DE LAGO, si desde algunos sectores, posee vista, campo sin construcciones Acceso desde Coyhaique y puerto Aysen.Excelente para turismo, ganadería, loteo u otro.VALOR $2.000.000 por hectárea más 3 % de comisión. - KP285444 - KPD061705 -  - Publicado con KiteProp CRM Sistema Inmobiliario</t>
  </si>
  <si>
    <t>Lago Portales, Aysén, Aysén</t>
  </si>
  <si>
    <t>https://www.portalinmobiliario.com/MLC-1490911985-campo-207-ha-con-laguna-en-sector-manihuales-_JM</t>
  </si>
  <si>
    <t>Coyhaique, es un Fundo exclusivo y privado denominado Rincón de Los Toros, que se accede a través de camino vecinal de 4,3 km aproximadamente (sin servidumbre y que si se puede llegar a constituir si el comprador desea y asume los costos).Posee una laguna de 9,5 ha en su interior, además de otra pequeña laguna de inferior tamaño que se comparte con un vecino (0,5 ha) y posee abundante vegetación nativa</t>
  </si>
  <si>
    <t>Campo 207 Ha Con Laguna En Sector Mañihuales, Aysén, Aysén</t>
  </si>
  <si>
    <t>2024-01-10</t>
  </si>
  <si>
    <t>2024-02-09</t>
  </si>
  <si>
    <t>2023-03-21</t>
  </si>
  <si>
    <t>https://new.yapo.cl/inmuebles/propiedad_88160326</t>
  </si>
  <si>
    <t>2024-01-15</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</si>
  <si>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 de conservación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/&gt;-7.00 hectáreas &lt;br /&gt;-139 metros de frente al borde del mar&lt;br /&gt;-Pendiente pronunciada&lt;br /&gt;-Exposición al sol menor&lt;br /&gt;&lt;br /&gt;&lt;br /&gt;Soledad Monsalve &lt;br /&gt;997453841&lt;br /&gt;&lt;br /&gt;Alejandra Balbontin &lt;br /&gt;996998059</t>
  </si>
  <si>
    <t>Fiordo Quitralco Aysen</t>
  </si>
  <si>
    <t>2023-03-24</t>
  </si>
  <si>
    <t>https://www.portalinmobiliario.com/MLC-1442273777-sitio-en-venta-en-aisen-_JM</t>
  </si>
  <si>
    <t>https://www.portalinmobiliario.com/MLC-963682783-campo-854-hect-bosques-glaciares-rios-lagos-y-privacidad-_JM</t>
  </si>
  <si>
    <t>2022-02-17</t>
  </si>
  <si>
    <t>El ultimo campo en el Valle Colonia con acceso exclusivo a los Campos de Hielo Norte, Glaciar Colonia, Lago Colonia.  Abunda naturaleza pura con un patio de 1.7 millones de hectareas, el Parque Nacional Laguna San Rafael.  Aqui el agua esta asegurado en calidad y cantidad junto con sus bosques northofagus primaria.  Ya hay Caballos, Vacas, Ovejas, Frutales, Pesca, Invernadero,  y siembra.   Todo para sostener la vida de campo en un paraiso natural.</t>
  </si>
  <si>
    <t>Jvxr+mf La Rincónada, Cochrane, Chile, Cochrane, Aysén</t>
  </si>
  <si>
    <t>https://new.yapo.cl/inmuebles/propiedad_83608055</t>
  </si>
  <si>
    <t>2022-06-28</t>
  </si>
  <si>
    <t>Gran oportunidad de adquirir terreno virgen inmerso en el corazón del territorio Aisenino, en el sector el cóndor ubicado al sur oeste de la ciudad de puerto Aysen, zona de ríos y lagos. El terreno de 60 ha, se encuentra a unos 45 minutos de la ciudad de puerto Aysén, cuenta con abundante vegetación, como coihues, maníos, tepas, canelos y cipreses. Acceso a través de camino público y bordea del río cóndor. Valor por ha. $ 1.700.000,conversable, más 3% de comisión.</t>
  </si>
  <si>
    <t>Hermosa propiedad en plena Patagonia Chilena con una vista imponente y panorámica del Lago General Carrera. Colinda con río que desemboca en el Lago. El lugar posee una tranquilidad absoluta. Posee caminos interiores y se encuentra totalmente cercado.  Superficie: 535.62 hectáreas. Valor por hectárea: $1.700.000.- Comisión: $4% + IVA</t>
  </si>
  <si>
    <t>Hermosa Propiedad Con Vista Al Lago Y Orilla De Río - Aysén, Río Ibánez, Aysén</t>
  </si>
  <si>
    <t>https://www.portalinmobiliario.com/MLC-997656360-agricola-en-venta-en-rio-ibanez-_JM</t>
  </si>
  <si>
    <t>https://www.portalinmobiliario.com/MLC-1071921914-agricola-en-venta-en-rio-ibanez-_JM</t>
  </si>
  <si>
    <t>2022-09-30</t>
  </si>
  <si>
    <t>2023-12-29</t>
  </si>
  <si>
    <t>Vendo 89 hectáreas en Mañihuales. Mañihuales o Villa Mañihuales es una localidad rural ubicada a 60 km de Puerto Aysén y a 85 km de Coyhaique, en la provincia de Aysén, en la Región de Aysén del General Carlos Ibáñez del Campo. Campo rodeado de bosque nativo, y atractivos turísticos, en una región que garantiza por su desarrollo un aumento en su plusvalía.</t>
  </si>
  <si>
    <t>https://propiedades.elmercurio.com/propiedades/parcela-o-chacra-en-venta-en-aysen-codR24095969-0L0-114051502.html</t>
  </si>
  <si>
    <t>2024-03-03</t>
  </si>
  <si>
    <t>https://www.portalinmobiliario.com/MLC-1479784033-patagonia965ha-sector-rio-los-nadis-cochrane-_JM</t>
  </si>
  <si>
    <t>Hermoso campo de 96.5ha con proyecto de parcelación de 117 lotes en curso. Se vende el campo completo.Beautiful 96.5ha countryside with a 117-lot subdivision project in progress. The entire countryside is for sale</t>
  </si>
  <si>
    <t>https://www.portalinmobiliario.com/MLC-2559851722-patagonia965ha-sector-rio-los-nadis-cochrane-_JM</t>
  </si>
  <si>
    <t>https://www.portalinmobiliario.com/MLC-2180983298-patagonia965ha-rio-los-nadis-cochrane-_JM</t>
  </si>
  <si>
    <t>Hermoso campo de 96.5ha con proyecto de parcelación de 117 lotes en curso. Se vende el campo completo.</t>
  </si>
  <si>
    <t>https://www.yapo.cl/aisen/comprar/terreno_en__irehuao_75020748.htm?ca=13_s&amp;oa=75020748&amp;xsp=48</t>
  </si>
  <si>
    <t>Se venden 48,905 há camino a lago largo, sector de ñirehuao.    Hermoso sector con bosque nativo de ñire y lenga. Limita con arroyo el mosco al norte y tiene acceso desde el camino público. Tiene acceso a agua. Con rol propio, listo para transferir. Valor $78.000.000.- Interesados contactar al +56941252197.</t>
  </si>
  <si>
    <t>https://www.portalinmobiliario.com/MLC-1490120813-predio-en-isla-magdalena-_JM</t>
  </si>
  <si>
    <t>Se vende predio de 201,25 ha en Isla Magdalena, ubicado a 1 hr desde Puerto Cisnes en embarcacion, posee lomajes medios y abruptos 1950 mt de Orilla de Playa en lado Sur, y  2000 mt  de RIo sin nombre  por el lado OestePosee  bosque nativo siempre verde, con presencia de Coigues, Tineo, Mañíos, Ciruelillo, Luma, Tepa, Arrayanes, asociado a matorrales típicos de la zona principalmente quilas.Lo mas cercano es Puerto Cisnes, ciudad que cuenta con Liceo, Escuela y Jardines Municipales, Hospital, Cuartel de Bomberos, Comisaria de Carabineros, Municipio Local, Comercio de diversos rubros, pequeños talleres, una estacion de servicio, aeródromo para aviones livianos. Valor UF 11.000 + 2% comision corretaje</t>
  </si>
  <si>
    <t>Puerto Cisnes, Cisnes, Chile, Cisnes, Aysén</t>
  </si>
  <si>
    <t>https://propiedades.elmercurio.com/propiedades/sitio-o-terreno-en-venta-en-aysen-codR77205366-5L0-10796V.html</t>
  </si>
  <si>
    <t>2023-08-25</t>
  </si>
  <si>
    <t>Este hermoso campo de 445 hectáreas, se ubica en un cordón montañoso de la Cordillera de Los Andes,  a 16 kms de  Puerto Aysén  por la ruta 240 y la ruta 568.  Este hermoso lugar en medio de la Patagonia Chilena, rodeado de bosques nativos con Coihues y lengas, ofrece un paisaje incomparable, el Río Viviana recorre el límite norte de la propiedad en 6 kms, descienden sus aguas 200 metros formando imponentes cascadas, sin duda un exclusivo espectáculo.  Caminar por frondosos bosques, apreciar las caídas de agua en gran parte de la propiedad son un privilegio que no siempre se ven en un mismo lugar.  ID: 10.796 Aprovecha esta oportunidad, haz clic en contactar y agenda tu visita! Descubre en nuestra web Coldwell Banker Chile más propiedades para tí.</t>
  </si>
  <si>
    <t>https://www.portalterreno.com/cl/propiedad/venta/agricola/rio-ibanez/185198</t>
  </si>
  <si>
    <t>Información Adicional Zona de Alta Demanda Zona de Muy Alta Demanda--&gt; Descripción Hermosa propiedad en plena Patagonia Chilena con una vista imponente y panorámica del Lago General Carrera.Colinda con río que desemboca en el Lago. El lugar posee una tranquilidad absoluta.Posee caminos interiores y se encuentra totalmente cercado.Superficie: 535.62 hectáreas.Valor por hectárea: $1.700.000.-Comisión: $4% + IVA</t>
  </si>
  <si>
    <t>HermosapropiedadconvistaalLagoyorilladerío-Aysén</t>
  </si>
  <si>
    <t>2022-09-06</t>
  </si>
  <si>
    <t>https://www.economicos.cl/propiedades/oportunidad-se-vende-fundo-lado-rio-palena-coyhaique-codAARTKOI.html</t>
  </si>
  <si>
    <t>Posee una superficie de 434 has., de las cuales aproximadamente 100 has., son humedales, el resto es pradera natural con boquetes de bosque nativo y matorrales arbustivos y en la parte superior con bosque. El campo se encuentra en un fértil valle con una aptitud ganadera de un 100%, en su estado antiguo  se mantenían 140 vacunos  año redondo. Posee un bosque nativo de coigue, mañío, ciruelillo, sin intervenir. El campo tiene un rio que lo cruza y otro que es límite vecinal. Tiene aproximadamente 900 metros de costa en el rio Palena.  Para mayor información favor llamar al: 994066867 Patricio Prado corredor asociado a Campos de la Patagonia</t>
  </si>
  <si>
    <t>https://www.portalinmobiliario.com/MLC-1441395459-patagonia-471ha-el-faldeo-cocharane-_JM</t>
  </si>
  <si>
    <t>Este impresionante campo de 471 hectáreas se encuentra en un enclave único, en la confluencia de los ríos Tranquilo y Pedregoso, ofreciendo más de 2 kilómetros de hermosas orillas de rio. Este rincón de la naturaleza es un verdadero paraíso, con un camino interior de 1.8 kilómetros que ofrece vistas panorámicas hacia el imponente Cordón San Lorenzo y el valle del Río El Salto.El campo está inmerso en la belleza natural de la región, con una mezcla de bosque nativo y áreas de empastadas cuidadosamente mantenidas. El paisaje es un testimonio de la diversidad ecológica de la zona, con arroyos interiores que serpentean por la propiedad, agregando un encanto adicional a este paraíso rural.A pesar de su entorno tranquilo y aislado, el campo se encuentra a una distancia razonable, a solo 30 kilómetros de la ciudad de Cochrane, lo que facilita el acceso a servicios y comodidades. Es un lugar ideal para aquellos que buscan un refugio en la naturaleza, pero que aún desean la conveniencia de estar cerca de una comunidad.Este campo en el sector Río El Salto es una oportunidad única para aquellos que buscan vivir en un entorno natural impresionante, rodeado de la majestuosidad de los ríos, montañas y bosques de la Patagonia chilena. Ya sea para actividades recreativas, desarrollo sostenible o simplemente para disfrutar de la serenidad de la naturaleza, este lugar ofrece un escenario incomparable para una vida al aire libre.</t>
  </si>
  <si>
    <t>https://www.portalinmobiliario.com/MLC-1479757109-patagonia-471ha-el-faldeo-cocharane-_JM</t>
  </si>
  <si>
    <t>https://www.portalinmobiliario.com/MLC-2559826336-patagonia-471ha-el-faldeo-cocharane-_JM</t>
  </si>
  <si>
    <t>https://www.portalterreno.com/cl/propiedad/venta/sitio/cisnes/193924</t>
  </si>
  <si>
    <t>Información Adicional Zona de Alta Demanda Zona de Muy Alta Demanda--&gt; Descripción Parque Austral frente al Parque Nacional Melimoyu y cercano al Golfo de Corcovado. A su vez, el proyecto resguarda y asegura en el tiempo la conservación de la biodiversidad, el valor ambiental, ecológico y paisajístico del predio, en otras palabras la naturaleza en su estado salvaje, que es la principal riqueza de invertir en el Parque Austral.Ubicado a 30 minutos de La Junta en plena Ruta Patrimonial con espacios fiscales de alto valor social, natural, cultural, paisajístico y/o histórico. Ruta transitables en vehículo, a pie, bicicleta o cabalgata, y buscan conservar el paisaje y las tradiciones culturales, a través del turismo sostenible. 172 hectáreas, 4000 metros de orilla.CARACTERISTICAS:Playa comun.Humedal En Conservación.Bosque Nativo.Senderos.Terrenos con orilla al Río Palena.Macrolotes de alta plusvalía.Proyecto diseñado bajo un innovador modelo de clase mundial y con altos estándares de conservación.Ubicado entre La Junta y Raúl Marín Balmaceda.Bosque Nativo protegido de por vida y 72 hectáreas de parque protegido.Alto valor paisajístico y reserva de agua dulce.Actividades y deportes outdoor.Inversión con Propósito.Pia Vicencio +Cód.: 381637</t>
  </si>
  <si>
    <t>RioPalena</t>
  </si>
  <si>
    <t>https://www.portalinmobiliario.com/MLC-1423023203-terreno-con-orilla-de-rio-en-venta-en-cisnes-_JM</t>
  </si>
  <si>
    <t>2023-09-15</t>
  </si>
  <si>
    <t>Lindo Terreno de 360 hectáreas en Aysén, comuna de Pto Cisne, con orilla del río Playa Ancha y rio Picacho, este último es navegable. Terreno de alta demanda por zonas turísticas y factibilidad de navegación hasta el lago Copa.</t>
  </si>
  <si>
    <t>Sector Lago Copa, Cisnes, Aysén</t>
  </si>
  <si>
    <t>https://www.portalterreno.com/cl/propiedad/venta/terreno/lago-verde/218311</t>
  </si>
  <si>
    <t>2022-10-18</t>
  </si>
  <si>
    <t>Información Adicional Cierre perimetral Caminos Ubicación privilegiada Zona de Alta Demanda Zona de Muy Alta Demanda--&gt; Descripción GRAM OPORTUNIDAD!! 620 Ha con Orilla de Río del lago las Torres en Aysen más laguna Interior!!. Excelente conectividad, alta plus valía, zonas aledañas protegidas por Conaf, se puede acoger al Derecho Real de Consevación el cual conlleva exceción de impuestos!! Consulte por visitas!!</t>
  </si>
  <si>
    <t>lagolastorres</t>
  </si>
  <si>
    <t>https://www.portalinmobiliario.com/MLC-2284839190-venta-de-campo-en-aysen-id-53809-cam-_JM</t>
  </si>
  <si>
    <t>2024-02-29</t>
  </si>
  <si>
    <t>Campo de 89 hectáreas de superficie, ubicado en la región de Aysén, al oriente de Viña Mañihuales. El campo cuenta con muy buena accesibilidad a través de camino interior que conecta con la carretera austral.En su interior se encuentra colindante a Río, y posee abundante bosque nativo, con gran potencial para proyecto de conservación o turístico.</t>
  </si>
  <si>
    <t>Aysén, Río Ibánez, Aysén</t>
  </si>
  <si>
    <t>https://www.portalinmobiliario.com/MLC-1781268442-campo-saltos-del-viviana-aysen-_JM</t>
  </si>
  <si>
    <t>2023-07-08</t>
  </si>
  <si>
    <t>Saltos del Viviana es un predio de 445 hectáreas, ubicado a 17 km de la ciudad de puerto Aysen. Cuenta con alrededor de 5 km de rivera del rio Viviana, parte de las cuales, presentan impresionantes rápidos y cascadas. Posee bosques nativo de coigues y lengas. Ideal para preservación - KP214482 - KPD070705 -  - Publicado con KiteProp CRM Sistema Inmobiliario</t>
  </si>
  <si>
    <t>Sector Viviana, Aysén, Aysén</t>
  </si>
  <si>
    <t>2023-08-01</t>
  </si>
  <si>
    <t>https://www.portalterreno.com/cl/propiedad/venta/terreno/aysen/243050</t>
  </si>
  <si>
    <t>Fundo Laguna Miranda.\nEste terreno está ubicado en la Patagonia Chilena, Región de Aysén, Provincia y Comuna de Aysén, ubicado al suroeste de la ciudad, en el lugar de “Lago Zenteno y laguna Rengifo o El Encanto”. \nVías de Acceso.\nDesde Coyhaique por ruta X-608, cruce Aeródromo teniente Vidal – lago Zenteno, en 45 kilómetros, camino de ripio de tránsito permanente.\nEl campo tiene 450 hectáreas producto de la sub división de un predio de mayor superficie.Cuenta con 2.600 metros de orilla de la Laguna Miranda, además arroyos y vertientes que sirven para el abastecimiento humano y de ganado bovino durante todo el año. Requiere de la construccion de un camino de acceso derivado desde la servidumbre de paso, aproximadamente 1.000 metros.\nSu bosque prácticamente se mantiene todo el año verde, esto debido a que los coigues no votan la hoja como la lenga.\nEl valor de venta es de $ 1.125.000 y el valor sugerido del terreno de 450 has., sujeto a la aceptación del vendedor, asciende a la suma de $ 900.000.000 (novecientos millones de pesos) más 2% de comisión al agente inmobiliario. El valor de venta sugerido no está sujeto a negociación.\nLos gastos de visita y conocimiento del predio son por cuenta de los interesados, arriendo de camioneta y combustible.\nNo se publican mayores antecedentes por el uso indebido y malicioso de la informacion proporcionada. Solicite toda la informacion pertinente a:\nContacto: \nClaudio von Marees Carmona\nCelular \n\n\n</t>
  </si>
  <si>
    <t>https://new.yapo.cl/inmuebles/propiedad_86473125</t>
  </si>
  <si>
    <t>2023-03-04</t>
  </si>
  <si>
    <t>Se vende campo de 937 hectáreas, toda la documentación al día, esta ubicado en el sector río ventisquero de la comuna de cochrane, sus deslindes son el río ventisquero, río Baker y lago San guillermo, se vende el campo completo.</t>
  </si>
  <si>
    <t>https://www.portalinmobiliario.com/MLC-1021432174-50-hectareas-con-vista-al-lago-cochrane-_JM</t>
  </si>
  <si>
    <t>https://www.portalinmobiliario.com/MLC-1401902081-patagonia-vista-al-lago-cochrane-_JM</t>
  </si>
  <si>
    <t>2023-08-30</t>
  </si>
  <si>
    <t>2023-09-29</t>
  </si>
  <si>
    <t>2023-11-04</t>
  </si>
  <si>
    <t>50 Hectareas con vista al Lago Cochrane, distante a 32Km de la ciudad de Cochrane, camino mantenido por vialidad en buen estado todo el año, servidumbre de paso, vista al Lago Cochrane, bosque nativo. EasyBroker ID: EB-ID5265</t>
  </si>
  <si>
    <t>https://www.portalinmobiliario.com/MLC-939869217-50-hectareas-con-vista-al-lago-cochrane-_JM</t>
  </si>
  <si>
    <t>https://www.portalinmobiliario.com/MLC-958763099-50-hectareas-con-vista-al-lago-cochrane-_JM</t>
  </si>
  <si>
    <t>https://www.portalinmobiliario.com/MLC-1483972855-patagonia-2800ha-excepcional-estancia-lago-bravo-_JM</t>
  </si>
  <si>
    <t>2024-05-11</t>
  </si>
  <si>
    <t>Espectacular campo a 2,5 horas del aeropuerto de Balmaceda y aproximadamente a 120 km de Coyhaique. La singularidad de esta propiedad es que Lago Bravo y 3 lagunas más son totalmente privadas al estar ubicadas dentro del área de las 2.800ha.La topografía presenta suaves lomajes de pastizales, bosques de lenga nativa Lago Bravo también tiene alrededor de 400ha de pastizales que se utilizan para la crianza de ganado.Hay una pequeña cabaña habilitada para estancias cortas. También hay dos pequeñas cabañas para trabajadores. Todas las construcciones están equipadas con paneles solares para electricidad y cocinas a leña.La propiedad es una excelente opción de inversión para desarrollar negocio turístico de conservación, dado que en ella habita la fauna propia de la patagonia, como pumas, huemules, cóndores, ciervos rojos, jabalíes estos últimos generan la posibilidad de caza mayor y pesca de peces como trucha y salmón.No pierda la oportunidad de conocer la Estancia Lago Bravo.Spectacular field located 2.5 hours from Balmaceda airport and approximately 120 km from Coyhaique. The uniqueness of this property is that Lago Bravo and 3 other lagoons are completely private as they are located within the 2,800ha area.The topography features gentle slopes of grasslands and native lenga forests. Lago Bravo also has about 400ha of grasslands used for cattle breeding.There is a small cabin available for short stays. There are also two small cabins for workers. All constructions are equipped with solar panels for electricity and wood-burning stoves.The property is an excellent investment option for developing a tourist conservation business, as it is home to the native Patagonian fauna, such as pumas, huemules, condors, red deer, and wild boars, the latter offering the possibility of big game hunting and fishing for trout and salmon.</t>
  </si>
  <si>
    <t>Aysén, Coihaique, Aysén</t>
  </si>
  <si>
    <t>https://www.portalinmobiliario.com/MLC-1437800941-sitio-en-venta-en-rio-ibanez-_JM</t>
  </si>
  <si>
    <t>https://www.portalinmobiliario.com/MLC-2412264296-terreno-240-hect-de-bosque-nativo-rio-y-glaciares-en-aysen-_JM</t>
  </si>
  <si>
    <t>Campo de 240 hect cercano a Villa Cerro Castillo en Aysén. Extraordinario bosque nativo de coihues y lengas. Rio,glaciares. Lugar donde habitan huemules y pudúes Aprox 2 hrs de aeropuerto Balmaceda.</t>
  </si>
  <si>
    <t>Campo 240 Hect Cercana A Villa Cerro Castillo, Río Ibánez, Aysén</t>
  </si>
  <si>
    <t>https://new.yapo.cl/inmuebles/propiedad_84978175</t>
  </si>
  <si>
    <t>2022-10-21</t>
  </si>
  <si>
    <t>Se vende campo localidad de la junta,167,20 hectáreas Campo sector cordillerano sin conexión de camino por lado oeste Del Valle palena, campo con diferentes árboles nativos, coigües, mañios lumas etc, Existe un proyecto de camino el cual aún no llega al campo. El uso que se dio en su momento fue crianza ganado, tiene una excelente vista al valle y ubicación privilegiada con recursos hídricos</t>
  </si>
  <si>
    <t>https://propiedades.elmercurio.com/propiedades/propiedad-agricola-en-venta-en-coyhaique-codR76565846-2L0-110162955.html</t>
  </si>
  <si>
    <t>2022-07-29</t>
  </si>
  <si>
    <t>https://www.portalterreno.com/cl/propiedad/venta/sitio/rio-ibanez/214937</t>
  </si>
  <si>
    <t>2022-09-24</t>
  </si>
  <si>
    <t>Oportunidad inversionistasGran campo en venta cercano a Cerro CastilloCampo colindante a lo ancho con Rio Sin NombreBosque nativoEspecial para turismo, conservaciónZona de alta plusvalia</t>
  </si>
  <si>
    <t>2022-09-25</t>
  </si>
  <si>
    <t>https://propiedades.portalterreno.cl/propiedad/venta/sitio/rio-ibanez/299166</t>
  </si>
  <si>
    <t>Gran oportunidad inversionistas!Campo de 134 hect en venta cercano a Villa Cerro CastilloColindante a lo ancho con Rio Sin NombreExtraordinario bosque nativoZona de alta plusvalíaTurismo, conservación.</t>
  </si>
  <si>
    <t>https://www.yapo.cl/inmuebles/propiedad_89536531</t>
  </si>
  <si>
    <t>Gran oportunidad inversionistas!&lt;br /&gt;Campo de 134 hect en venta cercano a Villa Cerro Castillo&lt;br /&gt;Colindante a lo ancho con Rio Sin Nombre&lt;br /&gt;Extraordinario bosque nativo&lt;br /&gt;Zona de alta plusvalía&lt;br /&gt;Turismo, conservación.</t>
  </si>
  <si>
    <t>campo 134 hect cercano Villa Cerro Castillo en</t>
  </si>
  <si>
    <t>https://www.portalinmobiliario.com/MLC-2498021886-terreno-de-22-hectareas-en-isla-elena-puerto-chacabuco-_JM</t>
  </si>
  <si>
    <t>Vendo terreno en la Patagonia Chile, 22 hectáreas, isla Elena Un lugar mágico que concentra la tranquilidad y naturaleza de la imponente Patagonia, en el corazón de los fiordos de Aysén, a 50 minutos navegando de puerto Chacabuco (región de Aysén), se encuentra este hermoso tesoro natural, con una superficie de 220.800 m2 donde encontraras una flora y fauna única de esta región.En tu trayecto a Isla Elena además innumerables termas de agua dulce que desembocan directamente en el canal de moraledaIsla Elena no solo es un refugio para el ecosistema Patagónico ante el cambio climático, sino que además se convierte en la posibilidad real de invertir en un lugar destinado a convertirse cada vez más en custodio de la maravillosa biodiversidad que lo rodea.</t>
  </si>
  <si>
    <t>Puerto Chacabuco, Aysén, Chile, Aysén, Aysén</t>
  </si>
  <si>
    <t>https://propiedades.elmercurio.com/propiedades/sitio-o-terreno-en-venta-en-cochrane-codR76401637-8L0-LU9582.html</t>
  </si>
  <si>
    <t>2022-10-26</t>
  </si>
  <si>
    <t>Campo de 280Ha con 260Mt aproximados de orilla del Lago Cochrane, de las aguas más cristalinas del mundo, distante a 25km de la ciudad de Cochrane por camino publico mantenido todo el año por vialidad, excelente pesca y microclima, la propiedad cuenta con 13Ha aproximadas totalmente planas y el resto zona de desnivel con excelentes vistas al Lago. - Código Propiedad: LU9582</t>
  </si>
  <si>
    <t>https://www.portalinmobiliario.com/MLC-2109839912-patagonia-280ha-campo-orilla-del-lago-cochrane-_JM</t>
  </si>
  <si>
    <t>Campo de 280Ha con 260Mt aproximados de orilla del Lago Cochrane, de las aguas más cristalinas del mundo, distante a 25km de la ciudad de Cochrane por camino publico mantenido todo el año por vialidad, excelente pesca y microclima, la propiedad cuenta con 13Ha aproximadas totalmente planas y el resto zona de desnivel con excelentes vistas al Lago.</t>
  </si>
  <si>
    <t>https://www.portalinmobiliario.com/MLC-1613878258-patagonia-campo-orilla-del-lago-cochrane-_JM</t>
  </si>
  <si>
    <t>https://www.portalterreno.com/cl/propiedad/venta/sitio/cochrane/225769</t>
  </si>
  <si>
    <t>Predio de 710 hectáreas. En Cochranne Un solo propietario.- Papeles al diaFotos KMZPoese grandes llanuras de Bosques, rios, cerros, mucha Vegetacion, fauna y flora.Ideal proyecto TURISTICO.Valor 41.500 UF</t>
  </si>
  <si>
    <t>https://www.portalinmobiliario.com/MLC-1506811715-390-hectareas-orilla-laguna-y-rio-25003-_JM</t>
  </si>
  <si>
    <t>2024-07-23</t>
  </si>
  <si>
    <t>Invierte en una oportunidad única en Aysén, Chile. Disfruta de la tranquilidad y belleza natural de la Laguna los Palos, adquiriendo este espectacular terreno de 390 hectáreas. Con un precio de oportunidad comercial de CLP 860.000.000, esta es tu oportunidad de estar en un entorno inigualable. Contáctanos para más información. ¡Tu inversión en Aysén te está esperando!Comisión por corretaje 3% valor de compraventa (más impuesto)(25003)</t>
  </si>
  <si>
    <t>390 Hectáreas Orilla Laguna Y Río, Aysén, Aysén</t>
  </si>
  <si>
    <t>https://www.portalinmobiliario.com/MLC-1496292649-390-hectareas-orilla-laguna-y-rio-25003-_JM</t>
  </si>
  <si>
    <t>https://www.portalinmobiliario.com/MLC-2180983860-patagonia-2800ha-estancia-lago-bravo-_JM</t>
  </si>
  <si>
    <t>Espectacular campo a 2,5 horas del aeropuerto de Balmaceda y aproximadamente a 120 km de Coyhaique. La singularidad de esta propiedad es que Lago Bravo y 3 lagunas más son totalmente privadas al estar ubicadas dentro del área de las 2.800ha.La topografía presenta suaves lomajes de pastizales, bosques de lenga nativa Lago Bravo también tiene alrededor de 400ha de pastizales que se utilizan para la crianza de ganado.Hay una pequeña cabaña habilitada para estancias cortas. También hay dos pequeñas cabañas para trabajadores. Todas las construcciones están equipadas con paneles solares para electricidad y cocinas a leña.La propiedad es una excelente opción de inversión para desarrollar negocio turístico de conservación, dado que en ella habita la fauna propia de la patagonia, como pumas, huemules, cóndores, ciervos rojos, jabalíes estos últimos generan la posibilidad de caza mayor y pesca de peces como trucha y salmón.</t>
  </si>
  <si>
    <t>https://www.portalinmobiliario.com/MLC-2559938758-patagonia-2800ha-excepcional-estancia-lago-bravo-_JM</t>
  </si>
  <si>
    <t>Espectacular campo a 2,5 horas del aeropuerto de Balmaceda y aproximadamente a 120 km de Coyhaique. La singularidad de esta propiedad es que  Lago Bravo y 3 lagunas más son  totalmente privadas al estar ubicadas dentro del área de las 2.800ha.La topografía presenta suaves lomajes de pastizales, bosques de lenga nativa Lago Bravo también tiene alrededor de 400ha  de pastizales que se utilizan para la crianza de ganado.Hay una pequeña cabaña habilitada  para estancias cortas. También hay dos pequeñas cabañas para trabajadores. Todas las construcciones están equipadas con paneles solares para electricidad y cocinas a leña.La propiedad es una excelente opción de inversión para desarrollar negocio turístico de conservación, dado que en ella habita la fauna propia de la patagonia, como pumas, huemules, cóndores, ciervos rojos, jabalíes estos últimos generan la posibilidad de caza mayor y pesca de peces como trucha y salmón.No pierda la oportunidad de conocer la Estancia Lago Bravo.Spectacular field located 2.5 hours from Balmaceda airport and approximately 120 km from Coyhaique. The uniqueness of this property is that Lago Bravo and 3 other lagoons are completely private as they are located within the 2,800ha area.The topography features gentle slopes of grasslands and native lenga forests. Lago Bravo also has about 400ha of grasslands used for cattle breeding.There is a small cabin available for short stays. There are also two small cabins for workers. All constructions are equipped with solar panels for electricity and wood-burning stoves.The property is an excellent investment option for developing a tourist conservation business, as it is home to the native Patagonian fauna, such as pumas, huemules, condors, red deer, and wild boars, the latter offering the possibility of big game hunting and fishing for trout and salmon.</t>
  </si>
  <si>
    <t>2024-03-23</t>
  </si>
  <si>
    <t>https://www.portalinmobiliario.com/MLC-1781281504-1100-hectareas-rio-norte-nirehuao-coyhaique-_JM</t>
  </si>
  <si>
    <t>Se vende campo de veranada 1.100 hectareas, ubicado en el sector de Nirehuao, comuna de Coyhaique, region de Aysen, posee abundante agua, estero el pedregoso y estero el escorial, bosque nativo, ideal para conservacion. - KP111231 - KPD070705 -  - Publicado con KiteProp CRM Sistema Inmobiliario</t>
  </si>
  <si>
    <t>Ñirehuao, NORTE, Coihaique, Aysén</t>
  </si>
  <si>
    <t>https://www.portalinmobiliario.com/MLC-2467868180-1100-hectareas-rio-norte-nirehuao-coyhaique-_JM</t>
  </si>
  <si>
    <t>Se vende campo de veranada 1.100 hectareas, ubicado en el sector de Nirehuao, comuna de Coyhaique, region de Aysen, posee abundante agua, estero el pedregoso y estero el escorial, bosque nativo, ideal para conservacion. - KP111231 - KPD070511 -  - Publicado con KiteProp CRM Sistema Inmobiliario</t>
  </si>
  <si>
    <t>https://www.portalinmobiliario.com/MLC-1051173975-1100-hectareas-rio-norte-nirehuao-coyhaique-_JM</t>
  </si>
  <si>
    <t>2022-09-02</t>
  </si>
  <si>
    <t>Se vende campo de veranada 1.100 hectareas, ubicado en el sector de Nirehuao, comuna de Coyhaique, region de Aysen, posee abundante agua, estero el pedregoso y estero el escorial, bosque nativo, ideal para conservacion. - KP111231 -  - Publicado con KiteProp CRM Sistema Inmobiliario</t>
  </si>
  <si>
    <t>2022-08-23</t>
  </si>
  <si>
    <t>2022-08-25</t>
  </si>
  <si>
    <t>Nombre del terreno: CAMPO LAGO PORTALESSector: Lago PortalesComuna: AysénUbicación: 70 km ruta X-608, a 6 km desde acceso público lago PortalesTiempo: 2 horas desde CoyhaiqueSuperficie: 3.000.000 m2, 300 hectáreasServicios: Factibilidad de agua, el campo se encuentra ingresado a proyecto de energía fotovoltaicaDescripción: Campo ganadero y conservación, abundante bosque nativo, praderas, poseearroyos, vertientes y una cascada en su interior, se accede a través de camino público,hasta el campo, NO TIENE ORILLA DE LAGO, si desde algunos sectores, posee vista,cuenta con casa, galpones, garaje, capacidad talajera, 80 vacunos año corrido. Excelentepara turismo, ganadería u otros.VALOR DE LISTA POR HECTÁREA: CLP$2.000.000SE VENDE EL CAMPO COMPLETO - KP110176 -  - Publicado con KiteProp CRM Sistema Inmobiliario</t>
  </si>
  <si>
    <t>Lago Portales, PUERTO AYSEN, Aysén, Aysén</t>
  </si>
  <si>
    <t>https://www.portalinmobiliario.com/MLC-1054864744-campo-de-300-hectareas-lago-portales-aysen-_JM</t>
  </si>
  <si>
    <t>2022-09-09</t>
  </si>
  <si>
    <t>https://www.portalinmobiliario.com/MLC-1385124317-campo-de-300-hectareas-lago-portales-aysen-_JM</t>
  </si>
  <si>
    <t>2023-05-18</t>
  </si>
  <si>
    <t>Nombre del terreno: CAMPO LAGO PORTALESSector: Lago PortalesComuna: AysénUbicación: 70 km ruta X-608, a 6 km desde acceso público lago PortalesTiempo: 2 horas desde CoyhaiqueSuperficie: 3.000.000 m2, 300 hectáreasServicios: Factibilidad de agua, el campo se encuentra ingresado a proyecto de energía fotovoltaicaDescripción: Campo ganadero y conservación, abundante bosque nativo, praderas, poseearroyos, vertientes y una cascada en su interior, se accede a través de camino público,hasta el campo, NO TIENE ORILLA DE LAGO, si desde algunos sectores, posee vista,cuenta con casa, galpones, garaje, capacidad talajera, 80 vacunos año corrido. Excelentepara turismo, ganadería u otros.VALOR DE LISTA POR HECTÁREA: CLP$2.000.000SE VENDE EL CAMPO COMPLETO - KP110176 - KPD062802 -  - Publicado con KiteProp CRM Sistema Inmobiliario</t>
  </si>
  <si>
    <t>https://www.yapo.cl/aisen/comprar/terrenos_rio_condor_76703283.htm?ca=13_s&amp;oa=76703283&amp;xsp=0</t>
  </si>
  <si>
    <t>2021-02-05</t>
  </si>
  <si>
    <t>CÓNDORES SOBRE GLACIARES MILENARIOS CUIDAN DEL FUTURO DE MI FAMILIA! En Produncan te ofrecemos esta excelente oportunidad de inversión a mediano y largo plazo. Adquiere hoy, con gran descuento, un terreno en un proyecto de loteo en "verde", inserto dentro de un valle con afluentes y un gran río de origen glacial (Valle del Río Cóndor), que garantiza el abastecimiento de agua por varios siglos, según el DR. Pablo García Chevesich, hidrólogo de UNESCO. La geografía del proyecto es amigable, 70 % plana y el 30% con pendiente que otorgan hermosas vistas al valle y glaciares. Los precios van desde $2.4 millones de pesos, la Hectárea. Ejemplo ofertas actuales 5ha por $11.170.000 y 2ha con orilla de rio por 12.280.000. Varios lotes colindan con el río y vertientes, además está disponible un gran macro lote de 165 ha. con 2 Kms de orilla de Río, que, al tocar prácticamente la cumbre nevada, recibe todas las aguas de primera fuente, por un valor de $287 millones. Te dejamos invitado a conectarnos para darte a conocer más detalles sobre este hermoso proyecto de futuro.TE INVITAMOS A VISITAR LA PROPIEDAD: CEL +(56 9) 3100 8185 , CEL2: +(56 9) 7806 6038</t>
  </si>
  <si>
    <t>https://www.portalinmobiliario.com/MLC-2454975030-patagonia-119-ha-orilla-del-rio-nirehuao-_JM</t>
  </si>
  <si>
    <t>Este campo de 119 hectáreas, situado a 85 km de Coyhaique y a 45 km de Ñirehuao, es un paraíso natural con un tramo de 500 metros de ribera del río Ñirehuiao, conocido por su excelente pesca. El terreno es prácticamente plano, perfecto para agricultura o una residencia privada, y goza de una exposición ideal al sol. Además, está cerca de lagos como el Lago Largo, Lago Norte y el Lago Misterioso, que ofrecen aún más oportunidades de pesca de calidad. Este lugar es una joya escondida para quienes buscan la tranquilidad y la belleza de la Patagonia chilena. ¡No dejes pasar esta oportunidad única!This 119-hectare field, located 85 km from Coyhaique and 45 km from Ñirehuao, is a natural paradise with a 500-meter stretch of the Ñirehuiao River bank, known for its excellent fishing. The terrain is practically flat, perfect for agriculture or a private residence, and enjoys an ideal sun exposure. Additionally, it is close to lakes such as Lago Largo, Lago Norte, and Lago Misterioso, which offer even more opportunities for quality fishing. This place is a hidden gem for those seeking the tranquility and beauty of the Chilean Patagonia. Dont miss this unique opportunity!</t>
  </si>
  <si>
    <t>Chile, Coihaique, Aysén</t>
  </si>
  <si>
    <t>https://www.portalinmobiliario.com/MLC-2493750080-se-vende-terreno-de-12-hectareas-en-proyecto-aguas-de-la-pat-_JM</t>
  </si>
  <si>
    <t>TERRENO EN PROYECTO AGUAS DE LA PATAGONIASe Venden parcela de 12 hectáreas de hermosos paisajes, bosques ,vegetación y fauna nativa en la Región de Aysén, con el agua más pura del planeta y el aire con el mejor oxígeno que pueda existir, en tu propia reserva natural con vista al Glaciar Cóndor. Aguas de la Patagonia es un proyecto con muchos beneficios, y grandes reservas de agua dulce en un entorno natural, más de 10 kms de orilla de río con un bosque nativo inigualable!! Buscas un lugar para el futuro? Por qué en la Patagonia?Al comprar estás reservando una amplia gama de posibilidades futuras cercanas al glaciar cóndor donde se inicia el río cóndor, fuente extraordinaria de agua dulce, bosque con flora y fauna nativa y caminos a la puerta del proyecto.La Patagonia, por sus recursos naturales, es un punto de interés para compradores de todo el mundo.- Más de 10 Kilómetros de orilla del río.- Vistas al glaciar río Cóndor respectivamente, el agua nace de los deshielos del Glaciar Cóndor.- Plusvalía en Constante Aumento en la Región.- Camino a la puerta del Proyecto.- Inmobiliaria construirá camino hasta la puerta del proyecto el cual podrá ser transitado por vehículos 44, además de esto 7 kms de senda vehicular por ambos lados del río por el camino de servidumbre.- El camino ha avanzado 14 kms en estos últimos 10 años y la vialidad proyecta para el 2025 que el camino público cruce todo el proyecto mejorando la conectividad y plusvalía.- Cercano a importantes puntos de flujo turístico como por ejemplo puerto Chacabuco desde donde muchos turistas anualmente se embarcan rumbo a la laguna San Rafael.TU PARQUE NATURAL PARA EL FUTURO Piensa en conservar e incluso compensar tu huella de carbono, contamos con empresa certificadora que te entregará capital y retorno de tu inversión por preservar la biosfera, en Río Cóndor, XI Región de Aysén del General Carlos Ibáñez del Campo, a 1 hora y 45 minutos desde Coyhaique en auto. 50 minutos desde Puerto Aysén y 60 minutos desde Puerto Chacabuco.CAMINOS HABILITADOS HASTA EL TERRENO.Precio: $27.000.000 / USD 29.252 Aprox. (Precio Único).-Valor 1 dólar al 11 de junio de 2024: $923.-ENTREGA INMEDIATANo pierda la oportunidad de visitar esta propiedad.Contamos con toda la experiencia y respaldo RED Real Estate Digital, con altos estándares y servicios legales para todos nuestros clientes.No dudes en contactarme! Agende su Visita.Rodrigo English, / 9 6728 9625Ingeniero Comercial, Tasador y Agente Inmobiliario. - KP331352 - KPD062506 -  - Publicado con KiteProp CRM Sistema Inmobiliario</t>
  </si>
  <si>
    <t>Río Cóndor, Región De Aysén, Proyecto Aguas de la Patagonia, Aysén, Aysén</t>
  </si>
  <si>
    <t>https://www.economicos.cl/propiedades/vendo-campo-300-has-en-aysen-ruta-del-avellano-codAARHSAY.html</t>
  </si>
  <si>
    <t>2020-10-08</t>
  </si>
  <si>
    <t xml:space="preserve">300 HECTÁREAS EN LA RUTA TORRES DEL AVELLANO! El secreto de turismo destapado para la venta. Ruta de treeking muy exclusiva y de alto rendimiento. Llegar al campo lleva 2 días y el campo se encuentra en el recorrido. Con unas hermosas lomas suaves, acantilados fiscales y vistas panorámicas.  LA BELLEZA DEL ENTORNO ES EXTREMA y tiene la cercanía de varias Lagunas en su interior.   Consúltenos para mayores detalles y envío de KMZ del campo.  SOBRE EL MIRADOR :  El mirador de las Torres del Avellano es un muy poco concurrido sector de la región de Aysén, que permite observar uno de los más impresionantes grupos de montañas de la zona, el cual sin duda alguna, en uno de los grandes tesoros de esta región. El mirador en sí permite tener una vista panorámica de las imponentes torres graníticas que componen este conjunto de montañas, las cuales destacan tanto por la composición de la roca -granito -, como también por sus verticales paredes. Junto con lo anterior, el recorrido hasta este punto está acompañado de bellas vistas a glaciares, montañas, bosques y hermosos mallines, que hacen de su recorrido una experiencia única para quien se aventure a visitar dicho lugar.     El sector conoce de pocas visitas, siendo realizadas éstas principalmente por baqueanos que usan los mallines existentes en el sector como veranadas para su ganado, como también, por diferentes expediciones deportivas que han buscado realizar primeros ascensos y aperturas de rutas en las diferentes agujas que componen este conjunto de montañas, las cuales, aparte de su composición, destacan por su dificultad y por exigir escalada altamente técnica.     El acceso descrito por esta ruta accede a las Torres del Avellano a través del valle del estero El Alto y del río Candongas, caminata que en 3 a 5 días, permite montarse en el mirador descrito. Es del caso señalar que que hasta finales de febrero de 2019 se estarán realizando trabajos en el camino de acceso, por lo que la ruta hasta dicha fecha alcanza los 80km aproximadamente ida y vuelta, mientras que de poder acceder en vehículo 4x4 una vez que se encuentren dicho trabajos finalizados, alcanzará los 48,3km </t>
  </si>
  <si>
    <t>https://www.portalterreno.com/cl/propiedad/venta/agricola/cisnes/204414</t>
  </si>
  <si>
    <t>Información Adicional Zona de Alta Demanda Zona de Muy Alta Demanda--&gt; Descripción Bellísima y gran propiedad de 912,78 hectáreas en la comuna de Cisnes. La propiedad colinda con el Río Palena, uno de los más importantes de la región y en su interior es posible encontrar varias lagunas, pampas, senderos, lomajes suave, quebradas, árboles maduras y renovales de bosque nativo. En la parte alta es posible disfrutar de maravillosas vistas panorámicas.Posee 6 kms de orilla de Río Palena y para acceder a la propiedad es necesario cruzar el río, el cual es excelente para la pesca.Éste es un gran pulmón verde en la Patagonia que consta de 2 roles, el valor por hectárea es de 2 millones pero se venden las 912,78 hectáreas en su totalidad.No consta de ningún tipo de infraestructura.Esta propiedad ha sido usada con fines agrícolas y forestales.Este campo es una excelente inversión a largo plazo.Superficie: 912,78 hectáreasValor: $1.825.560.000.- pesos chilenos.Comisión: 2% + IVA</t>
  </si>
  <si>
    <t>BellocampoconlagunasyorilladeRíoPalenaa9kmsdelaRuta7</t>
  </si>
  <si>
    <t>https://www.yapo.cl/aisen/comprar/rio_claro_275_80034651.htm?ca=13_s&amp;oa=80034651&amp;xsp=32</t>
  </si>
  <si>
    <t>La propiedad se encuentra emplazada a 10 kilómetros de Puerto Ibañez con acceso directo desde camino público, cuenta con más de 4 kms de rio claro más una laguna interior.Al mismo tiempo cuenta con camino interior para 4×4.Fauna: Es el hogar de las especies como el huemul, puma, guanaco, chingue patagónico y zorro colorado, entre otros.Flora: predominan los bosques caducifolios con presencia de la lenga, el ñirre.</t>
  </si>
  <si>
    <t>https://www.portalterreno.com/cl/propiedad/venta/sitio/chile-chico/184592</t>
  </si>
  <si>
    <t>2023-01-22</t>
  </si>
  <si>
    <t>Información Adicional Zona de Alta Demanda Zona de Muy Alta Demanda--&gt; Descripción …Desconexión , contemplación, pareciera que estas muy cerca de tocar el cielo , un lugar para encontrar la paz interior personal que muchas veces perseguimos en nuestras vidas o buscar desafiarnos para lograr conocer nuestro techo fuera de nuestra zona de confort, así podríamos describir El Palomar, pero la mejor definición solo la podrias interpretar tu… También llamado como el KEYHOLE o el llavero a Campos de Hielo Norte, los primero expedicionarios o escaladores fueron, neozelandeses, japoneses e ingleses, cuando efectivamente era tremendamente difícil la logística para poder llegar hasta esos lugares. …De la mano de colonos que fueron sorteando la salvaje geografía es como se fueron abriendo huellas entre montes, senderos, ríos y montañas. Hoy, El Palomar permite que el lugar se haya transformado en la sala de clases de muchos jóvenes estudiantes nacionales e internacionales. Además, de ser parte de estudios científicos de diversas universidades, como la Universidad de Colorado que se encontró durante 8 años estudiando el retroceso de los glaciares, no menor es estar en la puerta de entrada al Parque Nacional Laguna San Rafael… Durante más de una década El Palomar ha sido el lugar donde Patagonia Adventure Expedition ha creado experiencias de vida únicas. A 4 horas 15 minutos desde el aeropuerto de Balmaceda, se encuentra la localidad de Puerto Guadal, lugar base para poder salir a conocer El Palomar… La localidad te permite el abastecimiento de mercaderías y los insumos necesarios para emprender la aventura. además, la localidad te permite disfrutar del lago y de los atractivos turísticos que posee el destino. CÓMO LLEGAR OPCIÓN 1: A través de helicóptero desde puerto Guadal cuya duración hasta el campo es de 30 minutosOPCIÓN 2: Navegando 1 hora desde el lago Bertrand + 7 horas a caballo para llegar al campo. Se debe considerar al menos que se contempla 3D – 2N, 1 día sería para poder recorrer el campo.OPCIÓN 3: Navegación 1 hora + 4 horas de trekking ( campamento 1)Día 2: 7 horas caminando hasta llegar a El Palomar.Día 3: Recorrer el campoDía 4: Trekking 2 horas + rafting 3 horas + navegación 1 hora hasta Puerto Bertrand CAPACIDAD GANADERA El campo soporta hasta 100 vacunos y hasta 1000 ovejas CONSTRUCCIONES 1 Potrero de 2 has 1 Refugio de madera de 55 Mts2 1 Fogón rústico de 24 Mts2 2 Letrinas dobles Sistema electrico paneles fotovoltaico de 3KW ( cuenta con un frezzer, radio, luces, te permite utilizar el refugio para carga de baterías, computador, dron, equipamiento de estudios 1 Cocina a leña FLORA Y FAUNA El campo te puedes encontrar con ejemplares de Coigüe, Lenga, Canelos, Ciprés, Mañio.Además, en el campo se pueden encontrar quintas de manzanas, ciruelas y cerezas. El bosque no posee plan de manejo, menos se ha extraído madera, pero las condiciones permitirían contar con la madera para hacerlo. Respecto a la fauna podemos encontrar ecosistemas de avifauna destacando, chunchos, pájaros carpinteros, martín pescador, loro, cóndores…. Por otro lado, podriamos la suerte de encontrarnos con huemules, zorros y pumas. CLIMA El campo en toda su extensión demuestra tener distintas características climáticas, pero principalmente es periglaciar, alpino , estepárico con un bosque templado lluvioso, cuya hidrografía es 1250 mm de lluvia al año. AGUA Estás a un paso de probar el agua más pura del planeta, existen aguas subterráneas que van limpiando y depurando el agua, estás en campos de hielo, problema de agua no vas a tener. Existen diversos curso de agua o ríos encajonados, que te invitan a caminar y a recorrer, existen alrededor de 7 cascadas en el campo, que corren a través de cañones de granito formando verdaderas obras de arte. PESCA Disfruta de la pesca de trucha arcoiris y fario , una de las actividades que no te puedes perder por la calidad de sus ejemplares. SERVIDUMBRE El campo no posee servidumbres, durante muchos años ha sido sendero y huellas tradicionales que se han llevado por la relación que existen entre los buenos vecinos. Todo lo que se ha desarrollado desde el - de vista de la experiencia, la educación y lo científico ha permitido que el entorno se haya cuidado como un solo lugar bajo el respeto y convivencia. Cuenta con señal 3G Comisión 3% del valor de la venta.</t>
  </si>
  <si>
    <t>2212094314</t>
  </si>
  <si>
    <t>2021-10-27</t>
  </si>
  <si>
    <t>2021-10-29</t>
  </si>
  <si>
    <t>Lago Verde, Puerto Aysen, Aysén, Chile, Aysén, Aysén</t>
  </si>
  <si>
    <t>https://www.portalinmobiliario.com/MLC-923944265-campo-laguna-verde-_JM</t>
  </si>
  <si>
    <t>Rio encajonado.192.11 Héctareas$346.000.000Agua de RíoPostación de electricidadEntre lago Verde y la junta.Comuna Lago Verde.</t>
  </si>
  <si>
    <t>Lago Verde, Chile, Lago Verde, Aysén</t>
  </si>
  <si>
    <t>https://www.portalinmobiliario.com/MLC-2638209592-297-hectareas-orilla-rio-ibanez-26152-_JM</t>
  </si>
  <si>
    <t>Se vende hermoso campo de 297 hectáreas, distante de la ciudad de Coyhaique en aproximadamente 167 kilómetros, se accede a este recorriendo 113 kilómetros asfaltados y 42 de ripio de carretera austral hasta el desvío río Cajón donde se deben recorrer los últimos 12 kilómetros de ripio. El terreno se encuentra por el frente del camino público cruzando el hermoso río Ibañez, el río se puede atravesar por un vado que da paso habitualmente en toda época del año. La mayoría de las hectáreas de este campo son planas, con praderas, empastadas, bosque nativo de lenga, hacia el lado este deslinda con el río Desparramado en aproximadamente 1.800 metros y por el sur con el Río Ibañez en aproximadamente 3 kilómetros, ambos excelentes para la pesca ya que los ríos son cristalinos y bajan en su estado más puro de los deshielos. En su interior encontramos al menos tres arroyos que nacen de los ventisqueros. Lo invitamos a conocer este bello campo con paisajes muy representativos de la Patagonia chilena.Valor: $683.100.000.-Comisión por corretaje 3% del valor de compraventa (líquido).(26152)</t>
  </si>
  <si>
    <t>297 Hectáreas Orilla Rio Ibañez, Río Ibánez, Aysén</t>
  </si>
  <si>
    <t>https://www.portalinmobiliario.com/MLC-1490277407-297-hectareas-orilla-rio-ibanez-26152-_JM</t>
  </si>
  <si>
    <t>Se vende hermoso campo de 297 hectáreas, distante de la ciudad de Coyhaique en aproximadamente 167 kilómetros, se accede a este recorriendo 113 kilómetros asfaltados y 42 de ripio de carretera austral hasta el desvío río Cajón donde se deben recorrer los últimos 12 kilómetros de ripio. El terreno se encuentra por el frente del camino público cruzando el hermoso río Ibañez, el río se puede atravesar por un vado que da paso habitualmente en toda época del año. La mayoría de las hectáreas de este campo son planas, con praderas, empastadas, bosque nativo de lenga, hacia el lado este deslinda con el río Desparramado en aproximadamente 1.800 metros y por el sur con el Río Ibañez en aproximadamente 3 kilómetros, ambos excelentes para la pesca ya que los ríos son cristalinos y bajan en su estado más puro de los deshielos. En su interior encontramos al menos tres arroyos que nacen de los ventisqueros. Lo invitamos a conocer este bello campo con paisajes muy representativos de la Patagonia chilena.Valor: $683.100.000.-Comisión por corretaje 3% del valor de compraventa (líquido).</t>
  </si>
  <si>
    <t>https://www.portalinmobiliario.com/MLC-616137797-vistas-bosque-y-laguna-_JM</t>
  </si>
  <si>
    <t>2021-05-29</t>
  </si>
  <si>
    <t>Campo con 5 Km de orilla de rio.Laguna.Boques.Excelente acceso todo el año y camino interior ( requiere mejoras ).Topografía rocosa, escarpada e irregular.Ideal para proyecto familiar de baja densidad.</t>
  </si>
  <si>
    <t>Puerto Ingeniero Ibáñez, Coyhaique, Chile, Río Ibánez, Aysén</t>
  </si>
  <si>
    <t>https://www.portalterreno.com/cl/propiedad/venta/sitio/coyhaique/236473</t>
  </si>
  <si>
    <t>2023-02-12</t>
  </si>
  <si>
    <t>2023-04-19</t>
  </si>
  <si>
    <t>Se venden 2 lotes forestales, de 33,36 Há cada uno, idealmente se venden en conjunto.Ubicación KM 33 Camino Valle Laguna. Ruta X-608Los Lotes, se encuentran en cordón montañoso, con características, forestales y principalmente de conservación.Dentro de los lotes, pasan caídas de agua, fauna y flora nativa, donde destacan marcadamente bosque de Tepa, Coigüe y Lenga.A metros de camino principal, con servidumbre de paso inscrita.Valor de Venta por Lote $73.500.000 + Comisión.</t>
  </si>
  <si>
    <t>https://www.portalinmobiliario.com/MLC-2638247036-fundo-lago-las-torres-620-has-26244-_JM</t>
  </si>
  <si>
    <t>Este fundo de 620 hectáreas se encuentra ubicado en la comuna de Lago Verde, posee orilla de lago Las Torres en aproximadamente 2 kilómetros, más una laguna interior de 16 hectáreas de superficie aproximada con abundante pesca.Además posee más de 3 kilómetros de orillas de ríos prístinos, praderas, bosque nativo, mallines y toda la diversidad de flora y fauna patagónica del norte de la región de Aysén.Un punto muy importante de esta propiedad es la conexión, ya que posee acceso directo a la ruta 7 Carretera Austral en camino asfaltado desde el aeropuerto de Balmaceda y a tan sólo 45 kilómetros de Villa Mañihuales.Valor: $1.450.000.000.-Comisión por corretaje 3% del valor de compraventa líquido.(26244)</t>
  </si>
  <si>
    <t>Fundo Lago Las Torres 620 Hás, Aysén, Aysén</t>
  </si>
  <si>
    <t>Este fundo de 620 hectáreas se encuentra ubicado en la comuna de Lago Verde, posee orilla de lago Las Torres en aproximadamente 2 kilómetros, más una laguna interior de 16 hectáreas de superficie aproximada con abundante pesca.Además posee más de 3 kilómetros de orillas de ríos prístinos, praderas, bosque nativo, mallines y toda la diversidad de flora y fauna patagónica del norte de la región de Aysén.Un punto muy importante de esta propiedad es la conexión, ya que posee acceso directo a la ruta 7 Carretera Austral en camino asfaltado desde el aeropuerto de Balmaceda y a tan sólo 45 kilómetros de Villa Mañihuales.Valor: $1.450.000.000.-Comisión por corretaje 3% del valor de compraventa líquido.</t>
  </si>
  <si>
    <t>2023-02-11</t>
  </si>
  <si>
    <t>2023-04-01</t>
  </si>
  <si>
    <t>https://www.portalinmobiliario.com/MLC-2109785692-patagonia-400ha-campo-cercano-a-balmaceda-_JM</t>
  </si>
  <si>
    <t>2023-12-06</t>
  </si>
  <si>
    <t>Extenso campo ganadero de 400 Hectáreas, ubicado a 9 kilómetros del Aeropuerto de Balmaceda vía camino X- 699, campo de estepa con áreas de bosque, 2 arroyos interiores y  poco mas de 2.5 kilómetros del rio Humo, limite natural con Argentina, el sector ha sido históricamente de muy buena crianza de ganado, en la actualidad el campo esta con animales para consumo familiar.</t>
  </si>
  <si>
    <t>2023-01-27</t>
  </si>
  <si>
    <t>https://www.portalinmobiliario.com/MLC-1391701397-campo-cercano-a-balmaceda-_JM</t>
  </si>
  <si>
    <t>2023-07-10</t>
  </si>
  <si>
    <t>2023-08-17</t>
  </si>
  <si>
    <t>https://www.portalinmobiliario.com/MLC-1490174341-fundo-lago-las-torres-620-has-26244-_JM</t>
  </si>
  <si>
    <t>https://www.portalinmobiliario.com/MLC-1441408525-patagonia-119-ha-con-orilla-del-rio-nirehuao-_JM</t>
  </si>
  <si>
    <t>Este campo de 119 hectáreas, situado a 85 km de Coyhaique y a 45 km de Ñirehuao, es un paraíso natural con un tramo de 500 metros de ribera del río Ñirehuiao, conocido por su excelente pesca. El terreno es prácticamente plano, perfecto para agricultura o una residencia privada, y goza de una exposición ideal al sol. Además, está cerca de lagos como el Lago Largo, Lago Norte y el Lago Misterioso, que ofrecen aún más oportunidades de pesca de calidad. Este lugar es una joya escondida para quienes buscan la tranquilidad y la belleza de la Patagonia chilena. ¡No dejes pasar esta oportunidad única!</t>
  </si>
  <si>
    <t>2024-03-19</t>
  </si>
  <si>
    <t>https://propiedades.elmercurio.com/propiedades/sitio-o-terreno-en-venta-en-cochrane-codR76401637-8L0-MB1205.html</t>
  </si>
  <si>
    <t>2022-11-27</t>
  </si>
  <si>
    <t>Hermoso campo Cercano a Puerto Bertrand, cuenta con hermosas vistas panorámicas a campos de Hielo norte, Lago Bertrand y rio Bertrand acceso prácticamente directo desde la Carretera Austral Sur, poco más de 1200Mt lineales del Rio Bertrand, praderas y bosque nativo en todo el predio, cuenta con luz eléctrica dentro del campo, distante a 280Km del aeropuerto de Balmaceda, múltiples atractivos cercanos, confluencia del rio Baker con el rio Neff, Parque Patagonia, Puerto Bertrand y nacimiento del rio Baker, Lago General Carrera, Puerto Guadal y la ciudad de Cochrane, en desarrollo esta también la habilitación de la Pista de aterrizaje de Pampa Seguel que queda muy cercana al predio. - Código Propiedad: MB1205</t>
  </si>
  <si>
    <t>https://www.portalinmobiliario.com/MLC-2109798422-patagonia-206ha-orilla-rio-bertrand-_JM</t>
  </si>
  <si>
    <t>Hermoso campo Cercano a Puerto Bertrand, cuenta con hermosas vistas panorámicas a campos de Hielo norte, Lago Bertrand y rio Bertrand acceso prácticamente directo desde la Carretera Austral Sur, poco más de 1200Mt lineales del Rio Bertrand, praderas y bosque nativo en todo el predio, cuenta con luz eléctrica dentro del campo, distante a 280Km del aeropuerto de Balmaceda, múltiples atractivos cercanos, confluencia del rio Baker con el rio Neff, Parque Patagonia, Puerto Bertrand y nacimiento del rio Baker, Lago General Carrera, Puerto Guadal y la ciudad de Cochrane, en desarrollo esta también la habilitación de la Pista de aterrizaje de Pampa Seguel que queda muy cercana al predio.</t>
  </si>
  <si>
    <t>https://www.portalinmobiliario.com/MLC-2455493330-patagonia-206ha-orilla-rio-bertrand-_JM</t>
  </si>
  <si>
    <t>Hermoso campo Cercano a Puerto Bertrand, cuenta con hermosas vistas panorámicas a campos de Hielo norte, Lago Bertrand y rio Bertrand acceso prácticamente directo desde la Carretera Austral Sur, poco más de 1200Mt lineales del Rio Bertrand, praderas y bosque nativo en todo el predio, cuenta con luz eléctrica dentro del campo, distante a 280Km del aeropuerto de Balmaceda, múltiples atractivos cercanos, confluencia del rio Baker con el rio Neff, Parque Patagonia, Puerto Bertrand y nacimiento del rio Baker, Lago General Carrera, Puerto Guadal y la ciudad de Cochrane, en desarrollo esta también la habilitación de la Pista de aterrizaje de Pampa Seguel que queda muy cercana al predio.Beautiful countryside close to Puerto Bertrand, with beautiful panoramic views of the Northern Ice Fields, Lake Bertrand and the Bertrand River. It has practically direct access from the Southern Austral Highway, with over 1200 meters linear of the Bertrand River, meadows and native forest throughout the property. It has electricity within the field and is located 280 km from Balmaceda Airport. There are multiple nearby attractions, such as the confluence of the Baker River with the Neff River, Patagonia Park, Puerto Bertrand and the birthplace of the Baker River. Also, General Carrera Lake, Puerto Guadal and the city of Cochrane are nearby. The development of the Pampa Seguel airstrip, which is very close to the property, is also underway.</t>
  </si>
  <si>
    <t>https://www.portalinmobiliario.com/MLC-2559852426-patagonia-206ha-orilla-rio-bertrand-_JM</t>
  </si>
  <si>
    <t>https://www.portalinmobiliario.com/MLC-1397081215-patagonia-rio-bertrand-orilla-de-rio-_JM</t>
  </si>
  <si>
    <t>https://www.portalinmobiliario.com/MLC-2574857720-agricola-en-venta-en-cochrane-_JM</t>
  </si>
  <si>
    <t>ESPECTACULAR CAMPO EN COCHRANE EN ZONA PRISTINA  TERRENO DE 166.6 Ha TOTALES ESTE CAMPO ESTA UBICADO COCHRANE SECTOR RIO LOS ÑADIS  CARRETERA AUSTRAL RUTA 7 SON 328 KILOMETROS APROX DE COYHAIQUE  CAMPO CUENTA CON HERMOSAS LAGUNAS, RIO, VERTIENTES Y ARROYOS, BOSQUE NATIVO DENSOS DE ÑIRRES  HERMOSAS VISTAS CORDILLERAS NEVADAS, PLANICIES, SENDEROS, ETC.  UN HERMOSO LUGAR DONDE PUEDEN HACER LINDAS EXCURSIONES, TREKKING, CABALGATAS, PESCA DEPORTIVA, ETC. PROPIEDAD DE INTERESANTE PLUSVALIA, IDEAL PARA INVERCION Y NEGOCIO TURISTICO  PRECIO CONVERSABLE SE ASEPTAN OFERTAS C R: 51.936</t>
  </si>
  <si>
    <t>Camino Publico R -7 De Cochrane A Tortel, Cochrane, Aysén</t>
  </si>
  <si>
    <t>https://www.portalinmobiliario.com/MLC-2559839602-patagonia-119-ha-orilla-del-rio-nirehuao-_JM</t>
  </si>
  <si>
    <t>ESPECTACULAR CAMPO EN COCHRANE EN ZONA PRISTINA  TERRENO DE 166.6 Ha TOTALES ESTE CAMPO ESTA UBICADO COCHRANE SECTOR RIO LOS ÑADIS  CARRETERA AUSTRAL RUTA 7 SON 328 KILOMETROS APROX DE COYHAIQUE  CAMPO CUENTA CON HERMOSAS LAGUNAS, RIO, VERTIENTES Y ARROYOS, BOSQUE NATIVO DENSOS DE ÑIRRES  HERMOSAS VISTAS CORDILLERAS NEVADAS, PLANICIES, SENDEROS, ETC.  UN HERMOSO LUGAR DONDE PUEDEN HACER LINDAS EXCURSIONES, TREKKING, CABALGATAS, PESCA DEPORTIVA, ETC. PROPIEDAD DE INTERESANTE PLUSVALIA, IDEAL PARA INVERCION Y NEGOCIO TURISTICO  PRECIO CONVERSABLE SE ASEPTAN OFERTAS C R: 51.129</t>
  </si>
  <si>
    <t>https://propiedades.elmercurio.com/propiedades/parcela-o-chacra-en-venta-en-cochrane-codR77150929-0L0-114051129.html</t>
  </si>
  <si>
    <t>https://www.portalinmobiliario.com/MLC-961523566-campo-en-lago-portales-_JM</t>
  </si>
  <si>
    <t>2022-02-12</t>
  </si>
  <si>
    <t>Hermoso campo ganadero, orilla de camino público turístico, a 2 horas desde Coyhaique, 1 hora de Puerto Aysén, 2 km de lago Portales, acceso desde puerto Aysén y desde Coyhaique, tiene praderas, bosque nativo, vertientes, arroyos, hermosa cascada, un lugar maravilloso en la patagonia, con vistas en altura a Lago Riesco, con casa y construcciones típicas de campo, con 3 roles diferentes, suma 300 hectáreas, se vende completo. - KP32973 -  - Publicado con KiteProp CRM Sistema Inmobiliario</t>
  </si>
  <si>
    <t>2022-03-25</t>
  </si>
  <si>
    <t>https://www.portalinmobiliario.com/MLC-639090515-fundo-linderos-_JM</t>
  </si>
  <si>
    <t>FUNDO LINDEROSCampo de Carretera Austral sur, altura de KM 283 aproximadamente(tramo Bertrand – Puerto Bertrand) el ingreso es por medio de un camino vecinal de 2.5km aproximados. Se vende predio de 241 hectáreas en $2.000.000 la hectárea .. con opción de proyecto de subdivisión. La propiedad se encuentra a 3km de la localidad de Puerto Bertrand (Nacimiento del río Baker)Suelos: Terreno de principalmente de lomajes y cerros, con algunas veranadas de pastoreoRecursos Hídricos: Abundantes arroyos provenientes del derretimiento de nieves de lasmontañas circundantes, durante el período primaveral, el resto del año su caudal disminuyeRecursos forestales: Masa boscosa productiva del recurso Lenga, con ejemplares adultos yrenovales, junto a una baja proporción de malezas como chauras y michay.CONTACTAR AGENTE: SOLANGE YUNISSI +56 9 7717 7699</t>
  </si>
  <si>
    <t>Puerto Bertrand 000, Chile Chico, Aysén</t>
  </si>
  <si>
    <t>https://new.yapo.cl/inmuebles/propiedad_83697762</t>
  </si>
  <si>
    <t>2022-09-10</t>
  </si>
  <si>
    <t>Bellísima y gran propiedad de 912,78 hectáreas en la comuna de Cisnes. La propiedad colinda con el Río Palena, uno de los más importantes de la región y en su interior es posible encontrar varias lagunas, pampas, senderos, lomajes suave, quebradas, árboles maduras y renovales de bosque nativo. En la parte alta es posible disfrutar de maravillosas vistas panorámicas. Posee 6 kms de orilla de Río Palena y para acceder a la propiedad es necesario cruzar el río, el cual es excelente para la pesca. Éste es un gran pulmón verde en la Patagonia que consta de 2 roles, el valor por hectárea es de 2 millones pero se venden las 912,78 hectáreas en su totalidad. No consta de ningún tipo de infraestructura. Esta propiedad ha sido usada con fines agrícolas y forestales. Este campo es una excelente inversión a largo plazo. Superficie: 912,78 hectáreas Valor: $1.825.560.000.- pesos chilenos. Comisión: 2% + IVA</t>
  </si>
  <si>
    <t>Campo en la patagonioa muy bien ubicado a tan solo 22 km de puerto guadal, 5 km por el camino hasta el lago y 3.8 km en linea recta, muy buenos accesos.Ideal para turismo y desarrollo por su ubicación. EasyBroker ID: EB-EC4000</t>
  </si>
  <si>
    <t>https://www.portalinmobiliario.com/MLC-939826298-campo-en-lago-general-carrera-con-excelente-ubicacion-y-vist-_JM</t>
  </si>
  <si>
    <t>https://www.economicos.cl/propiedades/sitio-o-terreno-en-venta-en-chile-chico-codR76401637-8L0-EBEC4000.html</t>
  </si>
  <si>
    <t>Campo en la patagonioa muy bien ubicado a tan solo 22 km de puerto guadal, 5 km por el camino hasta el lago y 3.8 km en linea recta, muy buenos accesos. Ideal para turismo y desarrollo por su ubicación.</t>
  </si>
  <si>
    <t>https://www.portalinmobiliario.com/MLC-2109836304-patagonia-178ha-campo-a-orillas-del-rio-el-engano-_JM</t>
  </si>
  <si>
    <t>Te invitamos a explorar un auténtico paraíso natural en la Patagonia chilena. Este predio de 178ha. colinda con el río El Engaño, el acceso es por la carretera Austral, luego 6km por camino interior par continuar a pie, a caballo o en vehículo maderero.El predio colinda con el río El Engaño en una extensión de 2.7 kilómetros. Esto significa que puedes disfrutar de acceso directo a uno de los ríos más hermosos y prístinos de la región.El campo cuenta con un bosque nativo centenario que alberga árboles majestuosos como el Coihue, Lenga, Mañío, Luma y Cipreses. Plan de manejo aprobado por CONAF garantiza una gestión responsable de este valioso recurso.El predio se encuentra en un hermoso valle que está salpicado de afluentes que desembocan en el río El Engaño. Los paisajes en todas las direcciones son prístinos y espectaculares.Este predio es un santuario natural donde la belleza y la tranquilidad se entrelazan. Si buscas un refugio en la Patagonia para la recreación al aire libre, la conservación de la naturaleza o el desarrollo de proyectos sostenibles, esta es una oportunidad que no debes dejar pasar.Para obtener más detalles sobre este predio o para programar una visita y experimentar la belleza de la Patagonia por ti mismo, no dudes en contactarnos. Estamos aquí para ayudarte a hacer realidad tus sueños en este paraíso natural.</t>
  </si>
  <si>
    <t>https://www.portalinmobiliario.com/MLC-1391399719-campo-a-orillas-del-rio-el-engano-_JM</t>
  </si>
  <si>
    <t>Predio de 178 hectáreas colindante en 2.7KM con el rio El Engaño, al predio se accede vía Carretera Austral hasta el puente del rio El Engaño, camino comunitario por 6 kilómetros después rio arriba a pie, caballo o vehículo maderero.Zonas planas, maravillosas vistas al rio, abundante bosque nativo centenario de grandes arboles como Coihue, Lenga, Mañío, Luma y Cipreses con plan de manejo aprobado por CONAF.Hermoso valle con abundantes afluentes que caen al rio El Engaño, prístinos paisajes todo alrededor.</t>
  </si>
  <si>
    <t>2023-06-18</t>
  </si>
  <si>
    <t>2023-07-26</t>
  </si>
  <si>
    <t>2023-08-08</t>
  </si>
  <si>
    <t>https://www.portalinmobiliario.com/MLC-1501315833-patagonia-178ha-campo-a-orillas-del-rio-el-engano-_JM</t>
  </si>
  <si>
    <t>Hermoso predio de 178ha. colinda con el río El Engaño, el acceso es por la carretera Austral, luego 6km por camino interior par continuar a pie, a caballo o en vehículo maderero.El campo cuenta con un bosque nativo centenario que alberga árboles  como  Coihue, Lenga, Mañío, Luma y Cipreses. Plan de manejo aprobado por CONAF. El predio se encuentra en un hermoso valle que está salpicado de afluentes que desembocan en el río El Engaño. Este predio es un santuario natural donde la belleza y la tranquilidad se entrelazan. Si buscas un refugio en la Patagonia para el descanso, conservación o desarrollo de proyectos turísticos, esta es una oportunidad que no debes dejar pasar.Beautiful 178ha property. borders the El Engaño River, access is through the Austral Highway, then 6km on an interior path to continue on foot, horseback or in a timber vehicle.The property has a century-old native forest that houses trees such as Coihue, Lenga, Mañío, Luma, and Cypresses. Management plan approved by CONAF. The property is located in a beautiful valley that is dotted with tributaries that flow into the El Engaño River.This property is a natural sanctuary where beauty and tranquility intertwine. If you are looking for a refuge in Patagonia for rest, conservation, or the development of tourism projects, this is an opportunity you should not miss.</t>
  </si>
  <si>
    <t>General Carrera, Río Ibánez, Aysén</t>
  </si>
  <si>
    <t>https://www.portalinmobiliario.com/MLC-2485424378-patagonia-178ha-campo-a-orillas-del-rio-el-engano-_JM</t>
  </si>
  <si>
    <t>Región De Aysen, Río Ibánez, Aysén</t>
  </si>
  <si>
    <t>2023-02-13</t>
  </si>
  <si>
    <t>2023-03-23</t>
  </si>
  <si>
    <t>2024-04-17</t>
  </si>
  <si>
    <t>https://www.yapo.cl/inmuebles/propiedad_89121394</t>
  </si>
  <si>
    <t>MPB Loteo El Porvenir Mañihuales, Aysén. Terreno de 5,13 hectáreas a orillas de Estero Gatillo junto a área de conservación de 68,52 hectáreas. Se puede pescar trucha Arcoíris y diferentes tipos de salmón. Todos los lotes del predio se encuentran cubiertos de lenga y tienen vista a las montañas y al valle Mañihuales. La fauna del sector está constituída por pumas, huemules, jabalíes y zorros. Para llegar se cruza la "Pasarela Río Cañón" por sobre el río Mañihuales. Desde es lugar se accede por una senda de 15 km apta para caballos y peatones. El loteo se encuentra gravado con DRC (derecho real de conservación).&lt;br /&gt;El Lote 17 se puede comprar en conjunto con el Lote 18, colindante, de 4,97 hectáreas por $25.000.000.</t>
  </si>
  <si>
    <t>Sector Estero Gatillo Mañihuales</t>
  </si>
  <si>
    <t>GRAN OPORTUNIDAD EN PROYECTO DE CONSERVACIÓN RENTABLE EN LA REGIÓN DE AYSÉN. -SANTUARIO PIONERO EN CHILE A TRAVÉS DE BONOS DE CARBONO (VENTA SIN COMISIÓN)  En plena Patagonia Chilena y entre imponentes montañas y el mar, se encuentreste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-12,14 hectáreas  -96,7 metros de frente al borde del mar -Pendiente media -Exposición al sol menor   Soledad Monsalve  997453841  Alejandra Balbontin  996998059</t>
  </si>
  <si>
    <t>2023-07-15</t>
  </si>
  <si>
    <t>2023-09-26</t>
  </si>
  <si>
    <t>https://www.portalterreno.com/cl/propiedad/venta/sitio/aysen/242350</t>
  </si>
  <si>
    <t>GRAN OPORTUNIDAD EN PROYECTO DE CONSERVACIÓN RENTABLE EN LA REGIÓN DE AYSÉN.-SANTUARIO PIONERO EN CHILE A TRAVÉS DE BONOS DE CARBONO(VENTA SIN COMISIÓN)En plena Patagonia Chilena y entre imponentes montañas y el mar, se encuentreste lugar, declarado Santuario de la Naturaleza, uno de los más australes de Chile.Se trata de una reserva ecológica de más de 20 hectáreas y unidades de conservación de tres hectáreas en promedio, con ríos, vertientes y vistas privilegiadas, que solo en la Patagonia se pueden encontrar.-322 hectáreas en total.-94 Unidades de conservación de 3 hectáreas aprox.-64 unidades de conservación con frente hacia el mar.-30 unidades de segunda línea.-20 hectáreas de preservación comunitarias.Está a 8 horas de Santiago vía aérea, terrestre y marítima. Desde el aeropuerto de Balmaceda, se sigue la ruta a Puerto Aysén o a Puerto Chacabuco, y desde ahí, se toman embarcaciones hasta llegar a este maravilloso santuario.Cercano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intervención.Este sitio tiene: -12,14 hectáreas -96,7 metros de frente al borde del mar-Pendiente media-Exposición al sol menor</t>
  </si>
  <si>
    <t>https://new.yapo.cl/inmuebles/propiedad_86671369</t>
  </si>
  <si>
    <t>GRAN OPORTUNIDAD EN PROYECTO DE CONSERVACIÓN RENTABLE EN LA REGIÓN DE AYSÉN. -SANTUARIO PIONERO EN CHILE A TRAVÉS DE BONOS DE CARBONO (VENTA SIN COMISIÓN) En plena Patagonia Chilena y entre imponentes montañas y el mar, se encuentreste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-12,14 hectáreas -96,7 metros de frente al borde del mar -Pendiente media -Exposición al sol menor Soledad Monsalve 997453841 Alejandra Balbontin 996998059</t>
  </si>
  <si>
    <t>2023-08-19</t>
  </si>
  <si>
    <t>https://www.portalinmobiliario.com/MLC-1442286755-sitio-en-venta-en-aisen-_JM</t>
  </si>
  <si>
    <t>2024-02-15</t>
  </si>
  <si>
    <t>2024-03-30</t>
  </si>
  <si>
    <t>https://www.portalinmobiliario.com/MLC-985104849-lago-paloma-_JM</t>
  </si>
  <si>
    <t>Lindo campo ubicado a menos de 1km del lago Paloma y Lago Monreal, la propiedad es de 93 hectareas con planicies, bosques, montaña, 3 fuentes de agua en forma de arroyos, maravillosas vistas al Lago Paloma, camino hasta la puerta del campo, distante a 12 kilometros de Villa Frei, hasta donde se encuentra pavimento, desde Villa Frei a Coyhaique son 22km pavimentados, desde el aeropuerto de Balmaceda a la propiedad existen 30km.Entorno privilegiado al estar ceraca de 3 lagos y 4 rios, caminos mantenidos todo el año. 30 km desde el aeropuerto de Balmaceda.</t>
  </si>
  <si>
    <t>Lindo campo ubicado a menos de 1km del lago Paloma y Lago Monreal, la propiedad es de 93 hectareas con planicies, bosques, montaña, 3 fuentes de agua en forma de arroyos, maravillosas vistas al Lago Paloma, camino hasta la puerta del campo, distante a 12 kilometros de Villa Frei, hasta donde se encuentra pavimento, desde Villa Frei a Coyhaique son 22km pavimentados, desde el aeropuerto de Balmaceda a la propiedad existen 30km.Entorno privilegiado al estar ceraca de 3 lagos y 4 rios, caminos mantenidos todo el año. 30 km desde el aeropuerto de Balmaceda. EasyBroker ID: EB-IB8491</t>
  </si>
  <si>
    <t>https://www.portalinmobiliario.com/MLC-939869225-lago-paloma-_JM</t>
  </si>
  <si>
    <t>https://www.portalinmobiliario.com/MLC-2274951234-sitio-en-venta-en-coihaique-_JM</t>
  </si>
  <si>
    <t>*MPB* Loteo El Porvenir Mañihuales, Aysén. Terreno de 5,13 hectáreas a orillas de Estero Gatillo junto a área de conservación de 68,52 hectáreas. Se puede pescar trucha Arcoíris y diferentes tipos de salmón. Todos los lotes del predio se encuentran cubiertos de lenga y tienen vista a las montañas y al valle Mañihuales. La fauna del sector está constituída por pumas, huemules, jabalíes y zorros. Para llegar se cruza la "Pasarela Río Cañón" por sobre el río Mañihuales. Desde es lugar se accede por una senda de 15 km apta para caballos y peatones. El loteo se encuentra gravado con DRC (derecho real de conservación). El Lote 17 se puede comprar en conjunto con el Lote 18, colindante, de 4,97 hectáreas por $25.000.000.</t>
  </si>
  <si>
    <t>Sector Estero Gatillo, Mañihuales, Aysén, Aysén</t>
  </si>
  <si>
    <t>https://www.yapo.cl/aisen/comprar/el_zorro_80035085.htm?ca=13_s&amp;oa=80035085&amp;xsp=32</t>
  </si>
  <si>
    <t>Esta propiedad esta compuesta por dos roles que conforman las 315 hectáreas, cuenta con capacidad para 100 vacunos y 70 ovinos. Cuenta con acceso directo a Lago portales a menos de 1.500 mts. El predominio en esta zona es la región vegetal del Bosque magallánico siempre verde principalmente coigue, tepa, mañio, luma entre. En este bosque también se desarrolla gran cantidad de musgos, líquenes y helechos además de arbustos tales como quila, michay y chilco. Respecto a su Fauna podemos encontrar la presencia de puma, zorro culpeo, ciervo rojo, zorro chilla, o zorrillo, entre otros. Cuenta con gran capacidad maderera, al contar con bosque nativo de coigue. Por otra parte cuenta con gran potencial turístico al encontrarce cercano al Lago Portales y a zonas de abastecimiento como Coyhaique y Puerto Aysen como de otros atractivos turisticos. Al mismo tiempo cuenta con potencial inmobiliario para proyecto de intervencion conciente debido a su diversidad y superficie. En cuanto a su infraestructura, cuenta con casa, galpon, leñera, etc.</t>
  </si>
  <si>
    <t>https://www.yapo.cl/inmuebles/propiedad_87091866</t>
  </si>
  <si>
    <t>Terreno de 1.180.000 metros cuadrados</t>
  </si>
  <si>
    <t>https://www.portalterreno.com/cl/propiedad/venta/sitio/rio-ibanez/177846</t>
  </si>
  <si>
    <t>Información Adicional Zona de Alta Demanda Zona de Muy Alta Demanda--&gt; Descripción Campo en primera linea Frente al Río Ibáñez con una superficie de 122 hectáreas y 970mt aproximados de orilla de Río Ibáñez. El campo tiene muy buena conectividad, ubicado a 88 km del aeropuerto de Balmaceda por carretera, a 140 km aproximados de la ciudad de Coyhaique y a 15 minutos del Puerto Ingeniero Ibáñez. El Campo tiene acceso directo en auto.</t>
  </si>
  <si>
    <t>SectorCerroCastillo</t>
  </si>
  <si>
    <t>Sector Cerro Castillo, Río Ibánez, Aysén</t>
  </si>
  <si>
    <t>https://www.portalinmobiliario.com/MLC-2467332170-campo-con-contrucciones-lago-portales-_JM</t>
  </si>
  <si>
    <t>DescripciónNombre del terreno: CAMPO LAGO PORTALES Sector: Lago Portales Comuna: Aysén Ubicación: 70 km ruta X-608, desde Coyhaique a 6 km desde acceso público a lago Portales, 22 km desde puerto Aysen, se debe cruzar el río en balsa, para acceder a Puerto aysen, 45 minutos, aprox.Tiempo: 2 horas desde Coyhaique.Superficie: 153 hectáreasServicios: Factibilidad de agua, el campo se encuentra ingresado a proyecto de energía fotovoltaica Descripción: Campo ganadero y conservación, abundante bosque nativo, praderas, posee arroyos, vertientes, se accede a través de camino público, hasta el campo, NO TIENE ORILLA DE LAGO, si desde algunos sectores, posee vista, cuenta con una casa, gallineros, potreros, garage, y construcciones propias para trabajos de campo. Orilla de camino público, acceso desde Coyhaique y puerto Aysen.Excelente para turismo, ganadería u otros.VALOR $2.500.000 por hectárea más 3 % de comisión. - KP285445 - KPD060512 -  - Publicado con KiteProp CRM Sistema Inmobiliario</t>
  </si>
  <si>
    <t>https://propiedades.portalterreno.cl/propiedad/venta/inversion/cochrane/289785</t>
  </si>
  <si>
    <t>2024-02-25</t>
  </si>
  <si>
    <t>Se venden 118 hectáreas en la ciudad de Cochrane en la región de Aysen son de mi madre y la estamos ofreciendo hace años a varios inversionistas</t>
  </si>
  <si>
    <t>https://propiedades.portalterreno.cl/propiedad/venta/terreno/aysen/301649</t>
  </si>
  <si>
    <t>Propiedades BYAFABE vende:2960 hectáreas en Aysén sector Lago Bravo, planas con río que cruza el terreno y tres lagunas, $2.500.000 cada hectárea, solo se vende el total.320 hectáreas en Aysén sector Lago verde a $3.500.000 cada hectárea, solo se vende el total.Ambas ganaderas, agrícolas, plantaciones y/o ideal para emprender alguna actividad turística. Para mayor información llamar o agregar a WhAtsapp .</t>
  </si>
  <si>
    <t>https://propiedades.elmercurio.com/propiedades/propiedad-agricola-en-venta-en-cochrane-codR76244956-0L0-21777.html</t>
  </si>
  <si>
    <t>Riberas del Nef es un campo extraordinario, ubicado tan solo a 10  minutos de la Carretera Austral, con acceso habilitado por camino ripiado.  Sus vistas panorámicas se pueden apreciar desde cualquier rincón de este lugar fundo, por lo que su belleza escenica es uno de sus grandes atributos. Sus casi 4 kilómetros de orilla del Río Nef el que proviene del glaciar Nef en el Campo de Hielo Norte,  garantiza agua dulce de alta pureza para los próximos siglos.   544 hectáreas de excepcional belleza entre las que destacan una laguna, bosque nativo, un largo estero, hermosas praderas con extraordinario miradores? y menos de 2 kilometros hasta la confluencia del Nef en el Baker, el río más famoso de la Patagonia, extraordinario para la pesca, el rafting y el kayak,  de una belleza que deja sin aliento.  Su privilegiada orientación , nororiente, otorga gran exposición solar A sólo 40 kilometros de  Cochrane donde destaca su nuevo aerodromo.</t>
  </si>
  <si>
    <t>https://www.economicos.cl/propiedades/sitio-o-terreno-en-venta-en-aysen-codR76401637-8L0-EBBP2385.html</t>
  </si>
  <si>
    <t>Hermoso Campo multiproposito, con orilla de Arroyo Tronador y Abundante bosque nativo, a solo 30 minutos de la ciudad de Coyhaique, excelentes accesos por buenos caminos habilitados todo el año a traves de Carretera Austral hacia Villa Ortega, luego ruta X558 hasta el cruce de Arroyo Tronador.</t>
  </si>
  <si>
    <t>https://www.portalterreno.com/cl/propiedad/venta/agricola/coyhaique/191884</t>
  </si>
  <si>
    <t>Campo con 1.600 metros de Orilla de Río Ñirehuao, ideal para los amantes de la pesca.El campo queda en el sector de Campo Lindo, aproximadamente 2 horas al nororiente de la Ciudad de Coyhaique.Tiene 2 cabañas nuevas habilitadas con luz y agua, y también casa de cuidador.Tiene un tremendo potencial para el desarrollo de actividades turísticas, pesca deportiva, caminatas, trekking, cabalgatas, etc.</t>
  </si>
  <si>
    <t>https://www.portalinmobiliario.com/MLC-2371361196-vendo-terreno-a-10-km-de-la-junta-_JM</t>
  </si>
  <si>
    <t>2024-04-07</t>
  </si>
  <si>
    <t>Se vende 374 hectáreas de terreno, ubicado en la junta comuna de cisnes región de Aysén colinda con río Palena y por otro lado con río risopatron, cuenta con casa luz eléctrica se vende lote completo 2.500.000 la hectárea conversable</t>
  </si>
  <si>
    <t>Camilo Henriquez, La Junta, Cisnes, Chile, Cisnes, Aysén</t>
  </si>
  <si>
    <t>Maravilloso campo a orillas de  río Picacho, está en un circuito de 4 rios de excelente pesca, Mañihuales, Ñirehuao y Picaflor, por el río Picacho se accede al Lago Copa, también con excelente pesca.La propiedad se ubica a 30km de Villa Mañihuales por caminos públicos, bien mantenido.La red eléctrica va avanzando en el sector y está a 10km del campo, tiene poco más de 2.4 km de orilla de rio Picacho.En cuanto a su topografía, se compone de planicies a orillas de río, suaves lomajes intermedios y lomajes con abundante vegetación nativa, bosque maduro prácticamente sin intervención humana compuesto principalmente de lengas, coigües, ñires y mañios entre otras especies.Es una excelente opción para desarrollar proyectos de conservación y turismo, con los mejores atributos de la Patagonia chilena.Wonderful countryside on the banks of the Picacho River, located in a circuit of 4 rivers known for excellent fishing: Mañihuales, Ñirehuao, Picaflor, and the Picacho River, which provides access to Lake Copa, also known for its excellent fishing.The property is located 30km from Villa Mañihuales on well-maintained public roads. The electrical network is gradually expanding in the area and is currently 10km away from the property. It has over 2.4 km of Picacho River shoreline.In terms of topography, the property consists of flat areas along the river, gentle slopes in between, and slopes with abundant native vegetation. The mature forest is practically untouched by human intervention and is mainly composed of lengas, coigües, ñires, and mañios, among other species.This property presents an excellent opportunity for conservation and tourism projects, offering the best attributes of the Chilean Patagonia.</t>
  </si>
  <si>
    <t>Aysén, Cisnes, Aysén</t>
  </si>
  <si>
    <t>https://www.portalinmobiliario.com/MLC-2397946974-patagonia-excepcional-campo-550ha-orillas-rio-pic-_JM</t>
  </si>
  <si>
    <t>https://www.portalinmobiliario.com/MLC-1501301677-patagonia-excepcional-campo-550ha-orillas-rio-pic-_JM</t>
  </si>
  <si>
    <t>2020-12-16</t>
  </si>
  <si>
    <t>Maravilloso fundo a solo 30 minutos de Aysén y a 90 minutos del aeropuerto de Balmaceda todo por camino pavimentado. Cuenta con aprox 2 km de frente a la carretera Austral, l con tendido eléctrico a la puerta.  El campo es ribereño con aproximadamente 6 km de orilla del Rio Mañihuales, maravilloso entorno natural con bosque nativo y vistas privilegiadas. Por su disposición es muy adecuado para subdividir en parcelas con orilla de rio, ya que además cuenta con extensas explanadas a la orilla del río.  El Rio Mañihuales es una fuente de agua importante de la cuenca del Río Aysén y es un lugar privilegiado para la pesca con mosca.</t>
  </si>
  <si>
    <t>Sector Viviana, Rio Mañihuales, Aysén, Aysén</t>
  </si>
  <si>
    <t>https://www.portalinmobiliario.com/MLC-538862798-terreno-construccion-en-venta-en-aysen-_JM</t>
  </si>
  <si>
    <t>2022-01-31</t>
  </si>
  <si>
    <t>https://www.portalinmobiliario.com/MLC-956304004-terreno-construccion-en-venta-en-aysen-_JM</t>
  </si>
  <si>
    <t>https://new.yapo.cl/inmuebles/propiedad_88160196</t>
  </si>
  <si>
    <t>2024-01-11</t>
  </si>
  <si>
    <t>2024-01-22</t>
  </si>
  <si>
    <t>Valle Laguna Zenteno&lt;br /&gt;Comuna de Aisén, Región de Aysén&lt;br /&gt;&lt;br /&gt;Superficie: 450 hectáreas.&lt;br /&gt;Precio: $1.125.000.000.-&lt;br /&gt;&lt;br /&gt;Terreno de 450 hectáreas, ubicado en sector Valle Laguna Zenteno. &lt;br /&gt;Posee abundante vegetación nativa y laguna. &lt;br /&gt;Se encuentra cercano a Río Blanco y Lago Zenteno.&lt;br /&gt;&lt;br /&gt;Gran potencial turístico y de conservación.</t>
  </si>
  <si>
    <t>Laguna Zenteno</t>
  </si>
  <si>
    <t>2024-01-07</t>
  </si>
  <si>
    <t>2024-03-28</t>
  </si>
  <si>
    <t>https://www.economicos.cl/propiedades/maravilloso-terreno-sur-de-chile-codAAR3FEQ.html</t>
  </si>
  <si>
    <t>2021-03-28</t>
  </si>
  <si>
    <t>2021-03-29</t>
  </si>
  <si>
    <t xml:space="preserve">Se vende 391 hectáreas en isla magdalena </t>
  </si>
  <si>
    <t>https://www.economicos.cl/propiedades/venta-terreno-cocharane-region-aysen-codAARWPTY.html</t>
  </si>
  <si>
    <t>FUNDO LAGUNA AZUL.  Venta de terreno de 251.60 Ha, al norte de Cocharane, el terreno cuenta:  - grandes extensiones de bosque nativo  - acceso directo al predios desde carretera Austral  - afluentes de agua dulce  Cruzando el rio ya sea por pasarela o balsa es una experiencia increíble, subir por el camino dejando en río abajo rodeado de naturaleza, ya en el predio puedes apreciar la flora y fauna nativa, bosque de lenga, se han divisado también huemules, la tranquilidad y la vista que tienes de las montañas es maravillosa.  - paisajes patagónico</t>
  </si>
  <si>
    <t>FUNDO LAGUNA AZUL, COCHARANE.   Cochrane, Aisén del General Carlos Ibañez del Campo</t>
  </si>
  <si>
    <t>https://propiedades.portalterreno.cl/propiedad/venta/terreno/aysen/309775</t>
  </si>
  <si>
    <t>En venta 2.860 hectáreas \n\n\n*Descripción de los terrenos \n•Superficie 2860 hectáreas.\n•Aysén sector Lago Bravo, planas con río que cruza el terreno y tres lagunas, flora y fauna únicas. \n•$2.500.000 cada hectárea, solo se vende el total.\n•Seis Roles distintos \n\nPrecio: 195.000 UF\nComisión: 2% Corredor \n\n- KP338825 - KPD072900 - \n - Publicado vía KiteProp CRM Inmobiliario. PUERTO AYSÉN</t>
  </si>
  <si>
    <t>https://www.yapo.cl/aisen/comprar/terreno_en_cochrane_76335727.htm?ca=13_s&amp;oa=76335727&amp;xsp=30</t>
  </si>
  <si>
    <t>2021-02-13</t>
  </si>
  <si>
    <t>Se venden o se Permuta 30 hectáreas en el sector maiten, comuna de cochrane, OFERTA UNICA!! OFERTA UNICA!!Valor único 60.000.000 Se venden las 30 hectáreasIMPORTANTE!!!Se venden las 30 hectáreas juntas Esta saneado Con rol propioEs un campo nunca intervenido con mucha vegetación camino directo al campo WhatsApp al +56990720800 mirta +56999939054 alejandra</t>
  </si>
  <si>
    <t>https://www.yapo.cl/aisen/comprar/terrenos_en_la_patagonia_76453150.htm?ca=13_s&amp;oa=76453150&amp;xsp=10</t>
  </si>
  <si>
    <t>COMIENZA UN NUEVO FUTURO INMERSO EN LA NATURELEZA PATAGONA!!!¿Buscas un lugar para vivir? Ven a la Patagonia!!!! Aquí encontraras naturaleza, bosques, ríos, lagos, flora y fauna nativa que acompañaran tu bienestar en uno de nuestros campos y parcelas. Si quieres tranquilidad y escuchar solo el canto de los pájaros, no dudes en contactarnos, te guiaremos y resolveremos cada una de tus dudas.Lote N°1: Campo de 50 hectáreas con laguna y bosque nativo, ubicado a 40 minutos de Coyhaique y 55 minutos de Balmaceda, sector Lago Frío. Lote N°2: Campo de 20 hectáreas, con bosque nativo, ubicado a 40 munutos de Coyhaique y 55 minutos de Balmaceda, Sector Lago Frio. Lote N°3: Campo de 20 hectáreas a orilla del rio blanco, ubicado a 45 minutos de Coyhaique y a 35 minutos de Balmaceda, en el Sector El Blanco.Lote N°4: Parcelas Santa Elena, parcelas de 5000 mt2 a 30 minutos de Coyhaique, 50 minutos de Balmaceda</t>
  </si>
  <si>
    <t>https://www.yapo.cl/inmuebles/propiedad_89771726</t>
  </si>
  <si>
    <t>Vendo campo de 80 hectáreas, esta ubicado a 60 km aproximadamente de Cochrane y 70 km aproximadamente de Villa Ohiggins. Coordenadas Valle la tranquera 47°36&amp;#39,42&amp;#39,&amp;#39,S 72°55&amp;#39,08&amp;#39,&amp;#39,W</t>
  </si>
  <si>
    <t>Cochrane  96337</t>
  </si>
  <si>
    <t>https://www.portalterreno.com/cl/propiedad/venta/agricola/aysen/180281</t>
  </si>
  <si>
    <t>2021-10-08</t>
  </si>
  <si>
    <t>Información Adicional Zona de Alta Demanda Zona de Muy Alta Demanda--&gt; Descripción TERRENO 770 HECTÁREAS INSERTA EN LA REGIÓN DE AYSÉN.DESCRIPCIÓN DEL TERRENO VALOR TOTAL $1.540.000.0001. Superficie 770 hectáreas.2. Acceso desde Carretera Austral (la Junta) hasta Puerto Marín Balmaceda, por ruta consolidada al costado del Río Palena.3. Los ríos Santo Domingo y Bahía Mala se encuentran a ambos costados del campo.4. Monte Melimoyu, Reserva Añihue, Playa río Santo Domingo, Río Santo, Domingo, Río Bahía Mala, Canal Refugio, Isla El Refugio, Borde costero, Bahía Mala, etc., son todos ellos lugares cercanos, muy cercanos o colindantes al campo.5. El mar penetra al interior del campo en una longitud de 2,2 km de largo aprox. y 400 mts. de ancho aprox., formando un golfo de notables características y de una extraordinaria belleza, que podría ser un buen fondeadero para yates y otras embarcaciones, con ribera de suave pendiente a ambos costados. Esta entrada de mar se denomina “Estero Los Patos“.6. Zona especialmente privilegiada en el avistamiento de ballenas azules, debido a su concentración especial en ese sector, además de otros exponentes de la fauna marina.7. Finalmente, destacamos la reciente aprobación del proyecto “Área Marina Protegida “, iniciativa liderada por Fundación Melimoyu, que incluye al predio en cuestión, lo que permitirá que esta zona sea una de las privilegiadas dentro de muy pocas convirtiéndose en un verdadero “Santuario“, aumentando considerablemente las especiales características para la conservación y el turismo de la zona, además de los atractivos que ofrece el Corcovado.CONTACTAR AL NÚMERO WE.ME/</t>
  </si>
  <si>
    <t>https://propiedades.elmercurio.com/propiedades/sitio-o-terreno-en-venta-en-aysen-codR76565409-2L0-104004566.html</t>
  </si>
  <si>
    <t>Valle Laguna Zenteno Comuna de Aisén, Región de Aysén  Superficie: 450 hectáreas Precio: $1.125.000.000.-  Terreno de 450 hectáreas, ubicado en sector Valle Laguna Zenteno. Posee abundante vegetación nativa y laguna. Se encuentra cercano a Río Blanco y Lago Zenteno. Gran potencial turístico y de conservación.</t>
  </si>
  <si>
    <t>https://propiedades.elmercurio.com/propiedades/propiedad-agricola-en-venta-en-coyhaique-codR96775780-2L0-110006229.html</t>
  </si>
  <si>
    <t>2023-09-04</t>
  </si>
  <si>
    <t>https://new.yapo.cl/inmuebles/propiedad_82630703</t>
  </si>
  <si>
    <t>2022-04-11</t>
  </si>
  <si>
    <t>El terreno de 58 hectáreas de extensión (580.000 m2), se encuentra en sector El Claro, comuna de Río Ibáñez, Región de Aysén. Emplazado en un área sin intervención, el predio presenta distintas conformaciones naturales, características de las condiciones climáticas de la zona, observándose cerros rocosos, bosques y vegetación arbustiva nativa, destacando desde su interior, vistas al Parque Nacional Cerro Castillo, Lago General Carrera y al valle del Río Claro. Cercano a Puerto Ingeniero Ibáñez, el terreno se localiza en una zona rica en atractivos naturales, entre los que destacan Lago General Carrera, Salto del Río Ibáñez, Península de Levicán, Río Claro, Lago Tamango, Cerro Castillo, entre otros. Su acceso es a través de la Ruta X-723, que conecta con Carretera Austral (Ruta 7) y Ruta X-65 (ruta entre Puerto Ingeniero Ibáñez y Carretera Austral). Posteriormente se debe efectuar una caminata de 1 hora. Dentro del predio existe cobertura 3G/4G. Coordenadas (DD): -46.245806°, -72.037708°</t>
  </si>
  <si>
    <t>https://www.portalinmobiliario.com/MLC-640022409-agricola-en-venta-en-coihaique-_JM</t>
  </si>
  <si>
    <t>PROPIEDAD FORMA PARTE DE UN PREDIO DE 634,8 Ha. VALOR UF 32.000 , ver código 47.620  INCLUYE ESTE BOSQUE DE 330,66 Ha. VALOR UF 14.100.- código 47.625  NO SE VENDE POR SEPARADO. LA INVERSION TOTAL UF 46.100.-  Bosque para conservación, esta dentro del predio netamente ganadero, forestal y turístico, con posibilidad de explotar las HA de bosque Nativo,  Los Títulos de dominio del bosque y su plan de explotación, están de acuerdo a derecho.</t>
  </si>
  <si>
    <t>Rio Mogote, Lago Paloma, Coihaique, Aysén</t>
  </si>
  <si>
    <t>2022-03-12</t>
  </si>
  <si>
    <t>https://www.portalinmobiliario.com/MLC-978281643-agricola-en-venta-en-coihaique-_JM</t>
  </si>
  <si>
    <t>2023-03-01</t>
  </si>
  <si>
    <t>2024-01-16</t>
  </si>
  <si>
    <t>https://www.yapo.cl/inmuebles/propiedad_89388947</t>
  </si>
  <si>
    <t>Ubicado a aproximadamente 112 km de la localidad de Cochrane, se extiende el impresionante predio denominado Ventisquero, abarcando un vasto territorio de 937 hectáreas. Este lugar es testigo de un clima templado húmedo costero que da vida a un paisaje de gran biodiversidad. Aquí, los bosques de coige, nirre, ciprés y lenga crean un espectáculo natural que refleja la riqueza de la región. El suelo del predio es de uso mixto, lo que permite una amplia gama de posibilidades de aprovechamiento.&lt;br /&gt;&lt;br /&gt;El río Baker, majestuoso en su caudal y extensión, fluye a lo largo de 182 kilómetros, delimitando 3.91 km de la extensión total del predio. Este río ha sido reconocido por su importancia ecológica, siendo prioritario para la Conservación de la Biodiversidad por la Conama y propuesto como Patrimonio de la Humanidad ante la Unesco. Sus aguas de color verde esmeralda atraen a personas de todo el mundo y brindan una experiencia única para los amantes de la pesca, el rafting y el kayak.&lt;br /&gt;&lt;br /&gt;El predio no solo tiene frontera con el Río Baker, sino que también se extiende aproximadamente 9.3 kilómetros a lo largo del Río Ventisquero. Este río, con su propia belleza y características, agrega otro nivel de diversidad a la propiedad. Además, limita unos 6.5 kilómetros con el campo de hielo norte, conocido por sus imponentes montañas fiscales. Estas montañas no solo añaden un elemento visual espectacular, sino que también influyen en el ecosistema y el entorno del predio, enriqueciendo la experiencia de quienes lo exploran.&lt;br /&gt;&lt;br /&gt;En un contexto donde las fuentes de agua confiables están disminuyendo, este predio adquiere un valor excepcional. La disponibilidad de agua se ha convertido en un factor fundamental de plusvalía y rentabilidad a mediano y largo plazo. No solo es un recurso esencial para la tierra, sino también un determinante crucial para la calidad de vida de quienes habitan la zona.&lt;br /&gt;&lt;br /&gt;Con su vasta extensión de 937 hectáreas y sus límites con los</t>
  </si>
  <si>
    <t>Oportunidad De inversión 937 há Rio Baker Coch</t>
  </si>
  <si>
    <t>https://propiedades.portalterreno.cl/propiedad/venta/parcela/cochrane/295438</t>
  </si>
  <si>
    <t>2024-04-05</t>
  </si>
  <si>
    <t>Ubicado a aproximadamente 112 km de la localidad de Cochrane, se extiende el impresionante predio denominado Ventisquero, abarcando un vasto territorio de 937 hectáreas. Este lugar es testigo de un clima templado húmedo costero que da vida a un paisaje de gran biodiversidad. Aquí, los bosques de coigüe, nirre, ciprés y lenga crean un espectáculo natural que refleja la riqueza de la región. El suelo del predio es de uso mixto, lo que permite una amplia gama de posibilidades de aprovechamiento.El río Baker, majestuoso en su caudal y extensión, fluye a lo largo de 182 kilómetros, delimitando 3.91 km de la extensión total del predio. Este río ha sido reconocido por su importancia ecológica, siendo prioritario para la Conservación de la Biodiversidad por la Conama y propuesto como Patrimonio de la Humanidad ante la Unesco. Sus aguas de color verde esmeralda atraen a personas de todo el mundo y brindan una experiencia única para los amantes de la pesca, el rafting y el kayak.El predio no solo tiene frontera con el Río Baker, sino que también se extiende aproximadamente 9.3 kilómetros a lo largo del Río Ventisquero. Este río, con su propia belleza y características, agrega otro nivel de diversidad a la propiedad. Además, limita unos 6.5 kilómetros con el campo de hielo norte, conocido por sus imponentes montañas fiscales. Estas montañas no solo añaden un elemento visual espectacular, sino que también influyen en el ecosistema y el entorno del predio, enriqueciendo la experiencia de quienes lo exploran.En un contexto donde las fuentes de agua confiables están disminuyendo, este predio adquiere un valor excepcional. La disponibilidad de agua se ha convertido en un factor fundamental de plusvalía y rentabilidad a mediano y largo plazo. No solo es un recurso esencial para la tierra, sino también un determinante crucial para la calidad de vida de quienes habitan la zona.Con su vasta extensión de 937 hectáreas y sus límites con los</t>
  </si>
  <si>
    <t>https://www.economicos.cl/propiedades/parcela-o-chacra-en-venta-en-coihaique-cod43402030.html</t>
  </si>
  <si>
    <t>Coihaique UF 34.000,00 Se vende campo de 474 ha en sector Portezuelo, a 12 km de Balmaceda por camino de ripio en buen estado (Ruta X-699). Por el campo cruza un arroyo y colinda con el río Humo, por lo que tiene agua todo el año.  consultas341@gmail.com</t>
  </si>
  <si>
    <t>2024-07-11</t>
  </si>
  <si>
    <t>2024-07-12</t>
  </si>
  <si>
    <t>Vende terreno ubicado a 15km de Bahía murta, sector "El Rodado", Aysén.Se presenta un bosque antiguo de Coihue y Lenga alimentado por aguas permanentes provenientes de rio, arroyos y vertientes.Ideal para proyecto de desarrollo inmobiliario y conservación.Superficie total 172HaValor $465.000.000Características de la zonaÁrea prístina, que presenta un bosque tipo forestal, con sectores puros de Lenga y otros mixtos de Lenga y Coihue(es fácil encontrar ejemplares de más de 30 metros de altura y diámetros superiores a 1 metro). También se observaun sotobosque Berberi Serrata Dentata, Rives Magallánicas, Zarzaparrilla, Chilco, Fucsia Magallánica y otrasespecies herbáceas menores en algunas zonas.-Clima lluvioso de costa occidental. En invierno sus precipitaciones caen en forma de nieve, acumulando 1 metro enalgunas zonas. Con una pluviometría entre los 1400 y 1500mm anuales. En Enero su temperatura promedio es de 14 °,siendo la más alta del año. En invierno, Julio se presenta como el mes más bajo, con una temperatura promedio de 1°.-Entre su fauna, la más emblemática es el Huemul, Cóndor, Puma(Félix Concolor), Gato Huiña, Gato Montez,Carpinteros, Zorros, Chucao, Huet Huet, Tintica, Salmón, Truchas, además de aves rapaces como Águila Mora.</t>
  </si>
  <si>
    <t>https://propiedades.portalterreno.cl/propiedad/venta/terreno/rio-ibanez/308866</t>
  </si>
  <si>
    <t>Vende terreno ubicado a 15km de Bahía murta, sector "El Rodado", Aysén. Se presenta un bosque antiguo de Coihue y Lenga alimentado por aguas permanentes provenientes de rio, arroyos y vertientes.  Ideal para proyecto de desarrollo inmobiliario y conservación.  Superficie total 172Ha Valor $465.000.000   Características de la zona Área prístina, que presenta un bosque tipo forestal, con sectores puros de Lenga y otros mixtos de Lenga y Coihue (es fácil encontrar ejemplares de más de 30 metros de altura y diámetros superiores a 1 metro). También se observa un sotobosque Berberi Serrata Dentata, Rives Magallánicas, Zarzaparrilla, Chilco, Fucsia Magallánica y otras especies herbáceas menores en algunas zonas. - Clima lluvioso de costa occidental. En invierno sus precipitaciones caen en forma de nieve, acumulando 1 metro en algunas zonas. Con una pluviometría entre los 1400 y 1500mm anuales. En Enero su temperatura promedio es de 14 °, siendo la más alta del año. En invierno, Julio se presenta como el mes más bajo, con una temperatura promedio de 1°. - Entre su fauna, la más emblemática es el Huemul, Cóndor, Puma(Félix Concolor), Gato Huiña, Gato Montez, Carpinteros, Zorros, Chucao, Huet Huet, Tintica, Salmón, Truchas, además de aves rapaces como Águila Mora.</t>
  </si>
  <si>
    <t>Bahia Murta, Río Ibánez, Aysén</t>
  </si>
  <si>
    <t>Bahia Murta</t>
  </si>
  <si>
    <t>https://www.economicos.cl/propiedades/213-hectareas-en-aysen-torres-del-avellano-codAARKGJI.html</t>
  </si>
  <si>
    <t>2020-10-28</t>
  </si>
  <si>
    <t>EN VENTA 213 HÁS COLINDANTES A MIRADOR TORRES DEL AVELLANO!  LOMAS SUAVES Y CON CURSOS DE AGUA INSERTAS EN LA HERMOSA RUTA DE ALTO TREEKING : TORRES DEL AVELLANO EN LA REGIÓN DE AYSEN.  Para llegar actualmente al campo se debe recorrer 1-5 HR en moto o a caballo por antiguo camino maderero. (Maderas Aysén)  RUTA ESCENICA ... *Valorada por turismo de experiencias con alto nivel de senderismo. POTENCIAL TURÍSTICO Y/O DE CONSERVACIÓN.  *El mirador de las Torres del Avellano es un muy poco concurrido sector de la región de Aysén, que permite observar uno de los más impresionantes grupos de montañas de la zona, el cual sin duda alguna, en uno de los grandes tesoros de esta región. El mirador en sí permite tener una vista panorámica de las imponentes torres graníticas que componen este conjunto de montañas, las cuales destacan tanto por la composición de la roca -granito -, como también por sus verticales paredes. Junto con lo anterior, el recorrido hasta este punto está acompañado de bellas vistas a glaciares, montañas, bosques y hermosos mallines, que hacen de su recorrido una experiencia única para quien se aventure a visitar dicho lugar.  VALOR DE VENTA : $450.000.000 + 3% COM. *Costos de motocicleta o caballos para recorrer corren por cuenta de interesado.  LLAMENOS PARA ENVIAR KMZ! +569-93001918 Jacqueline.barciaschott@gmail.com</t>
  </si>
  <si>
    <t>AYSÉN Aysén, Aisén del General Carlos Ibañez del Campo</t>
  </si>
  <si>
    <t>https://propiedades.elmercurio.com/propiedades/parcela-o-chacra-en-venta-en-aysen-codR76917568-7L0-114026237.html</t>
  </si>
  <si>
    <t>En Produncan lands te ofrecemos esta excelente oportunidad para adquirir un lote en un proyecto consolidado, con roles, y a 45kms al sur de Puerto Aysén, en la conocida Ruta de la Pesca.  Al proyecto le quedan únicamente 6 lotes disponibles: Lote N°264 de 7 hectáreas a $16.630.000, en altura con vista super panorámica, pendiente normal, senda peatonal al glaciar y 216mts orilla camino. Lote N°259 de 8 hectáreas a 17.900.000, con pendiente promedio y senda peatonal al glaciar. Lote N°196 de 5 hectáreas a $30.000.000, terreno plano a media altura con curso de agua. Lote N°54 de 3 hectáreas planas, despejadas y con vistas panorámicas a $34.900.000, acceso por senda 4x4 cerca del acceso al loteo. Lote N°42 de 2.5 hectáreas a $20.000.000, con pendiente suave. Lote N°1 de 1 hectárea a $47.000.000, se puede promesar y pagar en tres cuotas.  El proyecto, ubicado a los pies de glaciar Cóndor, esta inserto en un valle con múltiples afluentes que nutren el Río Cóndor, además de un río secundario y dos lagunas.  La geografía del proyecto es amigable, 70 % plana y el 30% con pendiente que otorgan hermosas vistas al valle y glaciares.  El proyecto queda a: 1h 45 min de Coyhaique en auto. 50 min de Puerto Aysén, 45 Km. 60 min de Puerto Chacabuco, 57 km.  Solicítanos el master plan para que revises la ubicación, pincha sobre el número y se desplegará una ventana con la información del terreno y el precio de venta. Te dejamos invitado a conectarnos para darte a conocer más detalles sobre este hermoso proyecto de futuro.  TE INVITAMOS A CONOCER EL PROYECTO POR ZOOM.</t>
  </si>
  <si>
    <t>https://www.portalinmobiliario.com/MLC-2415770396-patagonia-220ha-campo-orillas-rio-quetro-_JM</t>
  </si>
  <si>
    <t>PRECIO OFERTA EXCLUSIVO CYBER PROPERTY 2024Espectacular campo de 220 ha con una abundante vegetación nativa, suaves lomajes, 650mt de orilla de río Quetro, a tan solo 50 min de Coyhaique con acceso vehicular todo el año por caminos públicos.Amplias pampas disponibles, el campo ofrece un terreno propicio para la ganadería. Excelente oportunidad para invertir en la patagonia con amplias proyecciones de negocio a futuro tanto en la ganadería como el turismo.Spectacular 220 ha field with abundant native vegetation, gentle slopes, 650m of Quetro river shoreline, just 50 minutes from Coyhaique with year-round vehicular access via public roads.Wide plains available, the field offers favorable terrain for livestock farming.Excellent opportunity to invest in Patagonia with large future business projections in both livestock farming and tourism.</t>
  </si>
  <si>
    <t>Aisén, Aysén, Aysén</t>
  </si>
  <si>
    <t>https://www.portalinmobiliario.com/MLC-1501315661-patagonia-220ha-campo-orillas-rio-quetro-_JM</t>
  </si>
  <si>
    <t>Espectacular campo de 220 ha con una abundante vegetación nativa, suaves lomajes, 650mt de orilla de río Quetro, a tan solo 50 min de Coyhaique con acceso vehicular todo el año por caminos públicos.Amplias pampas disponibles, el campo ofrece un terreno propicio para la ganadería. Excelente oportunidad para invertir en la patagonia con amplias proyecciones de negocio a futuro tanto en la ganadería como el turismo.Spectacular 220 ha field with abundant native vegetation, gentle slopes, 650m of Quetro river shoreline, just 50 minutes from Coyhaique with year-round vehicular access via public roads.Wide plains available, the field offers favorable terrain for livestock farming.Excellent opportunity to invest in Patagonia with large future business projections in both livestock farming and tourism.</t>
  </si>
  <si>
    <t>https://propiedades.portalterreno.cl/propiedad/venta/parcela/rio-ibanez/275327</t>
  </si>
  <si>
    <t>2021-10-09</t>
  </si>
  <si>
    <t>https://www.yapo.cl/aisen/comprar/agricola_rio_mogote__lago_paloma_coihaique_73142645.htm?ca=13_s&amp;oa=73142645&amp;xsp=25</t>
  </si>
  <si>
    <t>PROPIEDAD FORMA PARTE DE UN PREDIO DE 634,8 Ha. VALOR UF 32.000 , ver código 47.620INCLUYE ESTE BOSQUE DE 330,66 Ha. VALOR UF 14.100.- código 47.625 NO SE VENDE POR SEPARADO. LA INVERSION TOTAL UF 46.100.-Bosque para conservación, esta dentro del predio netamente ganadero, forestal y turístico, con posibilidad de explotar las HA de bosque Nativo,Los Títulos de dominio del bosque y su plan de explotación, están de acuerdo a derecho.</t>
  </si>
  <si>
    <t>https://www.economicos.cl/propiedades/sitio-o-terreno-en-venta-en-aysen-codR76401637-8L0-EBHC8407.html</t>
  </si>
  <si>
    <t>2021-03-26</t>
  </si>
  <si>
    <t>Hermosa propiedad en Estuario Sangra, distante a 50km de navegacion desde Puerto Chacabuco, y a 30km del Archipielago de Isalas Huichas, tambien conocido como Puerto Aguirre, la propiedad se envcuentra en el Fiordo Sangra, fiordo protegido en la Ruta que va desde Puerto Chacabuco a Laguna San Rafael,  cuenta con diversas instalaciones, una casa de 170m2 de excelente construccion y terminaciones completamente alhajada, muelle de excelente calidad con embarcacion incluida de 9mt  y motor fuera de borda de 50HP, generadores de electricidad de 18KvA, 900m2 de otras instalaciones, como oficinas, cabañas y casino  incluidas en el precio. Aguas tranquilas y todas la biodiversidad que presenta un Estuario, abundante bosque nativo y agua dulce.</t>
  </si>
  <si>
    <t>https://www.yapo.cl/aisen/comprar/rio_emperador_guillermo_80003694.htm?ca=13_s&amp;oa=80003694&amp;xsp=34</t>
  </si>
  <si>
    <t>Su vegetación es predominante corresponde a una zona de bosques de lenga, sin embargo cuenta con una plantación de pino. Entre las especies arbustivas destacan calafate y frutillas silvestres, entre otras. Respecto a su Fauna podemos encontrar la presencia de puma, zorro culpeo, ciervo rojo, zorro chilla, chingue o zorrillo, entre otros. También se puede encontrar gran cantidad de aves como carpintero magallanico, bandurria y pato geron o real, entre otras.</t>
  </si>
  <si>
    <t>https://www.yapo.cl/aisen/comprar/isla_en_patagonia_chilena_59_h__77829139.htm?ca=13_s&amp;oa=77829139&amp;xsp=9</t>
  </si>
  <si>
    <t>2021-04-19</t>
  </si>
  <si>
    <t>2021-04-20</t>
  </si>
  <si>
    <t>SE VENDE ISLA EN PATAGONIA CHILENADENOMINADA ISLA VERDE DE 59 HECTAREAS SE ENCUENTRA ENTRE PTO. AYSEN Y PTO. CHACABUCO REGION DE AYSEN - PATAGONIA CHILENA.“Isla Verde” estratégicamente ubicada, entre 15 a 20 minutos de los centros comerciales, colegios, e instituciones diversas. Su extensa planicie esta rodea por la parte Oeste con el Mar Chileno y Fiordo Aysén, por este frente se destaca una hermosa playa. Por el lado Sureste y Norte está rodeada del brazo del Rio Aysén. Su conectividad y cercanías del Puerto más importante de la Región de Aysén, le da una gran plusvalía.Rodeada de agua dulce la condiciona en una amplia superficie sustentable, con una diversidad de vegetación para una ecología forestal. SU TERRENO DE CINCUENTA Y NUEVE HECTAREAS CON ORILLA DE PLAYA SE PROYECTA PARA GRANDES PROYECTOS O CONSERVACION VALOR DE VENTA $127.000.000.-CONSULTE POR ESTOS Y MAS DATOS A LOS CONTACTOS DIRECTOS OFIC. Nº 202. 2do. PISO EDIF.CORDILLERA PTO. AYSEN FONO CEL. +56 976695061– 672393322 E-MAIL:</t>
  </si>
  <si>
    <t>https://www.portalinmobiliario.com/MLC-1505947015-hermoso-terreno-con-2-lagunas-en-venta-en-lago-verde-_JM</t>
  </si>
  <si>
    <t>2024-07-22</t>
  </si>
  <si>
    <t>Hermoso Terreno de 500 hectáreas en sector Cisne Medio, camino a Villa Tapera.  Con 2 lagunas en su interior, con difícil acceso por vehículo 4x4 y caballo.</t>
  </si>
  <si>
    <t>Sector Cisne Medio Camino A Villa Tapera, Lago Verde, Aysén</t>
  </si>
  <si>
    <t>2022-05-01</t>
  </si>
  <si>
    <t>Aysen</t>
  </si>
  <si>
    <t>https://www.portalinmobiliario.com/MLC-2527780814-terreno-en-aysen-7-km-orilla-lago-condor-_JM</t>
  </si>
  <si>
    <t>Se vende terreno en Aysén , 4 km orilla de lago condor , papeles al día</t>
  </si>
  <si>
    <t>Aysen Chacabuco  Sn, Aysén, Aysén</t>
  </si>
  <si>
    <t>https://www.portalinmobiliario.com/MLC-633623607-agricola-en-venta-en-coihaique-_JM</t>
  </si>
  <si>
    <t>2021-11-16</t>
  </si>
  <si>
    <t>Espectacular terreno con Borde al rio Machi en la XI Region cerano a Villa Manihuales. Son 86 hectáreas con de terreno con una marcada vocación Turística,  arboles milenarios , saltos de agua, y cascada dentro del predio.</t>
  </si>
  <si>
    <t>Los Huemules, Cerro Catedral A 2 Horas De Puerto Aysen, Coihaique, Aysén</t>
  </si>
  <si>
    <t>https://www.portalinmobiliario.com/MLC-979542935-agricola-en-venta-en-coihaique-_JM</t>
  </si>
  <si>
    <t>2022-04-05</t>
  </si>
  <si>
    <t>https://www.portalterreno.com/cl/propiedad/venta/agricola/coyhaique/215407</t>
  </si>
  <si>
    <t>2022-09-27</t>
  </si>
  <si>
    <t>2022-09-28</t>
  </si>
  <si>
    <t>Venta hermoso Campo sector Balmaceda. A 11 km del pavimento por ruta X-699 al sector Portezuelo. Existe empalme de electricidad cercano al predio. Cuenta con limite fronterizo. 474 hectáreasNo te pierdas la oportunidad de conocerlo! Contacto:Equipo Comercial :Magdalena Vega: Cel (+56 9) 4052 61 89Matias Alonso Ascui (+56 9) 9744 52 97Teléfono Oficina Santiago (+56 2) 2993 24 38Empresas Alonso &amp; Ascui, Experiencia Inmobiliaria desde el año 1980Corretaje de Propiedades • Tasaciones • Asesoría Legal • Inmobiliaria • Arquitectos</t>
  </si>
  <si>
    <t>Venta hermoso Campo sector Balmaceda.  A 11 km del pavimento por ruta X-699 al sector Portezuelo.  Existe empalme de electricidad cercano al predio.  Cuenta con limite fronterizo.  474 hectáreas   No te pierdas la oportunidad de conocerlo!   Contacto: Equipo Comercial : Magdalena Vega: propiedades@alonsoascui.cl Cel (+56 9) 4052 61 89  Matias Alonso Ascui (+56 9) 9744 52 97 www.alonsoascui.com Teléfono Oficina Santiago (+56 2) 2993 24 38 Empresas Alonso &amp;amp, Ascui, Experiencia Inmobiliaria desde el año 1980 Corretaje de Propiedades • Tasaciones • Asesoría Legal • Inmobiliaria • Arquitectos</t>
  </si>
  <si>
    <t>Sector Balmaceda, Coihaique, Aysén</t>
  </si>
  <si>
    <t>2023-01-17</t>
  </si>
  <si>
    <t>2022-08-18</t>
  </si>
  <si>
    <t>Balmaceda</t>
  </si>
  <si>
    <t>https://www.portalinmobiliario.com/MLC-1465809761-agricola-en-venta-en-coihaique-_JM</t>
  </si>
  <si>
    <t>https://new.yapo.cl/inmuebles/propiedad_86517332</t>
  </si>
  <si>
    <t>2023-03-17</t>
  </si>
  <si>
    <t>2023-03-09</t>
  </si>
  <si>
    <t>Se vende campo de 474 ha sector Balmaceda, a 11 km del pavimento por ruta X-699 ripiada. Ecosistema de estepa patagónica, ñires y calafates. Agua todo el año.</t>
  </si>
  <si>
    <t>https://www.yapo.cl/inmuebles/propiedad_89507947</t>
  </si>
  <si>
    <t>Se vende campo de 474 ha sector Balmaceda, a 11 km del pavimento por ruta X-699 ripiada. Ecosistema de estepa patagónica, ñires y calafates, agua todo el año. Valor 73.84 UF/ha</t>
  </si>
  <si>
    <t>2022-10-09</t>
  </si>
  <si>
    <t>https://www.portalinmobiliario.com/MLC-1438989487-vende-172ha-bahia-murta-_JM</t>
  </si>
  <si>
    <t>2023-11-14</t>
  </si>
  <si>
    <t>https://www.yapo.cl/aisen/comprar/terreno_construccion_ais_n_ais_n_70400667.htm?ca=13_s&amp;oa=70400667&amp;xsp=40</t>
  </si>
  <si>
    <t>Isla Carmen se encuentra en la ruta de los canales patagónicos a 20 minutos de Puerto Chacabuco con una superficie de 330 ha. y un paisaje de belleza única. Ideal para desarrollo de proyectos turismos bonos de carbono etc. Se caracteriza por un bosque lluvioso 60% bosque nativo donde destacan: coigues arrayanestepa canelo mañío palo santo. Dentro de su fauna: posee un coto de caza de alrededor de 200 ejemplares de ciervo rojo inscritos y autorizado por el Servicio Agrícola y Ganadero SAG. Su fauna marina se caracteriza por encontrar: langostas jaivas salmones. Predomina el clima lluvioso y la temperatura promedio es de 9°C. Posee agua de vertientes durante todo el año.</t>
  </si>
  <si>
    <t>2021-09-12</t>
  </si>
  <si>
    <t>2021-05-25</t>
  </si>
  <si>
    <t>https://new.yapo.cl/inmuebles/propiedad_71269103</t>
  </si>
  <si>
    <t>Ubicada en la provincia de Aysen en la Patagonia Chilena, tiene características muy peculiares debido a la zona y su abundante flora. Posee una gran cantidad de bosques, permitiendo que la vida silvestre se desarrolle en gran variedad. Es el lugar perfecto para tener un contacto con la naturaleza, pudiendo encontrar especies como langostas, jaibas, salmones, centollas, lobos marinos y diversos tipos de aves. Sus atractivos turísticos como los parques nacionales Isla Magdalena, Corcovado y Laguna San Rafael junto a la Reserva Nacional Lago Rosselot la convierten en un lugar privilegiado para los amantes de la naturaleza y del sur de Chile.</t>
  </si>
  <si>
    <t>https://www.economicos.cl/propiedades/parcela-o-chacra-en-venta-en-rio-ibanez-cod43464733.html</t>
  </si>
  <si>
    <t>2022-01-16</t>
  </si>
  <si>
    <t>2022-01-17</t>
  </si>
  <si>
    <t>Río Ibanez UF 16.000,00  La Veranada del Avellano es un lugar mágico y majestuoso escondido en la Patagonia chilena. Esta propiedad de 214 hectáreas es el único predio privado en el sector y está rodeado de cordilleras fiscales. Se ubica entre el Parque Nacional Cerro Castillo y el lago General Carrera en la región de Aysén.El trekking hacia las Torres del Avellano cruza toda la propiedad. Una inversión ideal para proyectos turísticos de bajo impacto, para la conservación del medio ambiente y un manejo sustentable del agua.Para más información escríbenos a  arq.patagoniaremota@gmail.comWhatsapp +56 9 95694417  (09)95694417 arq.patagoniaremota@gmail.com</t>
  </si>
  <si>
    <t>https://www.yapo.cl/inmuebles/propiedad_89784630</t>
  </si>
  <si>
    <t>Se vende parcela de 16 hectáreas en la región de Aysén, la cual tiene montaña con camino hacia la parcela, se encuentra ubicada a 5km del camino hacia Península de Levican y a 12 km. de la localidad de Puerto Ingeniero Ibáñez. El terreno cuenta con excelente vista hacia el hermoso Lago General Carrera y hacia Cerro Castillo. Solo reales interesados contactar vía correo electrónico y/o telefónicamente. email: ventaibanez2014@gmail.com fonos:+5626398363 / +56951457771</t>
  </si>
  <si>
    <t>https://propiedades.portalterreno.cl/propiedad/venta/parcela/rio-ibanez/294631</t>
  </si>
  <si>
    <t>Se vende parcela 16 hectareas con vista a lago y alrededores. Tiene montaña con camino a la parcela. Se ubica en el sector alto a 5 km de camino público a Levican y 12 km de Puerto Ibáñez.\nVende su dueño.</t>
  </si>
  <si>
    <t>https://www.portalterreno.com/cl/propiedad/venta/agricola/cisnes/205462</t>
  </si>
  <si>
    <t>Información Adicional Zona de Alta Demanda Zona de Muy Alta Demanda--&gt; Descripción Bellas propiedades colindantes de 155.15 y 186.35 hectáreas cada una. Se venden juntas o por separado.Contemplan una zona baja con bodegas, casa habitacional y pampas limpias colindantes con el Río Palena y camino público.El resto de la propiedad se encuentra en una cota más alta que ha sido ocupada para extracción forestal y pastoreo, poseemucho bosque nativo maduro y una laguna. En la parte posterior colinda con el Río Risopatrón.Posee hermosas vistas del entorno desde la zona alta de la propiedad, hacia el Valle por donde serpentea el Río Risopatróny hacia el caudal del Palena que desemboca en Puerto Marín Balmaceda.El acceso hasta la propiedad es excelente a través de camino ripiado público. Posee factibilidad eléctrica, agua potabilizada yuna servidumbre para acceder a la parte alta del campo.Se ubica a tan sólo 8 kms de La Junta, a 40.3 kms de Puerto Marín Balmaceda y a 149 kms de Chaitén.Valores:$387.875.000.-$465.875.000.-Comisión: 2% + IVA</t>
  </si>
  <si>
    <t>Ríopalena</t>
  </si>
  <si>
    <t>https://propiedades.elmercurio.com/propiedades/propiedad-agricola-en-venta-en-coyhaique-codR96775780-2L0-110006228.html</t>
  </si>
  <si>
    <t>https://www.economicos.cl/propiedades/vendo-fundo-carretera-austral-palena-bosques-nativos-rios-codAAR62BY.html</t>
  </si>
  <si>
    <t>2021-05-10</t>
  </si>
  <si>
    <t>2021-05-11</t>
  </si>
  <si>
    <t>1.- Fundo 1. Campo compuesto de tres lotes con un total de 198 hectáreas ubicado en el Sur de Chile, en la Carretera Austral, Patagonia de Chile, con muchos bosques de árboles nativos, ríos, lagos, glaciares, vertientes, con cabañas incluidas, a 70 km. Al sur de la localidad de Chaiten,  en el campo La Isla, encontrará la ubicación de la Cabaña Los Maitenes: 43º 42’ 16,81’’ Sur y 72º 09’ 41,94’’ Oeste.</t>
  </si>
  <si>
    <t>1.- Fundo 1. Campo de 198 hectáreas ubicado en el Sur de Chile, en la Carretera Austral, Patagonia de Chile, con muchos bosques de árboles nativos, ríos, lagos, glaciares, vertientes, con cabañas incluidas, a 70 km. Al sur de la localidad de Chaiten,  en el campo La Isla, encontrará la ubicación de la Cabaña Los Maitenes: 43º 42’ 16,81’’ Sur y 72º 09’ 41,94’’ Oeste. Aysén, Aisén del General Carlos Ibañez del Campo</t>
  </si>
  <si>
    <t>2021-05-22</t>
  </si>
  <si>
    <t>2021-05-24</t>
  </si>
  <si>
    <t>Atención inversionistas! Presentamos una oportunidad única en la región de Aysén. Este campo de 172,42 hectáreas es una joya descubierta, ubicada a solo 30 minutos de la impresionante laguna San Rafael.&lt;br /&gt;&lt;br /&gt;El campo Chasco comprende una exuberante vegetación y acceso directo a una playa privada, este terreno ofrece un potencial sin igual para desarrollo turístico o proyectos de conservación. Además, cuenta con un calado perfecto para la construcción de un muelle, lo que lo convierte en una opción ideal para proyectos náuticos.&lt;br /&gt;&lt;br /&gt;La laguna San Rafael, a poca distancia, es un destino turístico de renombre mundial, lo que garantiza un alto potencial de retorno de la inversión. Sus imponentes glaciares y aguas turquesas atraen a miles de visitantes cada año, generando oportunidades de negocio en sectores como el turismo aventura y la hotelería.&lt;br /&gt;&lt;br /&gt;Este campo no solo es tierra, es una inversión estratégica con múltiples posibilidades de rentabilidad. Con su ubicación privilegiada y sus características únicas, ofrece un retorno garantizado para aquellos inversores visionarios que buscan diversificar su cartera y obtener ingresos a largo plazo.&lt;br /&gt;&lt;br /&gt;Estero Chasco ( Hidrografía )&lt;br /&gt;Región: Región Undécima, Región Aysén del General Carlos Ibañez del Campo&lt;br /&gt;Provincia: Aysén Comuna: Aisen (Is.)&lt;br /&gt;Latitud: -46.3 Longitud: -73.9167&lt;br /&gt;&lt;br /&gt;Valor por hectarea: $2.850.000 , Nuetros honorarios ascienden a un 3% del valor de la venta.&lt;br /&gt;&lt;br /&gt;La dirección mostrada en el mapa de esta publicación es referencial. No publicamos direcciones, pues, nuestro servicio consiste en acompañar a los interesados a visitar la propiedad.&lt;br /&gt;Las características, especificaciones y dimensiones de nuestras publicaciones, videos, tours virtuales, videos, etc. son aproximadas no constituyendo necesariamente una representación exacta de la realidad, son datos referenciales entregados por los propietarios, el deber del comprador es verificar las característ</t>
  </si>
  <si>
    <t>Campo a 30 minutos de la Laguna San Rafael</t>
  </si>
  <si>
    <t>https://new.yapo.cl/inmuebles/propiedad_89717078</t>
  </si>
  <si>
    <t>https://propiedades.elmercurio.com/propiedades/sitio-o-terreno-en-venta-en-aysen-codR77150929-0L0-104050338.html</t>
  </si>
  <si>
    <t>¡Atención inversionistas! Presentamos una oportunidad única en la región de Aysén. Este campo de 172,42 hectáreas es una joya descubierta, ubicada a solo 30 minutos de la impresionante laguna San Rafael.  El campo Chasco comprende una exuberante vegetación y acceso directo a una playa privada, este terreno ofrece un potencial sin igual para desarrollo turístico o proyectos de conservación. Además, cuenta con un calado perfecto para la construcción de un muelle, lo que lo convierte en una opción ideal para proyectos náuticos.  La laguna San Rafael, a poca distancia, es un destino turístico de renombre mundial, lo que garantiza un alto potencial de retorno de la inversión. Sus imponentes glaciares y aguas turquesas atraen a miles de visitantes cada año, generando oportunidades de negocio en sectores como el turismo aventura y la hotelería.  Este campo no solo es tierra, es una inversión estratégica con múltiples posibilidades de rentabilidad. Con su ubicación privilegiada y sus características únicas, ofrece un retorno garantizado para aquellos inversores visionarios que buscan diversificar su cartera y obtener ingresos a largo plazo.  Estero Chasco ( Hidrografía ) Región: Región Undécima, Región Aysén del General Carlos Ibañez del Campo Provincia: Aysén Comuna: Aisen (Is.) Latitud: -46.3 Longitud: -73.9167  Valor por hectarea: $2.850.000 , Nuetros honorarios ascienden a un 3% del valor de la venta.  La dirección mostrada en el mapa de esta publicación es referencial. No publicamos direcciones, pues, nuestro servicio consiste en acompañar a los interesados a visitar la propiedad. Las características, especificaciones y dimensiones de nuestras publicaciones, videos, tours virtuales, videos, etc. son aproximadas no constituyendo necesariamente una representación exacta de la realidad, son datos referenciales entregados por los propietarios, el deber del comprador es verificar las característ</t>
  </si>
  <si>
    <t>https://www.portalterreno.com/cl/propiedad/venta/sitio/cochrane/225662</t>
  </si>
  <si>
    <t>Predio 471 hectáreas, ubicado en el Sector San Lorenzo, Comuna de Cochrane. El terreno consta de 3 partes. rios con mucha aguavalles con planicies y mucha faunaBosques con arboles nativos Agua , etc.-Ideal para proyecto Turístico Pesca deportivaCaminatasValor $ 1.200.000.000 -36.000 UF - USD 1.350.000.</t>
  </si>
  <si>
    <t>https://www.portalinmobiliario.com/MLC-1405931585-hermoso-terreno-con-2-lagunas-en-venta-en-lago-verde-_JM</t>
  </si>
  <si>
    <t>https://new.yapo.cl/inmuebles/propiedad_86579194</t>
  </si>
  <si>
    <t>2023-03-13</t>
  </si>
  <si>
    <t>2023-03-30</t>
  </si>
  <si>
    <t>Hermoso predio agrícola de 730 Hectáreas en Bahía Low, comuna de las Guaitecas, Archipiélago de las Guaitecas. Ubicada en la costa NW de la isla Gran Guaiteca, su boca entre la isla Guacanec y los islotes Gaviotas. En todo su alrededor hay una cadena de cerros de mediana altura que desciende suavemente hasta el mar cuya costa está plagada de rocas e islotes. Hay una senda que la comunica con bahía Melinka. Tiene dos fondeaderos llamados surgidero Exterior y surgidero Interior o puerto Low. El primero es seguro en 30 metros de fondo y lecho de arena, el Interior o Puerto Low conviene cuando hay vientos del 3° o 4° cuadrante. La bahía ofrece abundante agua dulce, aunque su coloración es rojiza su calidad es buena. Hay peces y abundantes mariscos. En el interior hay caza y verduras silvestres. Visita mas detalles en YOUTUBE: =HRbL93L4Pe8 =P3itO6V5lwA =HeBcoVVWIYE Consulta o Visita a Bahía tiene un costo de $2.000.000.- (2.200 USD) Consultas: HIPOTECASA GESTIÓN E INVERSIÓN INMOBILIARIA + 56 9 9 4062319</t>
  </si>
  <si>
    <t>2023-03-06</t>
  </si>
  <si>
    <t>https://www.yapo.cl/inmuebles/propiedad_88744099</t>
  </si>
  <si>
    <t>Se vende o permuta terreno de 27,5 hectáreas a 12 km de Cochrane. Terreno con rol propio y con su respectivo paso de servidumbre. Terreno ascendente con varios sectores planos, pasa un arroyo por gran parte de terreno. Desde Punto mas alto se ve la cuidad de Cochrane. Hay cobertura telefónica. Vegetación lenga y coihue. Valor terreno $80.000.000 conversable, y permutable por otra propiedad en Cochrane o Puerto Aysén. Consultas al +56 9 87290517. Trato directo con el dueño</t>
  </si>
  <si>
    <t>Calle Lord Cochrane</t>
  </si>
  <si>
    <t>https://www.yapo.cl/aisen/comprar/terreno_construccion_rio_muller_r_o_ib__ez_79085890.htm?ca=13_s&amp;oa=79085890&amp;xsp=12</t>
  </si>
  <si>
    <t>2021-07-26</t>
  </si>
  <si>
    <t>Excelente campo ubicado en la Región de Carlos Ibáñez del campo, Provincia del General Carrera, sector puerto Alarcón. Tiene una dimensión de 148,4 hectáreas, con fines ganaderos, forestales o Turísticos. Región con importante crecimiento económico, principalmente por el Turismo donde podremos encontrar atractivos como : Laguna San Rafael, Cavernas de Mármol ( puerto Sánchez ), Capillas de Mármol ( puerto. Tranquilo ), Glaciar Exploradores, Lago General Carrera, Monte San Valentín y por supuesto la Carretera Austral. Para mayor información, contacta a Mauricio Lijavetzky (56 22 9935755  - )</t>
  </si>
  <si>
    <t>2023-04-02</t>
  </si>
  <si>
    <t>https://www.yapo.cl/inmuebles/propiedad_89025100</t>
  </si>
  <si>
    <t>2024-05-05</t>
  </si>
  <si>
    <t>Un precioso campo de 90 hectáreas con 80 de bosque, lenga. Vertientes propias y riachuelo lo cruza de punta a punta Queda en sector vista hermosa a 50 km de coyhaique por la carretera austral a misma altura aeropuerto baquedano a 2 km aprox de carretera austral</t>
  </si>
  <si>
    <t>https://www.portalinmobiliario.com/MLC-2090441784-venta-de-campo-en-las-guatecas-id-49361-cam-_JM</t>
  </si>
  <si>
    <t>Predio de 545 hectáreas ubicadas en el sector norte del archipiélago de las Guaitecas, región de Aysén con gran riqueza de biodiversidad en un sector de alto valor ecológico, y clasificado como uno de los mejores destinos mundiales para la observaciones de ballenas.A la propiedad actualmente sólo es posible acceder por vía marítima desde las localidades de Melinka o Repollal, a través de navegación de 4km por el canal Puquitín.Se compone de 545 hectáreas de pendiente moderada orientado hacia el mar, de las cuales 49 están destinadas a la protección de la vegetación y borde costero. El resto se encuentra subdividido en 104 lotes que van desde 5.000 m² hasta 10 hectáreas de superficie.</t>
  </si>
  <si>
    <t>Guaitecas, Chile, Guaitecas, Aysén</t>
  </si>
  <si>
    <t>https://www.portalterreno.com/cl/propiedad/venta/terreno/puerto-murta/230757</t>
  </si>
  <si>
    <t>2023-01-06</t>
  </si>
  <si>
    <t>Está propiedad está ubicada en la comuna de Rio Ibáñez, a 10 minutos de la localidad Puerto Sánchez, atractivo por sus capillas de mármol y la existencia de antiguas minas de zinc , conocidas como “Humberstone de la Patagonia”. Por otra parte a 15 minutos de hacia el norte se encuentra el pueblo de Bahía Murta, hermoso localidad a orillas del Lago General Carrera donde aún se desarrolla la agricultura tradicional. La Propiedad tiene una superficie de 12 hectáreas, posee abundante bosque adulto Lenga (Nothofagus pumilio), Coigue (Nothofagus dombeyi) y especies herbáceas y arbustivas, como chaura , calafate , avellanillo, entre otras. El terreno cuenta con acceso directo al camino público consolidado y enrolado por vialidad, la topografía del terreno es variada, existen zonas planas, laderas accesibles, zonas boscosas y zonas de arbustos de baja densidad, la zona es de alto potencial turístico por su cercanía al Lago General Carrera y todo lo que ello involucra, cuenta con dos vertientes de agua una permanente todos los meses del año, además de un arroyo sin nombre en la cabecera del lote, además cuenta con factibilidad de conexión eléctrica, saneado y un solo propietario, venta directa , el valor por Hectárea. es de $ 35.000.000.Respecto al entorno y a la potencialidad turistica de la propiedad a no mas de 10 minutos, ver siguiente link.</t>
  </si>
  <si>
    <t>Puerto Murta, Aysén</t>
  </si>
  <si>
    <t>https://www.economicos.cl/propiedades/loteo-en-aguas-de-la-patagonia-codAARESKQ.html</t>
  </si>
  <si>
    <t>2020-09-14</t>
  </si>
  <si>
    <t>En Produncan te ofrecemos esta excelente oportunidad de inversión a mediano y largo plazo.  Adquiere hoy, con gran descuento, un terreno en un proyecto de loteo en "verde", inserto dentro de un valle con afluentes y un gran río de origen glacial (Valle del Río Cóndor), que garantiza el abastecimiento de agua por varios siglos, Según el DR. Pablo García Chevesich, hidrólogo de UNESCO.  La geografía del proyecto es amigable, 70 % plana y el 30% con pendiente que otorgan hermosas vistas al valle y glaciares.  Los precios van desde $2.3 millones de pesos, la Hectárea. Varios lotes colindan con el río y vertientes, además está disponible un gran macro lote de 165 ha. con 2 Kms de orilla de Río, que, al tocar prácticamente la cumbre nevada, recibe todas las aguas de primera fuente, por un valor de $287 millones. Te dejamos invitado a conectarnos para darte a conocer más detalles sobre este hermoso proyecto de futuro.  TE INVITAMOS A CONOCER EL PROYECTO POR ZOOM, CONTÁCTANOS AL CEL1 +(56 9) 3100 8185, CEL2: +(56 9) 7806 6038, produncanlands@gmail.com</t>
  </si>
  <si>
    <t>Proyecto De Loteo En "verde" En Valle Del Río Cóndor, Cerca De Puerto Aysen, Ruta De La Pesca Coihaique, Aisén del General Carlos Ibañez del Campo</t>
  </si>
  <si>
    <t>https://www.economicos.cl/propiedades/hermoso-rio-blanco-parque-cerro-castillo-codAASUA6I.html</t>
  </si>
  <si>
    <t>Hermoso terreno de 153 hectáreas ubicado en el Valle del Rio Blanco.  Colinda con Parque Nacional Cerro Castillo.  Tiene mas de 1.000 metros de orilla de Rio. Se ubica a 50 minutos del aeropuerto de Balmaceda.  Bosque nativo sin intervención.  Hermoso lugar cercano a carretera Austral y aeropuerto. Acceso por carretera Balmaceda - Coihaique o por carretera Austral Balmaceda - Villa Cerro Castillo (sector San Miguel)  Oportunidad en la Patagonia por su ubicación y características bioticas de bosque nativo.  Comision al comprador 3%</t>
  </si>
  <si>
    <t>Hermoso terreno de 153 hectáreas ubicado en el Valle del Rio Blanco.  Colinda con Parque Nacional Cerro Castillo.  Tiene mas de 1.000 metros de orilla de Rio. Se ubica a 50 minutos del aeropuerto de Balmaceda.  Bosque nativo sin intervención.  Hermoso lugar cercano a carretera Austral y aeropuerto. Acceso por carretera Balmaceda - Coihaique o por carretera Austral Balmaceda - Villa Cerro Castillo (sector San Miguel)  Oportunidad en la Patagonia por su ubicación y características bioticas de bosque nativo.  Comision al comprador 3% Coihaique, Aisén del General Carlos Ibañez del Campo</t>
  </si>
  <si>
    <t>https://www.portalinmobiliario.com/MLC-615871596-orilla-de-mar-y-bosques-puerto-cisnes-_JM</t>
  </si>
  <si>
    <t>Hermoso campo de 170 hectáreas, con 500 metros de orilla de mar en el golfo de Puyuhuapi, cuarenta minutos de navegación de Puerto Cisnes.30 hectáreas limpias, el resto es monte virgen con arboles nativos de impresionantes dimensiones. Casa Principal y casa secundaria. Muelle.Hay luz, teléfono fijo y señal de internet itinerante.Se ve el mar y los delfines desde la casa.Campo ideal para grupo de amigos para desarrollo de baja densidad CUIDANDO el bosque al máximo posible.</t>
  </si>
  <si>
    <t>https://www.portalinmobiliario.com/MLC-2397560884-lago-verde-palena-320-hectareas-orilla-de-rio-_JM</t>
  </si>
  <si>
    <t>Situada en el corazón de la Patagonia, a solo 60 km de La Junta y carretera austral, Lago Verde cuenta con los paisajes más espectaculares de la Patagonia, aun virgen y bien cuidada, con excelente accesos, montañas, pesca y praderas útiles para ganado, todo con una excelente conectividad por tierra o aire. Dada su ubicación muy cercana a la frontera con Argentina tiene un clima menos lluvioso, con temperaturas altas en el verano, lo que entrega un buen equilibrio entre clima mas mas templado con vegetación espectacular. Se pueden llegar en avión desde el aeropuerto de Puerto Montt (aeródromo a solo 3km de la propiedad) o desde el aeropuerto de Balmaceda en vuelos comerciales. Por auto, se accede desde Chaitén por carretera habilitada durante todo el año que va directo a la propiedad. La propiedad está a solo 14 km del pueblo Lago Verde, que cuenta con servicio de salud, carabineros, bomberos, y todos los servicios básicos necesarios.  En los últimos años se ha definido como un destino turístico de excelencia dado que la naturaleza la ha provisto de un microclima privilegiado con gran variedad de vistas contrastantes ideales para practicar actividades de aventura. Es una zona donde llueve un 75% menos que 100 kms más al este, esto debido a su cercanía con Argentina, pero conserva toda la belleza de la vegetación virgen y salvaje de la Patagonia.  Infinidad de senderos atraviesan la comuna y se pueden recorrer ya sea a pie o a caballo, hacia paisajes de gran atractivo turístico.  Su flora viste de verde las montañas, ríos y lagos. Su clima presenta una amplia variedad térmica entre los meses de verano y los de invierno, estos últimos nevados.  El Lago Verde es mundialmente famoso por su color del agua y pesca.   A tan solo 14 km del pueblo de Lago Verde, y menos de 80 km de La Junta, se encuentra esta propiedad de características muy especiales dada su topografía, acceso vehicular y más de 4km de orilla de rio. En medio del valle que une el pueblo de Lago Verde con Palena, protegida de los vientos, en una zona muy tranquila y bien cuidada, es un refugio de aguas puras, bosques milenarios y praderas.</t>
  </si>
  <si>
    <t>https://www.yapo.cl/inmuebles/propiedad_89806842</t>
  </si>
  <si>
    <t>EN VENTA TERRENO 8,1 HAS CON ORILLA DE RÍO, Lago Caro, Coyhaique AYSÉN - Atención Inversionistas!!! En venta terreno de 8.10 hectáreas con 100mts de frente de orilla del río Cajon Bravo el cual desemboca en Lago Caro ubicado en Coyhaique. Región de Aysén. Patogonia Chilena. - KP337934 - KPD071120 - - Publicado vía KiteProp CRM Inmobiliario.</t>
  </si>
  <si>
    <t xml:space="preserve">httpsmapsappgooglX7ivPRwzBopKnfdj6  LAGO CARO </t>
  </si>
  <si>
    <t>https://www.economicos.cl/propiedades/parcela-o-chacra-en-venta-en-cochrane-4-dormitorios-cod43291905.html</t>
  </si>
  <si>
    <t>2021-12-06</t>
  </si>
  <si>
    <t>Cochrane 2.000.000.000 Espacio Infinito, privacidad absoluta, 854 Hectareas conlindante con Glaciar Colonia y los Campos de Hielo. 981820608 jonathan@adventurepatagonia.com</t>
  </si>
  <si>
    <t>https://www.yapo.cl/aisen/comprar/terreno_construccion_rio_muller_r_o_ib__ez_72934739.htm?ca=13_s&amp;oa=72934739&amp;xsp=30</t>
  </si>
  <si>
    <t>https://www.yapo.cl/aisen/comprar/isla_en_patagonia_chilena_79072540.htm?ca=13_s&amp;oa=79072540&amp;xsp=17</t>
  </si>
  <si>
    <t>2021-07-25</t>
  </si>
  <si>
    <t>ISLA EN PATAGONIA CHILENA DENOMINADA ISLA VERDE DE 59 HECTAREAS SE ENCUENTRA ENTRE PTO. AYSEN Y PTO. CHACABUCO REGION DE AYSEN – PATAGONIA CHILENA.“Isla Verde” estratégicamente ubicada, entre 15 a 20 minutos de los centros comerciales, colegios, e instituciones diversas. Su extensa planicie esta rodea por la parte Oeste, con el Mar Chileno y Fiordo Aysén, por este frente se destaca una hermosa playa. Por el lado Sureste y Norte, está rodeada del brazo del Rio Aysén. Su conectividad y cercanías del Puerto más importante de la Región de Aysén, le da una gran plusvalía. Rodeada de agua dulce la condiciona en una amplia superficie sustentable, con una diversidad de vegetación para una ecología forestal.SU TERRENO DE CINCUENTA Y NUEVE HECTAREAS CON ORILLA DE PLAYA IDEAL PARA GRANDES PROYECTOS O SISTEMA DE CONSERVACION.VALOR DE VENTA $140.000.000.-CONSULTE POR ESTOS Y MAS DATOSA LOS CONTACTOS DIRECTOSOFIC. Nº 202. 2do. PISO EDIF.CORDILLERA PTO. AYSEN FONO CEL. +56 976695061– 672393322</t>
  </si>
  <si>
    <t>https://www.portalinmobiliario.com/MLC-1354861817-campo-turistico-comuna-tortel-_JM</t>
  </si>
  <si>
    <t>106 has Forestales Turisticas con orilla Rio Bravo. Terreno semi plano ideal construir cabañas tursisticas sector totalmente tranquilo, pesca etc. es totalmente rustico, maderas coigue y mañios.Detalles: a 3 km cruze Ventisquero Jorge Montt camino se encuentra en construccion.Por el Este a 80 km Villa OHiggins fin carretera, futuro paso a Chalten Argentina.Por el Oeste a 10 km cruze Barcaza Fiordo Mitchell y 30 km Caleta Tortel Cochrane.Campo queda frente a ruta</t>
  </si>
  <si>
    <t>Caleta Tortel, Tortel, Aysén, Chile, Tortel, Aysén</t>
  </si>
  <si>
    <t>https://www.yapo.cl/inmuebles/propiedad_89270137</t>
  </si>
  <si>
    <t>Venta de Excepcional Campo en la Patagonia: Reserva Natural Privada a sólo 3 millones por há. Ubicado en el corazón de la majestuosa Patagonia, se encuentra este impresionante campo de 240.6 hectáreas, un tesoro natural que cautiva con su exuberante belleza. Este oasis de biodiversidad alberga un imponente bosque siempre verde, hogar de árboles emblemáticos como el Coihue, Tepa, Mañio, Ciruelillo, Palmillas, Chaura, y una variedad de arbustos como el Chilco, Calafate, Michay, Parrilla, Sauquillo, Quila, Caña, entre otros. Además, parte de este bosque es virgen, conservando su estado original y ofreciendo un refugio para la vida silvestre autóctona. El campo cuenta con la invaluable presencia de lagunas y un sereno lago, arroyos cristalinos y vertientes naturales, que añaden un encanto único a este paraíso natural. Desde sus confines, se puede contemplar la serena majestuosidad del Río Blanco, que serpentea a través del paisaje, agregando un elemento de serenidad y conexión con la naturaleza. Este santuario ecológico es una oportunidad única para aquellos que deseen preservar un pulmón verde en la Patagonia, contribuyendo a la conservación de la biodiversidad y el hábitat natural de la región. Es importante destacar que el campo cuenta con toda la documentación en regla, garantizando una transacción segura y sin contratiempos. ¡No dejes pasar esta oportunidad de ser parte de la conservación y disfrute de la maravillosa naturaleza patagónica! Para más información y visitas, contáctanos hoy mismo.</t>
  </si>
  <si>
    <t>https://www.yapo.cl/inmuebles/propiedad_87941759</t>
  </si>
  <si>
    <t>Excelente oportunidad para comprar campo grande y virgen de los que quedan pocos en la Patagonia. El campo tiene 526,9 ha de bosque nativo virgen con árboles adultos y 5 km. de orilla del río Murta. Ubicación estratégica: &amp;#8226, Limita con los escoriales fiscales que tienen glaciares y montaña. &amp;#8226, Ubicado 100 km al sur del aeropuerto de Balmaceda. &amp;#8226, 50 km al norte de el lago General Carrera. &amp;#8226, Carretera austral pasa a 5 km de distancia. &amp;#8226, Existe camino hasta el acceso al río. Posible subdivisión en predios de 105 ha. con aproximadamente 1 km de orilla de río cada uno. $3.000.000 por hectárea. Para mayor información y antecedentes escribir al correo</t>
  </si>
  <si>
    <t>https://www.portalinmobiliario.com/MLC-2605942832-643-hectareas-orilla-rio-ibanez-aysen-25016-_JM</t>
  </si>
  <si>
    <t>Se vende predio de 643 hectáreas, ubicado en Río Ibáñez, distante a tan sólo 130 kilómetros de la ciudad de Coyhaique de los cuales 113 son de pavimento y a 20 minutos de la villa Cerro Castillo, estratégica ubicación en la ruta 7 Carretera Austral que prontamente ampliará la pavimentación. Hoy en día se puede acceder de dos formas, la primera, por bote desde el camino público, o “carrito” instalado en el lugar y la segunda por camino vecinal desde la Villa Cerro Castillo.El predio posee 4 kilómetros de río Ibañez con sus hermosas playas, cascada dentro del predio que lo abastece de agua, y forma un lindo río dentro de él. Tiene praderas, humedales, pampas y terrazas con lindas vistas.En su interior existen dos construcciones habitacionales (incluye casa de cuidador), potreros y galpones.Bosque nativo de lenga, ñire y coigue.Ideal para ganadería, turismo o conservación. Valor: $1.930.000.000.-Comisión por corretaje 3 por ciento del valor de compraventa (líquido). ¡No te pierdas esta increíble oportunidad y contáctanos hoy mismo para más información!(25016)</t>
  </si>
  <si>
    <t>643 Hectáreas Orilla Río Ibañez /aysén, Río Ibánez, Aysén</t>
  </si>
  <si>
    <t>2024-05-08</t>
  </si>
  <si>
    <t>https://www.portalinmobiliario.com/MLC-2519167688-643-hectareas-orilla-rio-ibanez-aysen-25016-_JM</t>
  </si>
  <si>
    <t>https://www.portalinmobiliario.com/MLC-1491585591-espectacular-terreno-en-venta-en-lago-verde-_JM</t>
  </si>
  <si>
    <t>Espectaculares 1.884 hectáreas Lago Norte ubicada a 1 hora y 30 minutos de Coyhaique aproximadamente. Cuenta con 6 km orilla Río Blanco (buena pesca) que desemboca en el Lago Norte, poseen abundante vegetación, arroyos, mallines y presencia de jabalíes, zorros, pumas y ciervos rojos.   Están tramitando 4 km de servidumbre, que comienza desde la carretera X-423.</t>
  </si>
  <si>
    <t>Lago Norte, Coihaique, Aysén</t>
  </si>
  <si>
    <t>https://propiedades.portalterreno.cl/propiedad/venta/agricola/rio-ibanez/308667</t>
  </si>
  <si>
    <t>¿Estás buscando una oportunidad única para invertir en una propiedad agrícola? ¡Esta es tu oportunidad!\nTe presentamos este increíble campo en Rio Avellano, ubicada en la comuna de Río Ibáñez.\nPredio ganadero, con agua RÍO AVELLANO, ubicado cerca de Puerto Chacayal, y también del Lago General Carrera.\nDos ROL independientesROL 1: 367,5 hectareasROL 2: 150 hectareas. Con una extensión de terreno ideal para el cultivo de diferentes tipos de cultivos, esta parcela es perfecta para aquellos que buscan expandir sus negocios agrícolas o comenzar uno nuevo. Además, su ubicación estratégica en Rio Avellano la convierte en una excelente oportunidad de inversión.No pierdas la oportunidad de adquirir esta increíble propiedad. ¡Contáctanos hoy para más información y para programar una visita!\nContacto:Equipo Comercial :Magdalena Vega: Cel (+56 9) 4052 61 89Matias Alonso Ascui (+56 9) 9744 52 97Teléfono Oficina Santiago (+56 2) 2993 24 38Empresas Alonso &amp; Ascui, Experiencia Inmobiliaria desde el año 1980Corretaje de Propiedades • Tasaciones • Asesoría Legal • Inmobiliaria • Arquitectos</t>
  </si>
  <si>
    <t>https://www.yapo.cl/aisen/comprar/terreno_construccion_rio_muller_r_o_ib__ez_79634577.htm?ca=13_s&amp;oa=79634577&amp;xsp=16</t>
  </si>
  <si>
    <t>Espectacular campo ubicado en la Región de Carlos Ibáñez del campo, Provincia del General Carrera, colindante con orillas del rio Müller ( Lado Oeste ). Tiene una dimensión de 270,46 hectáreas, con fines ganaderos, forestales o Turísticos. Región con importante crecimiento económico, principalmente por el Turismo donde podremos encontrar atractivos como : Laguna San Rafael, Cavernas de Mármol ( puerto Sánchez ), Capillas de Mármol ( puerto. Tranquilo ), Glaciar Exploradores, Lago General Carrera, Monte San Valentín y por supuesto la Carretera Austral. Títulos de dominios vigentes, sin hipotecas, gravámenes e prohibiciones. Para mayor información, contacta a Mauricio Lijavetzky (56 22 9935755  - )</t>
  </si>
  <si>
    <t>https://www.yapo.cl/aisen/comprar/fundo_la_meseta_80002507.htm?ca=13_s&amp;oa=80002507&amp;xsp=12</t>
  </si>
  <si>
    <t>El Fundo posee más de 3 kilómetros de orillas de río aptas para pesca deportiva.Resalta la presencia del Lago El Mallín (16 Ha de superficie), un pequeño lago endorreico con abundante pescade salmónidos.Predio totaliza más de 2 kilómetros orilla del lago Las Torres.Cabe señalar que Lago Las Torres es aledaño a la Carretera Austral, lo cual unido a la presencia de la ReservaNacional Lago Las Torres.</t>
  </si>
  <si>
    <t>https://www.portalinmobiliario.com/MLC-1482227337-campo-con-orilla-de-lago-riesco-aysen-53812-hectareas-_JM</t>
  </si>
  <si>
    <t>2024-05-02</t>
  </si>
  <si>
    <t>Se vende hermoso fundo a 45 minutos de Aysén, denominado Lago Riesco dos lagunas, se encuentra emplazado a orillas de laguna alta con 2.200 mts de orilla y laguna baja con 300mts de ribera, cercano a la ciudad de Aysén ubicación km. 30 camino Lago Riesco – Río Cóndor.esta hermosa propiedad tiene vocación turística y de conservación sus hermosos lomajes y diversidad hacen de esta propiedad una Aventura al recorrerla, además tiene acceso a laguna de interior y bosques de vegetación nativa encontrando coigúe, tepa, algo de nirre, mañio, luma, laurel, notro, maqui, calafate, michay y quila, tiene acceso a camino y diversas vertientes. Su principal actividad actual es la ganadería (crianza y recría), con una muy baja capacidad talajera. Se usa como invernada desde mayo a noviembre, su clima predominante de esta zona es el templado húmedo costero (Cfbn),SOLANGE YUNISSI 9 7717 7699</t>
  </si>
  <si>
    <t>Lago Riesco, Puerto Aysen, Aysén, Chile, Aysén, Aysén</t>
  </si>
  <si>
    <t>https://www.portalinmobiliario.com/MLC-2398615126-390-hectareas-orilla-laguna-y-rio-25003-_JM</t>
  </si>
  <si>
    <t>2024-04-09</t>
  </si>
  <si>
    <t>2023-02-26</t>
  </si>
  <si>
    <t>https://www.portalterreno.com/cl/propiedad/venta/terreno/coyhaique/178544</t>
  </si>
  <si>
    <t>Información Adicional Cierre perimetral Agua potable Caminos Electricidad Incluye propiedad Bosque Buenos accesos Alumbrado público Ubicación privilegiada Zona de Alta Demanda Zona de Muy Alta Demanda--&gt; Descripción El campo consta de aproximadamente 400 Hás de bosque nativo, con múltiples vertientes e increíbles vistas al valle del Rio Simpson. Está ubicado en la ruta 240, la ruta principal que une Puerto Aysén y Coyhaique, a solo 15 minutos de Coyhaique, todo por camino asfaltado. El terreno colinda con el Rio Simpson y permite pescar en la misma propiedad. Posee una casa de 2 pisos, con 3 habitaciones y 2 baños, y también cuenta con casa de cuidador. El campo tiene energía eléctrica (Saesa), vertientes con agua 365 días al año y casa de cuidador. El campo es ideal para amantes de la Patagonia, que busquen una segunda vivienda para difrutar de la naturaleza, la pesca y el trekking, aprovechando la excelente conectividad del campo. También es atractivo para inversionistas que busquen lotear, ya que cuenta con terreno plano con orilla de río que puede subdividirse.</t>
  </si>
  <si>
    <t>1209110203</t>
  </si>
  <si>
    <t>https://www.portalterreno.com/cl/propiedad/venta/terreno/aysen/233647</t>
  </si>
  <si>
    <t>Se vende espectacular terreno de más de 200 hectáreas en la región de Aysén, ideal para amantes de la naturaleza y la preservación. Perfecto para proyectos de conservación, ecoturismo o retiro privado, a sólo 3 millones por há.Ubicado en el corazón de la majestuosa Patagonia, en la comuna de Aysén, en el sector de Valle Lagunas, se encuentra este impresionante campo de 240.6 hectáreas, un tesoro natural que cautiva con su exuberante belleza. Este oasis de biodiversidad alberga un imponente bosque siempre verde, hogar de árboles emblemáticos como el Coihue, Tepa, Mañio, Ciruelillo, Palmillas, Chaura, y una variedad de arbustos como el Chilco, Calafate, Michay, Parrilla, Sauquillo, Quila, Caña, entre otros. Además, parte de este bosque es virgen, conservando su estado original y ofreciendo un refugio para la vida silvestre autóctona.El campo cuenta con lagunas y un sereno lago, arroyos cristalinos y vertientes naturales, que añaden un encanto único a este paraíso natural. Desde sus confines, se puede contemplar la majestuosidad del Río Blanco, que serpentea a través del paisaje, agregando un elemento de serenidad y conexión con la naturaleza. Oportunidad única para aquellos que deseen preservar un pulmón verde en la Patagonia, contribuyendo a la conservación de la biodiversidad y el hábitat natural de la región.Es importante destacar que el campo cuenta con toda la documentación en regla.Para más información y visitas, no dude en contactar.</t>
  </si>
  <si>
    <t>2024-03-18</t>
  </si>
  <si>
    <t>2024-03-24</t>
  </si>
  <si>
    <t>Hermoso predio agrícola de 730 Hectáreas en Bahía Low, comuna de las Guaitecas, Archipiélago de las Guaitecas.  Ubicada en la costa NW de la isla Gran Guaiteca, su boca entre la isla Guacanec y los islotes Gaviotas. En todo su alrededor hay una cadena de cerros de mediana altura que desciende suavemente hasta el mar cuya costa está plagada de rocas e islotes. Hay una senda que la comunica con bahía Melinka. Tiene dos fondeaderos llamados surgidero Exterior y surgidero Interior o puerto Low. El primero es seguro en 30 metros de fondo y lecho de arena, el Interior o Puerto Low conviene cuando hay vientos del 3° o 4° cuadrante. La bahía ofrece abundante agua dulce, aunque su coloración es rojiza su calidad es buena. Hay peces y abundantes mariscos. En el interior hay caza y verduras silvestres. Visita mas detalles en YOUTUBE:  https://www.youtube.com/watch?v=HRbL93L4Pe8 https://www.youtube.com/watch?v=P3itO6V5lwA https://www.youtube.com/watch?v=HeBcoVVWIYE   Consulta o Visita a Bahía tiene un costo de $2.000.000.- (2.200 USD)  Consultas: HIPOTECASA GESTIÓN E INVERSIÓN INMOBILIARIA  + 56 9 9 4062319</t>
  </si>
  <si>
    <t>2023-02-18</t>
  </si>
  <si>
    <t>https://www.portalinmobiliario.com/MLC-1059010645-expectacular-campo-de-511-hectareas-comuna-lago-verde-_JM</t>
  </si>
  <si>
    <t>2022-09-17</t>
  </si>
  <si>
    <t>Espectacular propiedad de 511 hectareas  ubicada en la comuna de lago verde a unos 15 kms de villa la Tapera.  La propiedad en su interior es posible encontrar varias lagunas, pampas, senderos, lomajes suaves, quebradas y árboles bosque nativo. En la parte alta es posible disfrutar de maravillosas vistas panorámicas.Se encuentra a  8 kms de Río Cisnes el cual es excelente para la pesca.La electricidad se puede obtener a través de paneles solares y el agua a través de vertientes. Es posible tener internet a través de algunas compañías satelitales. Podrás trabajar desde tu propio campo, en tu refugio con una vista maravillosa de la Patagonia frente a tu ventana.</t>
  </si>
  <si>
    <t>https://inmueble.mercadolibre.cl/MLC-2216357178-rio-picacho-aysen-reserva-ecologica-596-has--_JM</t>
  </si>
  <si>
    <t>2024-01-29</t>
  </si>
  <si>
    <t>2024-01-14</t>
  </si>
  <si>
    <t>Venta terreno Rio Picacho ( Poncho Moro ) Decima Primera Región, Aysén, Chile.-Es un paño de 596 hectáreas, insertado en la Cuenca Hidrográfica del Rio Cisnes, que comprende el Rio Picacho con 30 kms de longitud, el Cerro Picacho con 1.883 mts de altura, Lago Roosevelt, Lago Copa y Laguna Escondida conectados con la salida al Océano Pácifico a traves de la localidad de Puerto Cisnes, que a su vez tiene a su alrededor atractivos turísticos como el Glaciar colgante Ventisquero Queulat, Las Termas de Puyuhuapi y el Parque Nacional Isla Magdalena.Clima templado lluvioso, época ideal de Noviembre a AbrilTerreno de Conservación Ecológica, pesca deportiva y actividades al aire libreComo llegar :Avión Santiago - Balmaceda ( XI Región )Transfer Balmaceda - MañihualesTransfer Mañihuales - Los Leonesbote-jet  Los Leones - Rio Picacho ( terreno 596 hectáreas, Poncho Moro )Oportunidad exclusiva  !!!Decima Primera Región - Aysén - Chile - Sud América.-USD 1.966.800,00.-Land for Sale in Rio Picacho ( Poncho Moro ) Eleventh Región - Aysén - Chile - South América.-It is an area of 596 hectares, inserted in the Hydrographic Basin of the Cisnes River, whose central axis is the Picacho River, 30 km long, crowned by the Picacho or pointed hill, 1.883 meters high.It also shareswith Lake Roosevelt, Lake Copa and Laguna Escondida, the exit to the Pacific Ocean , through the town of Puerto Cisnes, which in turn, has as a neighborhood : The Ventisquero Queulat Glacier, las Termas de Puyuhuapi and the National Park Magdalena IslandTemperate, rainy climate, ideal time : November to AprilEcological Conservatión Land, sport fishing and outdoor activitieshow to get :- Plane   : Santiago - Balmaceda ( XI Región )- Transfer : Balmaceda - Mañihuales- Transfer : Mañihuales - Los Leones- Jet boat : Los Leones - Rio Picacho ( land 596 hectares, Poncho Moro )Exclusive Opportunity.-Eleventh Región - Aysén -Chile - South América.-</t>
  </si>
  <si>
    <t>47793gfm+pq, Cisnes, Aysén</t>
  </si>
  <si>
    <t>https://www.yapo.cl/aisen/comprar/200_hect_reas_en_carretera_austral_puerto_cisnes_77699990.htm?ca=13_s&amp;oa=77699990&amp;xsp=38</t>
  </si>
  <si>
    <t>2021-04-10</t>
  </si>
  <si>
    <t>2021-04-11</t>
  </si>
  <si>
    <t>Se venden 200 hectáreas de naturaleza virgen, con acceso inmediato a carretera Austral pasa hermoso río en mitad del predio.Queda en Fundó piedra el Gato Kmtr 16, lo bordea el río cisne. Totalmente cerrado.Para coordinar visita al Tel 944898485Valor conversable</t>
  </si>
  <si>
    <t>https://www.portalterreno.com/cl/propiedad/venta/terreno/coyhaique/192738</t>
  </si>
  <si>
    <t>Información Adicional Loteado Bosque Ubicación privilegiada Zona de Alta Demanda Zona de Muy Alta Demanda--&gt; Descripción Vuelves a tener una 2da oportunidad de invertir en el proyecto con ACCESO A RÍO cercano a otro gran éxito en ventas Ríos de Coyhaique Mirador de Pumas es un proyecto de tierras enclavado en la Región de Aysén, en pleno corazón de la Patagonia chilena. El loteo está en una zona de impresionante belleza natural, rodeada de verdes montañas, bosques nativos, nieves eternas y acceso privilegiado a vistas extraordinarias del volcán Hudson. La ubicación y riqueza del loteo lo convierte en una opción ideal para la intervención consciente, plusvalía y conservación. -Rol PROPIO.-Bosque nativo, virgen y acceso directo a río.-Invierte en el lote A1 precio $28.475.000 por las 11 hectareas // Documentacion legal COMPLETA. Invierte, GANA ALTA PLUSVALÍA Y ASEGURA AGUA DULCE. Instagram: Lacruzrc Linkedin: Rosita Catherin Lacruz</t>
  </si>
  <si>
    <t>LagoCaro,Coyhaique.Aysen</t>
  </si>
  <si>
    <t>https://www.portalinmobiliario.com/MLC-1441332471-patagonia-220ha-campo-a-orillas-rio-quetro-_JM</t>
  </si>
  <si>
    <t>Te presentamos un espectacular campo de 220ha con una abundante vegetación nativa, suaves lomajes y acceso vehicular, lo que lo convierte en una oportunidad para tus sueños en la naturaleza.Características:Este campo ofrece la oportunidad de vivir en armonía con la naturaleza, rodeado de la belleza del río Quetro y la exuberante vegetación nativa de la Patagonia.Con amplias pampas disponibles, el campo ofrece un terreno propicio para la ganadería. Esto brinda oportunidades para aquellos interesados en actividades agropecuarias.La propiedad cuenta con 650 metros de orilla de río dentro de sus límites. El campo también posee un notable potencial para el desarrollo de un proyecto turístico. La belleza natural y la ubicación en el río Quetro son atractivos irresistibles para quienes buscan experiencias auténticas en la Patagonia.Para obtener más detalles sobre esta propiedad o para programar una visita y experimentar su encanto por ti mismo, no dudes en contactarnos. Estamos aquí para ayudarte a hacer realidad tus sueños en la Patagonia.</t>
  </si>
  <si>
    <t>https://www.economicos.cl/propiedades/vendo-campo-en-la-patagonia-codAASSABQ.html</t>
  </si>
  <si>
    <t>2022-01-11</t>
  </si>
  <si>
    <t>2022-01-12</t>
  </si>
  <si>
    <t>Vendo hermoso campo de 190 Hectareas en Sector Mano Negra, a 45 km aproximado de Coyhaique, con bosque de lenga jamas intervenido y rio. Con llegada en vehiculo hasta el km 40 aprox. Posteriormente a pie.</t>
  </si>
  <si>
    <t>Mano Negra Coihaique, Aisén del General Carlos Ibañez del Campo</t>
  </si>
  <si>
    <t>https://www.economicos.cl/propiedades/oportunidad-de-inversion-en-la-patagonia-codAAR3EMA.html</t>
  </si>
  <si>
    <t>2021-04-03</t>
  </si>
  <si>
    <t>2021-04-04</t>
  </si>
  <si>
    <t xml:space="preserve">Se vende campo en la Región de Aysén, comuna de La Verde.  Inmueble con una superficie aproximada de 87 hectáreas, acceso a través de camino público, bosque nativo, fauna silvestre y existiendo una laguna de gran extensión en el terreno.  La propiedad es ideal para personas que disfrutan de la naturaleza, interesadas en conservar el medio ambiente o realizar actividades turísticas. El precio de venta es de $210.000.000.- Para mayor información contactar a Dagoberto Riffo al + 56 9 78888794 o con Jonathan Tapia al +56 9 78269187.     </t>
  </si>
  <si>
    <t>Campo ganadero productivo, con abundante agua desde los ríos Cacique Blanco y Arroyo El Poncho.  Interesante desarrollo de inversiones Turísticas y Forestales Esta dividido en 3 lotes, Lote 1A 435 Ha. Lote 1 B de 887,5 Ha. y Lote C 5 Ha.  Se encuentra a 8 horas equidistante del aeropuerto, tomando la carretera pavimentada hacia puerto Cisnes. Zona de pesca de río.</t>
  </si>
  <si>
    <t>https://www.yapo.cl/aisen/comprar/terreno_50_has_25_km_al_sur_de_puyuhuapi_76261830.htm?ca=13_s&amp;oa=76261830&amp;xsp=25</t>
  </si>
  <si>
    <t>Se vende terreno de 50has ubicado aprox. 25 km al sur de Puyuhuapi. Para mayor información contactaral +56966549587</t>
  </si>
  <si>
    <t>https://www.portalterreno.com/cl/propiedad/venta/inversion/aysen/211058</t>
  </si>
  <si>
    <t>Información Adicional Bosque Buenos accesos Ubicación privilegiada Zona de Alta Demanda Zona de Muy Alta Demanda--&gt; Descripción Les presento uno de los mas hermosos y bien ubicados campos cercanos vía terrestres a la Laguna San Rafael. Se trata de 620 hectareas en su mayorias totalmente planas y colindantes a 3 hermosos ríos (Río Explorador, Río Teresa y Río Oscuro) provenientes de glaseares. ¡Recursos hídricos abundantes! - A 1 hora y 30 minutos de Puerto Río Tranquilo.- 2 horas de las Catedrales de Marmol.- 30 minutos del Galsear Exploradores.- Frente a Aeródromo Exploradores, el mas cercado a la laguna San Rafael. - Frente a Pasarela Exploradores.- El lugar cuenta con 2 pequeñas casas, una construida hace 2 años.- Y derechos de agua. El campo adicionalmente cuenta con sesión de derechos de 1.000 hectáreas que solo se pueden acceder desde el campo. Para mayor información no dude en contactarme.</t>
  </si>
  <si>
    <t>2208123931</t>
  </si>
  <si>
    <t>https://new.yapo.cl/inmuebles/propiedad_70769966</t>
  </si>
  <si>
    <t>2020-03-23</t>
  </si>
  <si>
    <t>Se venden 40 hectáreas de terreno ubicadas en Puerto cisne Región de Aysen, propiedad cerca de Lago Rosselot, lago muy conocido por sus pescas deportivas, praderas limpias y en partes con bosque nativo, el acceso a la propiedad es por la localidad de Mañihuales, zonas muy turísticas ideales para desarrollo, $2.500.000 la hectárea valor total de la propiedad $99.000.000.</t>
  </si>
  <si>
    <t>https://propiedades.elmercurio.com/propiedades/propiedad-agricola-en-venta-en-guaitecas-codR76340114-6L0-110026064.html</t>
  </si>
  <si>
    <t>Guaitecas, Aisén del General Carlos Ibañez del Campo</t>
  </si>
  <si>
    <t>https://www.portalterreno.com/cl/propiedad/venta/sitio/cochrane/200092</t>
  </si>
  <si>
    <t>2022-06-03</t>
  </si>
  <si>
    <t>Información Adicional Zona de Alta Demanda Zona de Muy Alta Demanda--&gt; Descripción Cochrane, es una ciudad y comuna chilena, capital de la Provincia Capitán Prat, en la Región de Aysén del General Carlos Ibáñez del Campo, en la zona austral de Chile. Tiene una superficie aproximada de 8500 km² y una población estimada de 3.490 habitantes (1.588 mujeres y 1.902 varones), la cual representa el 3% de la población regional.Descripción de la Propiedad: Se venden 04 campos de 109 hectáreas cada uno. Estas propiedades poseen las siguientes características: Terreno mixto plano rústico especial para crianza y o turismo, luz por Paneles Solares y agua proveniente de los Rios que rodean el terreno, posee acceso por carretera austral, camino directo en vehículo no necesariamente 4x4, distancia de 55 kilómetros desde Cochrane y 70 kilómetros desde Puerto BERTRAND, cercano a Parque Nacional Laguna San Rafael, por camino habilitado, Ríos y esteros con pesca segura en todo el sector. IMPORTANTE: Colindante a 5 ríos.VALOR DE VENTA DE LA PROPIEDAD: Cada Campo se vende a $ 295.000.000 PESOS CHILENOSNUESTRA AGENCIA COBRA EL 2% MAS IVA, DEL VALOR DE VENTA DE LA PROPIEDAD, POR CONCEPTO DE HONORARIOS PROFESIONALES.</t>
  </si>
  <si>
    <t>https://propiedades.portalterreno.cl/propiedad/venta/terreno/cisnes/193122</t>
  </si>
  <si>
    <t>Oportunidad de inversión en la Patagonia, cercano al Parque Nacional Queulat y ubicado a 18 km de Villa Amengual. Se vende Lote n° 43 de proyecto Bosques de la Patagonia, en Lago Verde, localidad de Puerto Cisnes. 7,5 hectáreas de tierra virgen rodeadas de vertientes de agua y bosque nativo. Con rol único, escrituras y gran plusvalía.No tiene accesos en vehículo aún, solo a pie y a caballo con visita programada. Sugerido como inversión.Zona Quero Negro, Lago Verde. Entre Puerto Cisnes y Coyahique. La única restricción de venta que tiene el terreno es que se puede vender solo a Chilenos (colinda con terreno fiscal ya que la parte trasera da hacia la montaña. Por eso lo compré de hecho porque asegura que no tendrá construcciones futuras hacia esa zona) Este terreno lo compré el 2019 (compré 3 paños de los cuáles puse a la venta 1, vendo la 43) Reserva Bosques de la Patagonia, fundo de 473 hectáreas. Un proyecto que busca combinar conservación de la naturaleza con el desarrollo sustentable del lugar y su comunidad.La fauna está constituida por cóndores, chucaos, carpinteros negros, cachañas, coipos, guiñas, pumas y pudúes. La flora está constituida principalmente por bosques de Lenga y Coihue de Magallanes, Tepas, Tineos y Canelos. En el sotobosque se encuentran chilcos, michay blanco, maitén enano, quilas y nalcas.Podrás apreciar sus extensos riachuelos, realizar senderismo, trekking y cabalgatas. Vive la belleza y tranquilidad de la Patagonia.Invertir hoy en Bosques de la Patagonia, es una gran oportunidad de capitalizar tus ahorros, es invertir en la región con mayor plusvalía en los últimos años. Proyecta un buen futuro para ti y tu familia. AtractivosParque Nac. QueulatParque Nac. Isla MagdalenaReserva Nac. Lago RosselotReserva Nac. Lago Las TorresLago VerdePuerto CisnesTermas de PuyuhuapiCarretera Austral</t>
  </si>
  <si>
    <t>Se vende majestuoso campo de 2050 HTA en plena carretera australSe ubica en lo profundo del corazón de la provincia de Aysén inmersa en la selva tropical de clima frio característica de esta zona, cercano al principal glaciar de la Patagonia norte, el glaciar San Rafael. cerca del parque Nacional Queulat e isla Magdalena, a 40 min de Puerto Cisne Cuenta con 3 valles, su propio lago de 100 hta a 230 metros sobre el nivel del mar con aguas provenientes del glaciar, 3 cascadas, 2 ríos cruzan el campo, rio Sandoval y Cisnes con un caudal de 5300m3/sAdemás cuenta con 3 albergues familiares fabricados en Francia con materiales ecológicos y renovables, todos con vistas al glaciar, con estilo moderno y de lujo, todos cuentan con chimenea, tina de hidromasajes, electrodomésticos de alta gama.\nCuenta con estación de energía hidroeléctrica con generador y garaje para maquinaria de agricultura.\nIdeal para proyectos de de eco turismo, conservación y preservación de la biosfera.</t>
  </si>
  <si>
    <t>https://propiedades.portalterreno.cl/propiedad/venta/sitio/cisnes/308264</t>
  </si>
  <si>
    <t>https://www.portalterreno.com/cl/propiedad/venta/terreno/aysen/100652</t>
  </si>
  <si>
    <t>Información Adicional Caminos Bosque Buenos accesos Ubicación privilegiada Cert. Informes Previos Zona de Alta Demanda Zona de Muy Alta Demanda--&gt; Descripción 2,500.000 Por Hectárea. Se vende terreno de 707 hectáreas - Bahía Erasmo – Región AYSEN Este terreno tiene bosque nativo, acceso al mar, y acceso al rio, vertiente de agua dulce, se encuentra a tres horas de la laguna San Rafael y a 18 horas de la ciudad de AYSEN.</t>
  </si>
  <si>
    <t>https://www.portalterreno.com/cl/propiedad/venta/terreno/caleta-tortel/206390</t>
  </si>
  <si>
    <t>2022-07-20</t>
  </si>
  <si>
    <t>Caleta Tortel</t>
  </si>
  <si>
    <t>Información Adicional Ubicación privilegiada Zona de Alta Demanda Zona de Muy Alta Demanda--&gt; Descripción Ubicado a un costado de la ruta 7 en dirección a Caleta Tortel. Sus principales atributos son: - 57,813 hectáreas totales- Orilla de rio 364,5 metros - Bosque nativo, tipo siempre verde y las principales especies son Ciprés de las Guaitecas, Coigüe de Chiloé, Tepú, Ñirre y Tineo.- Fuente natural de recursos hídricos.- Rol Propio.- Gran potencial turístico. Valor: $160.000.000</t>
  </si>
  <si>
    <t>1907095709</t>
  </si>
  <si>
    <t>CALETA TORTEL</t>
  </si>
  <si>
    <t>https://www.yapo.cl/aisen/comprar/exploradores_887_80003564.htm?ca=13_s&amp;oa=80003564&amp;xsp=26</t>
  </si>
  <si>
    <t>Sin lugar a dudas este es el valle más hermoso de la región. El conjunto del abundante bosque siempre verde, los ríos con aguas cristalinas, turquesas y verdes, los múltiples glaciares colgantes y los caprichosos picos nevados hace una panorama difícil de apreciar en una solo visita. Este campo se encuentra emplazado en el sector de Glaciar exploradores, ubicación estratégica entre ruta turística de Puerto Tranquilo y Laguna San Rafael. Acceso directo a los campos de hielo norte, y a un sin fin de hitos y rutas turísticas. Se encuentra a los pies del Glaciar Groose.</t>
  </si>
  <si>
    <t>https://www.yapo.cl/aisen/comprar/campo_sector_valle_lagunas_79750943.htm?ca=13_s&amp;oa=79750943&amp;xsp=1</t>
  </si>
  <si>
    <t>2021-09-10</t>
  </si>
  <si>
    <t>Se vende hermoso campo de 200 hectáreas con orilla de rio, montaña con árboles nativos, sector ideal para relajarse y disfrutar de la vida al aire libre, puede practicar distintas actividades como pesca deportiva, treaking muy cerca de lago portales y con conexión a Puerto Aysen por sector la balza en río blanco.valor hectárea $2.500.000 conversable.No se vende por parcelas.</t>
  </si>
  <si>
    <t>https://www.portalinmobiliario.com/MLC-1377864307-fundo-santa-monica-con-orilla-de-lago-riesco-y-laguna-alta-_JM</t>
  </si>
  <si>
    <t>Hermoso fundo denominado Santa Mónica, de Aguas a orillas del lago Riesco y con orilla de laguna Alta,cercano a la ciudad de Aysén, ubicación km. 30 camino Lago Riesco – Río Cóndor.Esta hermosa propiedad tiene vocación turística y de conservación sus hermosos lomajes y diversidad hacen de esta propiedad una Aventura al recorrerla, además tiene acceso a laguna de interior y bosques de vegetación nativa encontrando coigúe, tepa, algo de nirre, mañio, luma, laurel, notro, maqui, calafate, michay y quila, tiene acceso a camino y diversas vertientes. Su principal actividad actual es la ganadería (crianza y recría), con una muy baja capacidad talajera. Se usa como invernada desde mayo a noviembre, su clima predominante de esta zona es el templado húmedo costero (Cfbn).</t>
  </si>
  <si>
    <t>F77w+3h Los Pinos, Aisén, Chile, Aysén, Aysén</t>
  </si>
  <si>
    <t>https://www.portalinmobiliario.com/MLC-1588550106-campo-con-orilla-de-lago-riesco-aysen-53812-hectareas-_JM</t>
  </si>
  <si>
    <t>F79j+h6 Los Pinos, Aisén, Chile, Aysén, Aysén</t>
  </si>
  <si>
    <t>https://www.yapo.cl/aisen/comprar/terrenos_rio_condor_77273811.htm?ca=13_s&amp;oa=77273811&amp;xsp=33</t>
  </si>
  <si>
    <t>Campo de 418 hectáreas, ubicado a sólo 8 kms de Puerto Cisnes. Cuenta con una gran extensión de orilla de Mar, más de 4,2 kilómetros de orilla. Dentro de sus atributos destacan grandes extensiones de playas de arena.  Tiene esteros de agua dulce que corren desde la cordillera al mar, generándose algunas cascadas, rodeadas de vegetación.  Un atributo único de este campo, es que cuenta con aguas termales en el interior, lo que hace que tenga un gran atractivo turístico.  Puerto Cisnes es un sector con características únicas en la Patagonia Chilena. Cuenta con buenos accesos desde Coyhaique y acceso directo a los fiordos.  En cuanto a su flora, destacan bosques nativo milenario predominado por arboles tales como tepa, coihue, ciruelillo, mañio, luma, chilco, canelillo, triaca, picha y canelo entre otros.</t>
  </si>
  <si>
    <t>https://www.portalinmobiliario.com/MLC-943588430-terreno-en-venta-en-cisnes-_JM</t>
  </si>
  <si>
    <t>https://www.economicos.cl/propiedades/sitio-o-terreno-en-venta-en-cisnes-codR76565846-2L0-116161343.html</t>
  </si>
  <si>
    <t>https://www.portalterreno.com/cl/propiedad/venta/agricola/aysen/184760</t>
  </si>
  <si>
    <t>Información Adicional Zona de Alta Demanda Zona de Muy Alta Demanda--&gt; Descripción EL LUGAR PERFECTO PARA EJECUTAR UN TREMENDO PROYECTO! El Campo Cerro Mirador, ubicado en la Laguna los Palos, uno de los lugares geográficos más atractivos de Chile, queda a sólo 17 minutos de Puerto Aysén. El campo de 391 hectáreas, presenta un sector plano y otro con pendiente, posee 700 metros aproximados de orilla de laguna y 575 metros aproximados de rio, todo mirando hacia el norte, entregando las condiciones perfectas para hacer un tremendo proyecto de turismo y conservación. Aquí se crían caballos, se practica kayak, navega, se realizan hermosos trekking y mucha pesca con mosca. Actualmente hay un enorme interés en Puerto Aysén debido a que es uno de los lugares que se pronostica con mayor crecimiento turístico futuro, debido a su cercanía con el aeropuerto de Balmaceda ??, la cuidad de Coyhaique, sus paradisiacos alrededores y cercanía a Puerto Chacabuco, lugar de importante recalada para barcos de turismo que transitan por los fiordos. El precio de venta de este impactante campo de 391 hectáreas es de $1.173 millones y, como referencia, las parcelas cercanas a Puerto Aysén fluctúan entre $15 y $35 millones. ¡NO ESPERES MÁS Y CONCRETA TU PROYECTO EN PUERTO AYSÉN!</t>
  </si>
  <si>
    <t>2712012801</t>
  </si>
  <si>
    <t>https://www.yapo.cl/aisen/comprar/agricola_lago_verde__rio_cacique_blanco_cisnes_73143018.htm?ca=13_s&amp;oa=73143018&amp;xsp=4</t>
  </si>
  <si>
    <t>Campo ganadero productivo, con abundante agua desde los ríos Cacique Blanco y Arroyo El Poncho.Interesante desarrollo de inversiones Turísticas y ForestalesEsta dividido en 3 lotes, Lote 1A 435 Ha. Lote 1 B de 887,5 Ha. y Lote C 5 Ha.Se encuentra a 8 horas equidistante del aeropuerto, tomando la carretera pavimentada hacia puerto Cisnes.Zona de pesca de río.</t>
  </si>
  <si>
    <t>https://www.portalinmobiliario.com/MLC-640022425-agricola-en-venta-en-cisnes-_JM</t>
  </si>
  <si>
    <t>Lago Verde, Río Cacique Blanco, Cisnes, Aysén</t>
  </si>
  <si>
    <t>https://www.portalinmobiliario.com/MLC-978281638-agricola-en-venta-en-cisnes-_JM</t>
  </si>
  <si>
    <t>https://www.portalterreno.com/cl/propiedad/venta/terreno/puerto-murta/220174</t>
  </si>
  <si>
    <t>2022-10-29</t>
  </si>
  <si>
    <t>terreno de 1.3 hectareas en bahia murta region de aysen, a 195 km de coyhaique y del aeropueto de balmaceda, terreno con gran vista al rio murta y a 60 metros de este mismo rio, vende su propio dueño, con papeles al dia.\nGran oportunidad para invertir en una zona turistica. camino pronto a estar pavimentado lo que aumentara su plusvalia\ntratar al + (marco vidal)</t>
  </si>
  <si>
    <t>https://www.economicos.cl/propiedades/sitio-o-terreno-en-venta-en-cisnes-codR76565846-2L0-104161266.html</t>
  </si>
  <si>
    <t>Terreno de 391 hectáreas con 3,2 kilómetros aproximados de orilla de mar. Con 2,5 kilómetros aproximados de orilla de Río, que atraviesan el campo y desemboca en el mar, proveniente de un Lago Interior del cual tiene 530 metros aproximados de orilla. El hecho de tener tres salidas de agua dentro del campo (mar, lago y río) lo hace ser único y muy especial. Terreno completamente virgen con bosque maduro semidenso.  Ubicado en el Parque Nacional Isla Magdalena, frente al famoso canal de Puyuhuapi, característico por ser el primer gran canal al sur de Chiloé, de aguas tranquilas y protegido del viento, ideal para navegación.   La distancia de Puerto Cisnes al terreno navegando es de 26 kilómetros aproximados. Y la distancia en vehículo desde el aeropuerto de Balmaceda a Puerto Cisnes es de 3,2 horas por Carretera Austral.  Es común apreciar avistamientos de manadas de delfín austral, llamados localmente toninas. Existe también una abundancia de pesca marina facilitada con una extensa costa de mar, de más de 1.600 metros accesibles en toda su extensión y más de 1.600 metros de orilla de río Azul. Podrás visitar y disfrutar distintos trekking siendo lo más visitado Bosque Encantado, Ventisquero Colgante y Laguna los Pumas. En Puyuhuapi, destacan excursiones al Parque Queulat y su ventisquero colgante, visita a las Termas de Puyuhuapi, piscina temperada de El Pangue, cabalgatas, paseos en bote, trekking, etc. En la Junta, destacan los ríos Palena y Rosselot, donde se pueden desarrollar actividades como agroturismo, pesca deportiva kayaking, camping, trekking, cabalgatas, paseos en bote y lancha, excursiones a la Reserva Lago Rosselot.   En cuanto a su flora, el terreno con un bosque nativo milenario predominado por arboles tales como tepa, coihue, ciruelillo, mañio, luma, chilco, canelillo, triaca, picha y canelo entre otros.  El precio por hectárea es de $2.500.000.</t>
  </si>
  <si>
    <t>Parque Nacional Isla Magdalena Cisnes, Aisén del General Carlos Ibañez del Campo</t>
  </si>
  <si>
    <t>Terreno de 391 hectáreas con 3,2 kilómetros aproximados de orilla de mar. Con 2,5 kilómetros aproximados de orilla de Río, que atraviesan el campo y desemboca en el mar, proveniente de un Lago Interior del cual tiene 530 metros aproximados de orilla. El hecho de tener tres salidas de agua dentro del campo (mar, lago y río) lo hace ser único y muy especial. Terreno completamente virgen con bosque maduro semidenso.  Ubicado en el Parque Nacional Isla Magdalena, frente al famoso canal de Puyuhuapi, característico por ser el primer gran canal al sur de Chiloé, de aguas tranquilas y protegido del viento, ideal para navegación.   La distancia de Puerto Cisnes al terreno navegando es de 26 kilómetros aproximados. Y la distancia en vehículo desde el aeropuerto de Balmaceda a Puerto Cisnes es de 3,2 horas por Carretera Austral.  Es común apreciar avistamientos de manadas de delfín austral, llamados localmente toninas. Existe también una abundancia de pesca marina facilitada con una extensa costa de mar, de más de 1.600 metros accesibles en toda su extensión y más de 1.600 metros de orilla de río Azul. Podrás visitar y disfrutar distintos trekking siendo lo más visitado Bosque Encantado, Ventisquero Colgante y Laguna los Pumas. En Puyuhuapi, destacan excursiones al Parque Queulat y su ventisquero colgante, visita a las Termas de Puyuhuapi, piscina temperada de El Pangue, cabalgatas, paseos en bote, trekking, etc. En la Junta, destacan los ríos Palena y Rosselot, donde se pueden desarrollar actividades como agroturismo, pesca deportiva kayaking, camping, trekking, cabalgatas, paseos en bote y lancha, excursiones a la Reserva Lago Rosselot.   En cuanto a su flora, el terreno con un bosque nativo milenario predominado por arboles tales como tepa, coihue, ciruelillo, mañio, luma, chilco, canelillo, triaca, picha y canelo entre otros.  El precio por hectárea es de $2.500.000.</t>
  </si>
  <si>
    <t>Parque Nacional Isla Magdalena, Cisnes, Aysén</t>
  </si>
  <si>
    <t>https://www.portalinmobiliario.com/MLC-943575398-sitio-en-venta-en-cisnes-_JM</t>
  </si>
  <si>
    <t>2021-12-14</t>
  </si>
  <si>
    <t>https://www.yapo.cl/aisen/comprar/terreno_de_20_has__con_203_metros_de_orilla_de_mar_78276739.htm?ca=13_s&amp;oa=78276739&amp;xsp=26</t>
  </si>
  <si>
    <t>El terreno considera una superficie de 21 hectáreas y cuenta con 203 metros lineales de orilla de mar, se ubica en la Isla Leucayec, archipiélago de Las Guaitecas, a este se accede vía marítima desde la ciudad de Melinka y la navegación es de entre 20 a 30 minutos. El terreno cuenta con playas de arenas claras y con hermosas vistas, la topografía es suave y además posee una laguna en uno de sus vértices. El predio en su mayoría se encuentra cubierto de regeneración de bosque nativo y cuenta con señal de Celular de la compañía Entel.Su principal atractivo es que se encuentra emplazado en la ruta de migración de la ballena azul y ballenas jorobadas, también se pueden avistar diversas especies de delfines, lobos marinos, pingüinos de magallanes y otros. Es un lugar ideal para apreciar gran variedad de fauna marina y posibilidad de hacer buceo deportivo.</t>
  </si>
  <si>
    <t>https://www.economicos.cl/propiedades/se-vende-terreno-laguna-los-palos-codAAR7FDA.html</t>
  </si>
  <si>
    <t>2021-05-13</t>
  </si>
  <si>
    <t>2021-05-14</t>
  </si>
  <si>
    <t xml:space="preserve">Se vende campo de 390 hectareas en Region de Aysén  Cuenta con borde rio y borde lago </t>
  </si>
  <si>
    <t>Solicitar mas información  Coihaique, Aisén del General Carlos Ibañez del Campo</t>
  </si>
  <si>
    <t>2023-01-25</t>
  </si>
  <si>
    <t>Imponente bosque siempre verde, con árboles como el Coihue, Tepa, Mañio, Ciruelillo, Palmillas, Chaura, arbustos de diversos tipos como el Chilco, Calafate, Michay, Parrilla, Sauquillo, Quila, Caña, entre otros. Con lagunas y un lago, arroyos, vertientes, ideal para preservar un pulmón verde en la Patagonia. Desde el campo es posible apreciar el hermoso Río Blanco. No existe acceso vehicular, cuenta con toda la documentación en regla.</t>
  </si>
  <si>
    <t>https://www.portalinmobiliario.com/MLC-1438434593-venta-de-campo-en-puyuhuapi-id-49507-cam-_JM</t>
  </si>
  <si>
    <t>Predio de 143 hectáreas de superficie, emplazado en el Valle del Río Uspallante, en el corazón de la Patagonia Chilena. A esta propiedad se accede desde Puerto Cisnes a través de navegación de 1 hora por el canal Puyuhuapi.Esta propiedad colinda en 1,5km de orilla de mar, y cuenta con una bahía la cual funciona como fondeadero para distintos tipos de embarcaciones.En su interior existen muchos recursos hídricos, y se encuentra cubierto por vegetación nativa que alberga una enorme biodiversidad de especies de flora y fauna, en un ecosistema en estado prístino, lo que le entrega excelentes condiciones para el desarrollo de proyectos turísticos y de conservación privada.Hacia el sur limita con cordilleras fiscales.</t>
  </si>
  <si>
    <t>Puyuhuapi, Cisnes, Chile, Cisnes, Aysén</t>
  </si>
  <si>
    <t>https://www.economicos.cl/propiedades/campo-en-la-patagonia-chilena-codAARRIBA.html</t>
  </si>
  <si>
    <t>2020-12-23</t>
  </si>
  <si>
    <t xml:space="preserve">Maravilloso campo de 20 hectáreas en el canal Puyuhuapi Queda 40 minutos de Puerto Cisnes, por la carretera austral al lado del ventisquero queulat es 10 minutos navegando </t>
  </si>
  <si>
    <t>Puerto cisnes  Cisnes, Aisén del General Carlos Ibañez del Campo</t>
  </si>
  <si>
    <t>https://www.economicos.cl/propiedades/propiedad-agricola-en-venta-en-aysen-codR77903600-6L0-110035853.html</t>
  </si>
  <si>
    <t>Cod. P&amp;amp,G : 35853 - Fundo de 3332 has. ubicado al interior del  fiordo Quitralco, cuyas aguas han sido declaradas por decreto, Santuario de la Naturaleza.  Esto asegura que no se puedan instalar más salmoneras en estas aguas. (Sólo hay una en la actualidad). A 59 millas náuticas de Puerto Chacabuco por via marítima. Gran belleza escénica. Por su frondosa vegetación la propiedad sólo ha sido explotada en una mínima extensión. Dispone de una playa de desembarco, una rústica casa de cuidador, equipada con medios de comunicación via radial y una pequeña zona despejada a su alrededor para pastoreo de animales. Dentro del fundo se encuentra el Rio Pistelli que desemboca en el estuario de Quitralco</t>
  </si>
  <si>
    <t>https://www.portalterreno.com/cl/propiedad/venta/agricola/coyhaique/231993</t>
  </si>
  <si>
    <t>Se vende predio de 592 Há. a 30 Km de Coyhaique, camino Lago Atravesado. Dentro del predio, se pueden encontrar abundantes cascadas, arroyos, una laguna (Reñihue) fauna y flora nativa, donde predominan bosques de Lengas, Tepas, Coigüe y otros.\nIngreso por ruta X-608 Km 23, y solo 4 Km de camino vecinal, servidumbre de paso inscrita.Propiedad ideal para proyectos de ecoturismo y conservación.Atracciones cercanas, Lago Atravesado, Zenteno, PortalesValor de Venta UF 50.430</t>
  </si>
  <si>
    <t>2023-02-17</t>
  </si>
  <si>
    <t>2023-02-03</t>
  </si>
  <si>
    <t>https://www.portalinmobiliario.com/MLC-1039415299-campo-de-35-hectareas-a-la-orilla-del-lago-condor-_JM</t>
  </si>
  <si>
    <t>Campo de 35 hectáreas</t>
  </si>
  <si>
    <t>2024-01-08</t>
  </si>
  <si>
    <t>https://www.yapo.cl/inmuebles/propiedad_88160301</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</si>
  <si>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conservación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/&gt;-5,87 hectáreas &lt;br /&gt;-116,7 metros de frente al borde del mar&lt;br /&gt;-Pendiente pronunciada&lt;br /&gt;-Exposición al sol menor&lt;br /&gt;&lt;br /&gt;&lt;br /&gt;&lt;br /&gt;&lt;br /&gt;</t>
  </si>
  <si>
    <t>Fiordo Quitralco Aisén Aysén</t>
  </si>
  <si>
    <t>2023-03-18</t>
  </si>
  <si>
    <t>https://propiedades.elmercurio.com/propiedades/sitio-o-terreno-en-venta-en-aysen-codR76565409-2L0-104004615.html</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</si>
  <si>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-5,87 hectáreas  -116,7 metros de frente al borde del mar -Pendiente pronunciada -Exposición al sol menor</t>
  </si>
  <si>
    <t>https://www.portalinmobiliario.com/MLC-1483487119-sitio-en-venta-en-aisen-_JM</t>
  </si>
  <si>
    <t>Fiordo Quitralco, Aisén, Aysén, Aysén, Aysén</t>
  </si>
  <si>
    <t>https://www.portalinmobiliario.com/MLC-1745580218-sitio-en-venta-en-cochrane-_JM</t>
  </si>
  <si>
    <t>Eco Parque Patagonia es un Proyecto ubicado en la comuna de Cochrane, Región de Aysén, el cual busca un desarrollo sustentable en la industria de los terrenos no urbanos, el entorno natural y el armónico crecimiento de la población, con una convivencia pacífica entre el habitante y el medio ambiente para su conservación. Enfocados en respetar y preservar la flora y fauna nativa, como también los cursos naturales de agua y fomentar la re forestación con árboles nativos, además de incentivar el uso de energía renovables. Proyecto para inversión Eco Parque ofrece beneficios, que aumentan día a día, al igual que su plusvalía. 96.50 hectáreas loteadas para proyecto de inversión.</t>
  </si>
  <si>
    <t>Rio Los Ñadis, Cochrane, Aysén</t>
  </si>
  <si>
    <t>https://www.portalinmobiliario.com/MLC-2501158474-terreno-construccion-en-venta-en-cochrane-_JM</t>
  </si>
  <si>
    <t>https://www.portalinmobiliario.com/MLC-2060807008-cam-lote-potencial-inmobiliario-agricola-120-ls-_JM</t>
  </si>
  <si>
    <t>280 has65 lts /segPredioRústico potencial inmobiliario y agrícola</t>
  </si>
  <si>
    <t>C8fh+q4 Chile Chico, Chile, Chile Chico, Aysén</t>
  </si>
  <si>
    <t>https://new.yapo.cl/inmuebles/propiedad_82500843</t>
  </si>
  <si>
    <t>Se vende en forma conjunta propiedades ubicadas en el lugar denominado Río Figueroa, Sector de Lago Verde, Comuna de Cisnes, Región de Aysén. 1. La oferta de venta comprende cuatro Lotes ( A,B,C,D), cada uno de ellos cuenta con una superficie correspondiente a 21,875 hectáreas. Abarcando en total los cuatro lotes una superficie total de 87,5 hectáreas. Cada lote se encuentra debidamente subdividido y con su rol correspondiente 2. El valor total de venta por los cuatro lotes, es la suma de 240.000,000 millones de pesos</t>
  </si>
  <si>
    <t>https://new.yapo.cl/inmuebles/propiedad_83291186</t>
  </si>
  <si>
    <t>Cochrane, es una ciudad y comuna chilena, capital de la Provincia Capitán Prat, en la Región de Aysén del General Carlos Ibáñez del Campo, en la zona austral de Chile. Tiene una superficie aproximada de 8500 km² y una población estimada de 3.490 habitantes (1.588 mujeres y 1.902 varones), la cual representa el 3% de la población regional. Descripción de la Propiedad: Se venden 04 campos de 109 hectáreas cada uno. Estas propiedades poseen las siguientes características: Terreno mixto plano rústico especial para crianza y o turismo, luz por Paneles Solares y agua proveniente de los Rios que rodean el terreno, posee acceso por carretera austral, camino directo en vehículo no necesariamente 4x4, distancia de 55 kilómetros desde Cochrane y 70 kilómetros desde Puerto BERTRAND, cercano a Parque Nacional Laguna San Rafael, por camino habilitado, Ríos y esteros con pesca segura en todo el sector. IMPORTANTE: Colindante a 5 ríos. VALOR DE VENTA DE LA PROPIEDAD: Cada Campo se vende a $ 295.000.000 PESOS CHILENOS NUESTRA AGENCIA COBRA EL 2% MAS IVA, DEL VALOR DE VENTA DE LA PROPIEDAD, POR CONCEPTO DE HONORARIOS PROFESIONALES.</t>
  </si>
  <si>
    <t>https://www.portalterreno.com/cl/propiedad/venta/agricola/aysen/215795</t>
  </si>
  <si>
    <t>Información Adicional Zona de Alta Demanda Zona de Muy Alta Demanda--&gt; Descripción EL LUGAR PERFECTO PARA EJECUTAR UN TREMENDO PROYECTO!El Campo Cerro Mirador, ubicado en la Laguna los Palos, uno de los lugares geográficos más atractivos de Chile, queda a sólo 17 minutos de Puerto Aysén.El campo de 391 hectáreas, presenta un sector plano y otro con pendiente, posee 700 metros aproximados de orilla de laguna y 575 metros aproximados de rio, todo mirando hacia el norte, entregando las condiciones perfectas para hacer un tremendo proyecto de turismo y conservación.Aquí se crían caballos, se practica kayak, navega, se realizan hermosos trekking y mucha pesca con mosca.Actualmente hay un enorme interés en Puerto Aysén debido a que es uno de los lugares que se pronostica con mayor crecimiento turístico futuro, debido a su cercanía con el aeropuerto de Balmaceda ??, la cuidad de Coyhaique, sus paradisiacos alrededores y cercanía a Puerto Chacabuco, lugar de importante recalada para barcos de turismo que transitan por los fiordos.El precio de venta de este impactante campo de 391 hectáreas es de $1.173 millones y, como referencia, las parcelas cercanas a Puerto Aysén fluctúan entre $15 y $35 millones.¡NO ESPERES MÁS Y CONCRETA TU PROYECTO EN PUERTO AYSÉN!</t>
  </si>
  <si>
    <t>https://www.portalinmobiliario.com/MLC-2060818338-cam-2-lotes-de-280ha-y-145ha-con-185-ls-potencial-inmob-_JM</t>
  </si>
  <si>
    <t>Puedenvenderse ambos lotes por separado o en conjutoLote 1280 has120l/sPredio rústico potencial inmobiliario y agrícolaLote 2145 has65 lts /segPrediorústico potencial inmobiliario y agrícola</t>
  </si>
  <si>
    <t>https://new.yapo.cl/inmuebles/propiedad_83860868</t>
  </si>
  <si>
    <t>2022-07-25</t>
  </si>
  <si>
    <t>2022-07-19</t>
  </si>
  <si>
    <t>Predio a orillas de Rio Baker, cuenta con una superficie de 57,8 hectáreas y 364,5 metros de Orilla, ubicado a solo 28 kilómetros de Caleta Tortel, lote cuneta con rol propio.</t>
  </si>
  <si>
    <t>tortel</t>
  </si>
  <si>
    <t>https://www.portalterreno.com/cl/propiedad/venta/sitio/rio-ibanez/225663</t>
  </si>
  <si>
    <t>Terreno de 643 hectareas Ubicado a orillas del rio IbañezIdeal pesca, caminatas cabalgatasProyecto turisticoproyeccto de segunda viviendaadjunto el dominio vigente y algunos documentos de la Propiedad de 643 hectáreas, ubicado a orillas del Río Ibáñez, cerca de la localidad de Cerro CastilloUF 57.000 - USD 2.200.000</t>
  </si>
  <si>
    <t>https://propiedades.portalterreno.cl/propiedad/venta/terreno/rio-ibanez/304044</t>
  </si>
  <si>
    <t>Se vende maravilloso macrolote de 30 hectáreas aprox. de milenario bosque nativo con más de 500 mts de orilla de Río Ibañez, con vertientes de agua cristalina, bosque milenarios de lengas, coigües y ñirres, rodeado de nieves eternas y glaciares. Excelente conectividad a Ruta 7, a 2 horas en auto de Balmaceda, accesible en vehículo.</t>
  </si>
  <si>
    <t>https://www.portalterreno.com/cl/propiedad/venta/inversion/aysen/176237</t>
  </si>
  <si>
    <t>2021-08-05</t>
  </si>
  <si>
    <t>Información Adicional Zona de Alta Demanda Zona de Muy Alta Demanda--&gt; Descripción Campo a la venta limita con la rivera norte del Río Baker. Ideal para inversionistas extranjeros, para pesca de todo tipo y proyectos gubernamentales. El campo está dividido en 2 lotes, cada uno de 670 Has cada uno. La extensión completa son de 1.340 Has. en un solo paño. Se puede vender paño de 670 Hectárea. Precio por Ha. $2.700.000.-</t>
  </si>
  <si>
    <t>0408043934</t>
  </si>
  <si>
    <t>https://www.portalinmobiliario.com/MLC-1491520741-hermoso-terreno-en-venta-en-rio-figueroa-_JM</t>
  </si>
  <si>
    <t>Hermoso campo de 700 hectareas en el rio figueroa cerca del lago rosselot, la junta y palena.</t>
  </si>
  <si>
    <t>Rio Figueroa - Lago Rosselot, Cisnes, Aysén</t>
  </si>
  <si>
    <t>https://new.yapo.cl/inmuebles/propiedad_85339017</t>
  </si>
  <si>
    <t>2022-11-21</t>
  </si>
  <si>
    <t>Se vende terreno de 16 hectareas -Con vista a Cerro castillo y Lago General Carrera. -Especial para personas amantes de la naturaleza. -Ideal para turismo o agrado. -Cercano a lugares turísticos como El salto de río ibañez y Península Levican.</t>
  </si>
  <si>
    <t>https://www.portalinmobiliario.com/MLC-2060794012-cam-potencial-inmobiliario-y-agricola-agua-65-ls-_JM</t>
  </si>
  <si>
    <t>145 has65 lts /segPredioRústico potencial inmobiliario y agrícola</t>
  </si>
  <si>
    <t>https://propiedades.elmercurio.com/propiedades/sitio-o-terreno-en-venta-en-cisnes-codR76213453-5L0-116005626.html</t>
  </si>
  <si>
    <t>Hermoso campo de 740 hectareas en el rio figueroa cerca del lago rosselot, la junta y palena.</t>
  </si>
  <si>
    <t>https://new.yapo.cl/inmuebles/propiedad_85167825</t>
  </si>
  <si>
    <t>2023-05-26</t>
  </si>
  <si>
    <t>2023-11-06</t>
  </si>
  <si>
    <t>Vendo 32,3 hectáreas a orilla de carretera Austral pavimentada. Entre la Junta y Puyuhuapi. Con 100 mts de carretera austral y 140 mts de orilla río Risopatrón. Bosque virgen. Ideal para proyecto turístico Vende dueño, sin comisión</t>
  </si>
  <si>
    <t>https://www.portalterreno.com/cl/propiedad/venta/agricola/aysen/197137</t>
  </si>
  <si>
    <t>https://www.portalinmobiliario.com/MLC-1509263925-guadal-126-_JM</t>
  </si>
  <si>
    <t>Propiedad ubicada a 5 km de Puerto Guadal con vista privilegiada a  Laguna la Manga .El terreno cuenta con lomajes suaves a pendientes que se derivan desde un costado de cerro, rodeados de  bosques nativos de Lenga.Los principales atractivos turísticos cercanos al predio son el Santuario de la Naturaleza Capillas de Mármol (ubicado en Puerto Tranquilo), Glaciar Exploradores, Ventisquero Leones, El Lago General Carrera</t>
  </si>
  <si>
    <t>477x+hp Puerto Guadal, Chile Chico, Chile, Chile Chico, Aysén</t>
  </si>
  <si>
    <t>2022-05-06</t>
  </si>
  <si>
    <t>https://www.portalterreno.com/cl/propiedad/venta/parcela/aysen/214617</t>
  </si>
  <si>
    <t>Información Adicional Zona de Alta Demanda Zona de Muy Alta Demanda--&gt; Descripción DESDE MI PUERTO DEL FIORDO, CONTEMPLO PAISAJES DE EXTRAORDINARIA BELLEZA!Bienvenido a un lugar de ensueño, ideal para invertir a mediano - largo plazo.Ubicado en la ruta de la Laguna San Rafael, al final de la ruta Valle Exploradores (Catedrales de Mármol, Ventisqueros, ríos, lagos y lagunas Turquesas)1:30 hrs. Navegando desde el Parque Nacional Laguna San Rafael1:30 hrs. Desde Puerto Grosse en lancha rápida.0:50 hrs. Navegando al complejo turístico y termas de QuitralcoEl loteo en verde, que ya se encuentra 60% promesado, posee 65 lotes con orilla de mar y 29 en segunda línea, todos con vista panorámica al fiordo.Posee un área común de 27,2 hectáreas de reserva ecológica. El proyecto quedará con senderos y embarcadero, se asegura la mantención por diez años. Actualmente se accede a través de barcazas 2 veces al mes e hidroavión desde Coyhaique.No obstante, en el largo plazo se proyecta un camino desde Puerto Aysén, donde falta únicamente 70kms de construcción. Los precios varían dependiendo si el lote se encuentra en 1era o 2da línea y según la superficie.Por ejemplo, en segunda línea el lote N°94 posee 4ha y precio venta12,8millones y, en 1era línea el lote 40 posee 1,9ha y su precio venta es14millones.¡TE INVITAMOS A PARTICIPAR DE ESTA INCREIBLE OPORTUNIDAD!TE INVITAMOS A VISITAR EL PROYECTOFacilidad de Pago:35% + Escritura segundo semestre 202110 cuotas precio contado (Promesa)20% + 12 cuotas precio contado (Promesa)35% + 18 cuotas precio contado (Promesa)Pago al contado en la Promesa: ¡10% de descuento!Descuento por volumen:5% en segundo lote,7% en tercer lote,10% en 4to lote,12% en 5to lote....Los descuentos son acumulables!</t>
  </si>
  <si>
    <t>https://www.yapo.cl/inmuebles/propiedad_88417649</t>
  </si>
  <si>
    <t>Campos altos de veranada, límites naturales con terrenos fiscales y Estero San Lorenzo, riachuelos y arroyos. Cercano a Río Nevado. De la localidad de La Junta hacia el pueblo de Lago Verde 12 km, pasando por Río Pilco hacia Río Nevado, huella 4x4 en verano. Hay señal de celular.&lt;br /&gt;&lt;br /&gt;CARACTERÍSTICAS&lt;br /&gt;100 hectáreas&lt;br /&gt;Bosques de lenga.&lt;br /&gt;Hectáreas reforestadas con pino. &lt;br /&gt;Se puede realizar ampliación de cavidad en Bienes Nacionales.&lt;br /&gt;$ 3.500.000.- la hectárea. &lt;br /&gt;Exento de contribuciones&lt;br /&gt;&lt;br /&gt;CÓDIGO 1300&lt;br /&gt;&lt;br /&gt;CONTACTO&lt;br /&gt;Jacqueline Liberona +56 9 77992397, oficina 322150894.&lt;br /&gt;&lt;br /&gt;Vende&lt;br /&gt;LIBERONA RODRÍGUEZ</t>
  </si>
  <si>
    <t>Terreno en Coyhaique</t>
  </si>
  <si>
    <t>https://www.portalinmobiliario.com/MLC-1454024891-campo-en-lago-castor-coyhaique-_JM</t>
  </si>
  <si>
    <t>OPORTUNIDAD DE INVERSIONCampo de 23 hectáreas, ubicado a 20 km desde Coyhaique, sector lago castor, se vende para lotear, servidumbre inscrita, hasta el campo, valor de oportunidad $80 millones de pesos, se puede aceptar 2 pagos, más 3% de comisión sobre valor de venta. Factibilidad eléctrica y agua a través de arroyos, vertientes, pozo o captaciones de agua lluvia - KP275940 - KPD031202 -  - Publicado con KiteProp CRM Sistema Inmobiliario</t>
  </si>
  <si>
    <t>https://www.portalinmobiliario.com/MLC-1046981591-campo-520-hectareas-en-coyhaique-_JM</t>
  </si>
  <si>
    <t>Se vende campo, bosque de lenga, 520 hectáreas, colinda con cordilleras fiscales, ubicado a 19 kilómetros de coyhaique, con acceso directo desde camino principal, vecino a centro de SKY el fraile, el campo ha sido explotado como campo maderero, posee plan de manejo, conserva aún, mucho bosque de lenga y renuevo, caminos interiores que recorren gran parte del terreno, el valor por hectárea es de 3 millones de pesos, el campo posee hermosas vistas, lugares limpios y es principalmente plano con pendientes suaves, - KP76883 -  - Publicado con KiteProp CRM Sistema Inmobiliario</t>
  </si>
  <si>
    <t>Sector El Fraile, Coihaique, Aysén</t>
  </si>
  <si>
    <t>2022-11-26</t>
  </si>
  <si>
    <t>https://www.portalterreno.com/cl/propiedad/venta/parcela/coyhaique/182841</t>
  </si>
  <si>
    <t>Información Adicional Zona de Alta Demanda Zona de Muy Alta Demanda--&gt; Descripción Preciosa parcela en proyecto \"Rio la Gloria\"Rodeado de reservas nacionales, emplazado en un bosque verde, entre mañíos y naturaleza viva.El río provee de 4 playas comunes, disponibles para ser disfrutadas en un entorno maravilloso por la totalidad de los propietarios, donde además se encuentra proyectado un refugio de pesca destinado a descanso para los días de excursión.El proyecto cuenta con 18 hectáreas de conservación de bosque nativo, lugar perfecto para trecking y/o avistamiento de aves, rodeado de un respetado entorno natural.Rol PropioParcela Nº 305.000 m2- Precio Preventa $14.700.000Se puede visitar vuelo aéreo con parcelas disponibles del proyecto, en el siguiente link /&amp;gt,Atractivos: -Parque Nacional Queulat-Reserva Nacional Río Simpson-Lodge de pesca en Río MañihualesContacto:Equipo Comercial :Magdalena Vega: Cel (+56 9) 4052 61 89Matias Alonso Ascui (+56 9) 9744 52 97Teléfono Oficina Santiago (+56 2) 2993 24 38Empresas Alonso &amp;amp, Ascui, Experiencia Inmobiliaria desde el año 1980Corretaje de Propiedades • Tasaciones • Asesoría Legal • Inmobiliaria • Arquitectos</t>
  </si>
  <si>
    <t>https://new.yapo.cl/inmuebles/propiedad_84724189</t>
  </si>
  <si>
    <t>Campo Isla Aysén Valor: $1.692.000.000.- Superficie total: 470 hectáreas. Valor por hectárea: $3.600.000.- Predio que es parte en una isla ubicada en canal de Moraleda, en ruta de acceso a Puerto Chacabuco, con cerca de 8.000 metros de costa, laguna y cubierto de bosque nativo siempreverde. Su acceso puede ser vía navegación desde Puerto Montt, Quellón o Puerto Chacabuco en Aysén, siendo la localidad más cercana Puerto Cisnes a unas 50 millas naúticas. La isla se encuentra ubicada en ecoregión templada húmeda insular caracterizada por alta pluviometría y oscilaciones térmicas moderadas, posee bosque siempre verde con especies como Tineo, Coigue, Canelo, Laurel, Mañio, Lumas, Tepu, y abundante Ciprés de las Guaitecas. Existe variedad de especies de fauna marina y aves. En la zona se encuentra el Parque Nacional Isla Magdalena, de gran atracción por termas y avistamientos de diferentes especies como Toninas y Ballenas. Se tiene muy buen fondeadero para arribo de embarcaciones, existen alturas hasta 150 m aproximadamente. Bella vista a los canales y volcán Macá a la distancia.</t>
  </si>
  <si>
    <t>2022-06-12</t>
  </si>
  <si>
    <t>https://new.yapo.cl/inmuebles/propiedad_84752662</t>
  </si>
  <si>
    <t>2022-10-02</t>
  </si>
  <si>
    <t>EL LUGAR PERFECTO PARA EJECUTAR UN TREMENDO PROYECTO! El Campo Cerro Mirador, ubicado en la Laguna los Palos, uno de los lugares geográficos más atractivos de Chile, queda a sólo 17 minutos de Puerto Aysén. El campo de 391 hectáreas, presenta un sector plano y otro con pendiente, posee 700 metros aproximados de orilla de laguna y 575 metros aproximados de rio, todo mirando hacia el norte, entregando las condiciones perfectas para hacer un tremendo proyecto de turismo y conservación. Aquí se crían caballos, se practica kayak, navega, se realizan hermosos trekking y mucha pesca con mosca. Actualmente hay un enorme interés en Puerto Aysén debido a que es uno de los lugares que se pronostica con mayor crecimiento turístico futuro, debido a su cercanía con el aeropuerto de Balmaceda ??, la cuidad de Coyhaique, sus paradisiacos alrededores y cercanía a Puerto Chacabuco, lugar de importante recalada para barcos de turismo que transitan por los fiordos. El precio de venta de este impactante campo de 391 hectáreas es de $1.173 millones y, como referencia, las parcelas cercanas a Puerto Aysén fluctúan entre $15 y $35 millones. ¡NO ESPERES MÁS Y CONCRETA TU PROYECTO EN PUERTO AYSÉN!</t>
  </si>
  <si>
    <t>Aysen, Aysén, Aysén</t>
  </si>
  <si>
    <t>https://www.portalinmobiliario.com/MLC-2051106634-sitio-en-venta-en-lago-verde-_JM</t>
  </si>
  <si>
    <t>Campos altos de veranada, límites naturales con terrenos fiscales y Estero San Lorenzo, riachuelos y arroyos. Cercano a Río Nevado. De la localidad de La Junta hacia el pueblo de Lago Verde 12 km, pasando por Río Pilco hacia Río Nevado, huella 4x4 en verano. Hay señal de celular.  CARACTERÍSTICAS 100 hectáreas Bosques de lenga. Hectáreas reforestadas con pino.  Se puede realizar ampliación de cavidad en Bienes Nacionales. $ 3.500.000.- la hectárea.  Exento de contribuciones  CÓDIGO 1300  CONTACTO Jacqueline Liberona +56 9 77992397, oficina 322150894.  Vende LIBERONA RODRÍGUEZ</t>
  </si>
  <si>
    <t>Terreno En Coyhaique, Lago Verde, Aysén</t>
  </si>
  <si>
    <t>Campo de 40 Hectareas a orillas del camino que une el puente el Manzano con el Balseo Baker, distante a 3 km de la carretera Austral, 25km del Parque Patagonia, 7km del los Saltos del Baker en la confluencia del rio Neff con el Rio Baker, 25km de Puerto Bertrand, 40 km de la ciudad de Cochrane, hermosas vista al Valle del Rio Baker, agua disponible en forma de arroyo.camino Habilitado y mantenido todo el año.</t>
  </si>
  <si>
    <t>https://www.portalinmobiliario.com/MLC-1012479031-predio-con-vista-al-rio-baker-_JM</t>
  </si>
  <si>
    <t>https://www.portalinmobiliario.com/MLC-1021323747-predio-con-vista-al-rio-baker-_JM</t>
  </si>
  <si>
    <t>2022-01-26</t>
  </si>
  <si>
    <t>https://propiedades.portalterreno.cl/propiedad/venta/sitio/aysen/215841</t>
  </si>
  <si>
    <t>Campo Isla AysénValor: $1.692.000.000.-Superficie total: 470 hectáreas.Valor por hectárea: $3.600.000.-Predio que es parte en una isla ubicada en canal de Moraleda, en ruta de acceso a Puerto Chacabuco, con cerca de 8.000 metros de costa, laguna y cubierto de bosque nativo siempreverde.\nSu acceso puede ser vía navegación desde Puerto Montt, Quellón o Puerto Chacabuco en Aysén, siendo la localidad más cercana Puerto Cisnes a unas 50 millas naúticas.La isla se encuentra ubicada en ecoregión templada húmeda insular caracterizada por alta pluviometría y oscilaciones térmicas moderadas, posee bosque siempre verde con especies como Tineo, Coigue, Canelo, Laurel, Mañio, Lumas, Tepu, y abundante Ciprés de las Guaitecas. Existe variedad de especies de fauna marina y aves.En la zona se encuentra el Parque Nacional Isla Magdalena, de gran atracción por termas y avistamientos de diferentes especies como Toninas y Ballenas. Se tiene muy buen fondeadero para arribo de embarcaciones, existen alturas hasta 150 m aproximadamente. Bella vista a los canales y volcán Macá a la distancia.Consultas al +</t>
  </si>
  <si>
    <t>https://www.portalterreno.com/cl/propiedad/venta/terreno/coyhaique/219535</t>
  </si>
  <si>
    <t>2022-10-24</t>
  </si>
  <si>
    <t>30 ha de bosque nativo (Lenga, Nothofagus Pumilio) a 100mts del empalme electrico, 2 vertientes naturales a 20 km del aeropuerto Balmaceda y a 40km Coyhaique, trato directo con los dueños.</t>
  </si>
  <si>
    <t>https://www.yapo.cl/aisen/comprar/20_hectareas_en_57_millones_fiordo_pto_aysen_77246033.htm?ca=13_s&amp;oa=77246033&amp;xsp=47</t>
  </si>
  <si>
    <t>2021-03-12</t>
  </si>
  <si>
    <t>SE VENDE 20 HECTAREAS EN $ 57 MILLONES EN LOS FIORDOS DE AYSEN PATAGONIA CHILENAEN LA REGION DE AYSÉN ENTRE LOS FIORDOS SE ENCUENTRA ESTE TERRENO DE 20 HECTAREAS CON SU FLORA Y FAUNA QUE LA RODEAN CON ORILLA DE MAR – PLAYA – ESTEROS NATURALES DE AGUA.A 02:30 HRS DE NAVEGACION DEL PRINCIPAL PUERTO DE ENTRADA A LA REGION - PUERTO CHACABUCO CON EMBARCACION RAPIDA 1 HORAS.SIGUIENDO LA RUTA POR LOS FIORDOS SE LLEGA A LOS ESTUARIOS - LAGUNA SAN RAFAEL SANTUARIO DE LOS GLACIARES.DOCIENTOS MIL METROS CUADRADOS CONECTADOS CON ESTOS HERMOSOS PARAJES QUE SE PROYECTAN PARA UNA GRAN INVERSION COMO EL TURISMO - INVERSION COMERCIAL O PROPIEDAD PRIVADA.CONSULTE POR ESTOS Y MAS DATOS A LOS CONTACTOS DIRECTOSOFIC. Nº 202. 2do. PISO EDIF.CORDILLERA PTO. AYSEN FONO CEL. +56 976695061– 672393322</t>
  </si>
  <si>
    <t>https://www.portalinmobiliario.com/MLC-1508921495-orilla-rio-palena-carretera-austral-63-ha-oportunidad-_JM</t>
  </si>
  <si>
    <t>Campo de 63 hectáreas de reserva ecológica con gran variedad de especies nativas, ideal proyectos madereros, turístico, parcelación o refugio climático.Se encuentra a orillas del rio Palena, donde se realizan actividades deportivas como bajadas en balsa, kayak y pesca con mosca.Posee 900 mt de orilla de rio.Esta a solo 200 mt de la Carretera Austral, el acceso en embarcación menor.A 30 km de la Junta. Aeródromos cercanos Chaiten, Palena y La Junta.63 hectáreas.Se vende terreno completo ($ 3.6 mill x ha)</t>
  </si>
  <si>
    <t>47897mr9+wf, Cisnes, Aysén</t>
  </si>
  <si>
    <t>https://www.portalterreno.com/cl/propiedad/venta/sitio/rio-ibanez/177909</t>
  </si>
  <si>
    <t>Información Adicional Zona de Alta Demanda Zona de Muy Alta Demanda--&gt; Descripción Campo en primera línea frente al Río Ibáñez, con una superficie de 12 hectáreas, con 200 mt aproximados de orilla del Río Ibáñez. Ubicado a 20 Kms del Puerto Ingeniero Ibáñez, a 68 km del aeropuerto de Balmaceda y 120 km de la ciudad de Coyhaique. El campo tiene acceso en auto hasta el Río, luego hay que atravesar en bote para poder llegar al predio.</t>
  </si>
  <si>
    <t>Ubicadoa15minutosdePuertoIngenieroIbáñez</t>
  </si>
  <si>
    <t>https://www.portalterreno.com/cl/propiedad/venta/terreno/aysen/218312</t>
  </si>
  <si>
    <t>Información Adicional Cierre perimetral Zona de Alta Demanda Zona de Muy Alta Demanda--&gt; Descripción Río Figueroa TERRENO DE 772,67 Ha Uno de los 10 Ríos más Hermosos de Chile!!!!. El río Figueroa es un curso natural de agua que nace cerca del límite internacional de la Región de Aysén, en Chile, y fluye con dirección general noroeste hasta desembocar en la ribera este del lago Rosselot. TrayectoEl río Figueroa nace como emisario del lago Verde (Figueroa) del cual sale desde su extremo norte. Su principal afluente es el río Pico que nace en la falda occidental del cordón divisorio interocéanico argentino, dando a la cuenca un carácter internacional. El Figueroa drena la parte sureste de la cuenca del Palena. Este Hermoso campo cuenta con 7,6 Km de Orilla del Río Figueroa. Acceso: Se accede por e lago Atrravesado a tavés del camino público por el camino hacia el lago Barroso con Servidumbre constituída. El campo además de tener orilla de Lago tiene un arrollo que proviene de lagunas que hay en el barroso. 772,67 Ha en 2.600 MM REBAJADO!!! Antes 2.700 MM. Sólo por los meses de Octubre y Noviembre 2022 no se pierda esta fabulosa y única oportunidad de inversión!!</t>
  </si>
  <si>
    <t>RIOFIGUEROA</t>
  </si>
  <si>
    <t>2023-05-16</t>
  </si>
  <si>
    <t>A35228 - Venta Sitio 88 Hectares Aisén Zona Las Horquetas, Chile Chico, Aysén</t>
  </si>
  <si>
    <t>https://new.yapo.cl/inmuebles/propiedad_88210769</t>
  </si>
  <si>
    <t>Se VENDEN &lt;br /&gt;88 Hectáreas en Zona Las Horquetas, no loteados, con vista al Lago General Carrera&lt;br /&gt;cerca de Chile Chico, Aysén &lt;br /&gt;&lt;br /&gt;Documentación al día&lt;br /&gt;Todo regularizado e inscrito&lt;br /&gt;IDEAL INVERSIONISTAS&lt;br /&gt;&lt;br /&gt;Estamos disponible para responder sus consultas respecto a esta propiedad, como también, para asesorarlo, apoyarlo y guiarlo en cualquier operación inmobiliaria de compra, venta o arriendo, y en la tramitación ó gestión de Crédito Hipotecario ó Crédito Mutuo Hipotecario&lt;br /&gt;&lt;br /&gt;La Ubicación es referencial&lt;br /&gt;Metros proporcionados por el propietario&lt;br /&gt;TE AYUDAMOS CON LA TRAMITACIÓN DEL CREDITO HIPOTECARIO!&lt;br /&gt;&lt;br /&gt;Honorarios:&lt;br /&gt;Ventas: 2% Honorarios mas impuestos&lt;br /&gt;&lt;br /&gt;PRESTIGE PROPIEDADES&lt;br /&gt;Código 35.228&lt;br /&gt;</t>
  </si>
  <si>
    <t>A35228  Venta Sitio 88 Hectares Aisén Zona Las</t>
  </si>
  <si>
    <t>Se VENDEN  88 Hectáreas en Zona Las Horquetas, no loteados, con vista al Lago General Carrera cerca de Chile Chico, Aysén   Documentación al día Todo regularizado e inscrito IDEAL INVERSIONISTAS  La Ubicación es referencial Metros proporcionados por el propietario  Honorarios: Ventas: 2% Honorarios Arriendos hasta 2 años: 50% Honorarios Arriendos de más de 2 años: 2% Honorarios por cada mes  www.prestigepropiedades.cl info@prestigepropiedades.cl Tel 56 2 2245 7143 (Celulares: 9 9500 9292 - 9 9441 4277) WhatsApp 56 9 6812 1361  Código: 159.998</t>
  </si>
  <si>
    <t>159.998 - Venta Parcela 88 Hectares Aisén Zona Las Horquetas, Aysén, Aysén</t>
  </si>
  <si>
    <t>2021-08-19</t>
  </si>
  <si>
    <t>https://www.portalinmobiliario.com/MLC-929897238-sitio-en-venta-en-aisen-_JM</t>
  </si>
  <si>
    <t>2021-11-06</t>
  </si>
  <si>
    <t>https://www.portalinmobiliario.com/MLC-973963933-sitio-en-venta-en-aisen-_JM</t>
  </si>
  <si>
    <t>2022-03-19</t>
  </si>
  <si>
    <t>https://propiedades.elmercurio.com/propiedades/parcela-o-chacra-en-venta-en-aysen-codR76123086-7L0-114159998.html</t>
  </si>
  <si>
    <t>https://www.portalinmobiliario.com/MLC-1375186341-a35228-venta-sitio-88-hectares-aisen-zona-las-horquetas-_JM</t>
  </si>
  <si>
    <t>2023-04-22</t>
  </si>
  <si>
    <t>Se VENDEN  88 Hectáreas en Zona Las Horquetas, no loteados, con vista al Lago General Carrera cerca de Chile Chico, Aysén   Documentación al día Todo regularizado e inscrito IDEAL INVERSIONISTAS  La Ubicación es referencial Metros proporcionados por el propietario TE AYUDAMOS CON LA TRAMITACIÓN DEL CREDITO HIPOTECARIO!  Honorarios: Ventas: 2% Honorarios mas impuestos  PRESTIGE PROPIEDADES Código 35.228</t>
  </si>
  <si>
    <t>Se VENDEN  88 Hectáreas en Zona Las Horquetas, no loteados, con vista al Lago General Carrera cerca de Chile Chico, Aysén   Documentación al día Todo regularizado e inscrito IDEAL INVERSIONISTAS  Estamos disponible para responder sus consultas respecto a esta propiedad, como también, para asesorarlo, apoyarlo y guiarlo en cualquier operación inmobiliaria de compra, venta o arriendo, y en la tramitación ó gestión de Crédito Hipotecario ó Crédito Mutuo Hipotecario  La Ubicación es referencial Metros proporcionados por el propietario TE AYUDAMOS CON LA TRAMITACIÓN DEL CREDITO HIPOTECARIO!  Honorarios: Ventas: 2% Honorarios mas impuestos  PRESTIGE PROPIEDADES Código 35.228</t>
  </si>
  <si>
    <t>https://www.portalinmobiliario.com/MLC-2028393520-a35228-venta-sitio-88-hectares-aisen-zona-las-horquetas-_JM</t>
  </si>
  <si>
    <t>https://www.yapo.cl/aisen/comprar/terreno_de_17_has_79714919.htm?ca=13_s&amp;oa=79714919&amp;xsp=36</t>
  </si>
  <si>
    <t>2021-09-09</t>
  </si>
  <si>
    <t>Vendo terreno de 17 hectáreas sector río blanco, aysen. Acceso directo, señal de celular. 2.3 hectáreas con orilla de río plano. El resto de hectáreas esta dividido entre cerro y matorrales, quebradas. Valor total de un solo lote $50.000.000 para contacto llamar al +569 83591748 con Juan arsenio Vega.</t>
  </si>
  <si>
    <t>https://www.portalterreno.com/cl/propiedad/venta/agricola/cochrane/245904</t>
  </si>
  <si>
    <t>Se vende campo en sector colonia norte (Cochrane). Bosque nativo, ríos, lagunas, cordillera, praderas, abundante flora y fauna. Lugar tranquilo y poco intervenido. A 50 minutos de la Ciudad de Cochrane, camino de acceso ripiado.Toda la documentación al día.</t>
  </si>
  <si>
    <t>https://propiedades.portalterreno.cl/propiedad/venta/parcela/cochrane/279526</t>
  </si>
  <si>
    <t>DISPONIBLES LOTES DE 0.5 - 9,59 y 11 HECTAREASEl proyecto se emplaza en plena Patagonia chilena, a solo 10 km al norte de la localidad de Cochrane y a escasos metros de la Carretera Austral, su ubicación privilegiada ubica al proyecto en el río más caudaloso de Chile, a minutos de destinos turísticos de categoría mundial como lo son El Parque Patagonia, La confluencia del Río Baker con el Río Neef, Puerto Bertrand, entre muchos otros.El proyecto contempla una gran vista panorámica, todos con derechos (acceso) a un área común de 12.500 m2 ubicada al lado del arroyo mayor y otra de 5.000 m2 ubicada colindante al Rio Baker, ambas conectadas entre sí, lo que asegura y permite que todos los propietarios tengan acceso tanto al arroyo, así como también al río Baker de forma escriturada.Atractivos Turisticos cercanos:- Parque nacional cerro Castillo- Salto rio Ibañez- Glaciar explorador- Capillas de marmól- Parque nacional patagonía- Confluencia río Baker y Neef</t>
  </si>
  <si>
    <t>https://www.portalinmobiliario.com/MLC-1442260959-sitio-en-venta-en-aisen-_JM</t>
  </si>
  <si>
    <t>Campo Isla Aysén  Valor: $1.692.000.000.- Superficie total: 470 hectáreas. Valor por hectárea: $3.600.000.-  Predio que es parte en una isla ubicada en canal de Moraleda, en ruta de acceso a Puerto Chacabuco, con cerca de 8.000 metros de costa, laguna y cubierto de bosque nativo siempreverde.  Su acceso puede ser vía navegación desde Puerto Montt, Quellón o Puerto Chacabuco en Aysén, siendo la localidad más cercana Puerto Cisnes a unas 50 millas naúticas. La isla se encuentra ubicada en ecoregión templada húmeda insular caracterizada por alta pluviometría y oscilaciones térmicas moderadas, posee bosque siempre verde con especies como Tineo, Coigue, Canelo, Laurel, Mañio, Lumas, Tepu, y abundante Ciprés de las Guaitecas. Existe variedad de especies de fauna marina y aves. En la zona se encuentra el Parque Nacional Isla Magdalena, de gran atracción por termas y avistamientos de diferentes especies como Toninas y Ballenas. Se tiene muy buen fondeadero para arribo de embarcaciones, existen alturas hasta 150 m aproximadamente. Bella vista a los canales y volcán Macá a la distancia.  Consultas al +56937747595</t>
  </si>
  <si>
    <t>Isla Aysén Canal De Moraleda, Aysén, Aysén</t>
  </si>
  <si>
    <t>https://www.portalterreno.com/cl/propiedad/venta/agricola/coyhaique/182063</t>
  </si>
  <si>
    <t>2021-11-09</t>
  </si>
  <si>
    <t>El predio se ubica en la Patagonia Chilena , Sector Alto Mañihuales, a los pies del Cerro catedral es una Reserva Forestal, limita al sur del predio con el Rio Machi de aguas permanentes todo el año, posee un bosque nativo de lenga adulto, se accede desde coyhaique por camino pavimentado , luego camino de ripio hasta el rio Machi , desde ahi camino vecinal.desede coyhaique son 97Km aprox. 2,5 hras, con acceso todo el año en vehiculo 4x4</t>
  </si>
  <si>
    <t>https://www.portalterreno.com/cl/propiedad/venta/agricola/lago-verde/247096</t>
  </si>
  <si>
    <t>Situada en el corazón de la Patagonia, a solo 60 km de La Junta y carretera austral, Lago Verde cuenta con los paisajes más espectaculares de la Patagonia, aun virgen y bien cuidada, con excelente accesos, montañas, pesca y praderas útiles para ganado, todo con una excelente conectividad por tierra o aire.Dada su ubicación muy cercana a la frontera con Argentina tiene un clima menos lluvioso, con temperaturas altas en el verano, lo que entrega un buen equilibrio entre clima mas mas templado con vegetación espectacular. Se pueden llegar en avión desde el aeropuerto de Puerto Montt (aeródromo a solo 3km de la propiedad) o desde el aeropuerto de Balmaceda en vuelos comerciales. Por auto, se accede desde Chaitén por carretera habilitada durante todo el año que va directo a la propiedad.La propiedad está a solo 14 km del pueblo Lago Verde, que cuenta con servicio de salud, carabineros, bomberos, y todos los servicios básicos necesarios.En los últimos años se ha definido como un destino turístico de excelencia dado que la naturaleza la ha provisto de un microclima privilegiado con gran variedad de vistas contrastantes ideales para practicar actividades de aventura. Es una zona donde llueve un 75% menos que 100 kms más al este, esto debido a su cercanía con Argentina, pero conserva toda la belleza de la vegetación virgen y salvaje de la Patagonia.Infinidad de senderos atraviesan la comuna y se pueden recorrer ya sea a pie o a caballo, hacia paisajes de gran atractivo turístico.Su flora viste de verde las montañas, ríos y lagos. Su clima presenta una amplia variedad térmica entre los meses de verano y los de invierno, estos últimos nevados.El Lago Verde es mundialmente famoso por su color del agua y pesca. A tan solo 14 km del pueblo de Lago Verde, y menos de 80 km de La Junta, se encuentra esta propiedad de características muy especiales dada su topografía, acceso vehicular y más de 4km de orilla de ri</t>
  </si>
  <si>
    <t>https://www.economicos.cl/propiedades/invierte-en-la-patagonia-codAAR4KAY.html</t>
  </si>
  <si>
    <t>2021-04-12</t>
  </si>
  <si>
    <t xml:space="preserve">Se vende campo en la comuna de Cisnes, Región de Aysén.  Superficie aproximada de 38 hectáreas, con una extensión de 240 metros de borde costero en el Canal Puyuhuapi, a solo 20 minutos de navegación de sus termas.  Se ubica entre Puerto Cisnes y Puerto Puyuhuapi, con acceso a través de navegación.  Con una gran extensión de bosque nativo y fauna silvestre. Ideal para personas que les interesa desarrollar proyectos turísticos, disfrutar de la naturaleza, o simplemente conservar el medio ambiente. El precio de venta es de $110.000.000 de pesos.  Para mayor información contáctanos al fono / WhatsApp: (+56) 9 788 887 94 (+56) 9 782 691 87   </t>
  </si>
  <si>
    <t>https://www.portalterreno.com/cl/propiedad/venta/terreno/aysen/85988</t>
  </si>
  <si>
    <t>InformaciÃ³n Adicional Cierre perimetral Caminos Derechos de agua Bosque Buenos accesos UbicaciÃ³n privilegiada Zona de Alta Demanda Zona de Muy Alta Demanda--&gt; DescripciÃ³n Espectacular lugar para desarrollar complejo turÃ­sticoâ¦ Valor por hectÃ¡rea $ 3.000.000 El predio se encuentra en el Lago Riesco, RegioÌn de AyseÌn, Patagonia Chilena. Esta a 35 minutos en vehiÌculo de la ciudad de Puerto AyseÌn, a 1 hora y media desde el aeropuerto de Balmaceda y a 1 hora de la ciudad de Coyhaique. El campo tiene acceso a orilla de camino, maÌs 40 hectaÌreas de limpia en donde el uso principal es ganadero, tiene mas de 2 km de orilla de riÌo en el rÃ­o condor y cuenta con orilla de lago tambieÌn. Cuenta con bosque de arrayan tiÌpico de zonas huÌmedas, nÌirre, lenga, tepa, etc.</t>
  </si>
  <si>
    <t>X-550,LosPinos,AysÃ©n,XIRegiÃ³n,Chile</t>
  </si>
  <si>
    <t>https://www.yapo.cl/aisen/comprar/rio_ma_ihuales_80002151.htm?ca=13_s&amp;oa=80002151&amp;xsp=30</t>
  </si>
  <si>
    <t>Increíble propiedad ubicada en el sector de Rio Mañihuales a 1 hora 20 min de coyhaique.Mas de 4 kilometros de borde rioAcceso desde Carretera AustralCasa y CorralesPotencial Inmobiliario</t>
  </si>
  <si>
    <t>https://www.yapo.cl/aisen/comprar/lago_brown_80002687.htm?ca=13_s&amp;oa=80002687&amp;xsp=30</t>
  </si>
  <si>
    <t>Fundo Lago Brown cuenta con 577 hectáreas en el sector de Cochrane.– Mas de 3 kms de orilla de Lago Brown– Orientación Norte– Servidumbre de paso– Laguna Interior– A 50 minutos de Cochrane.</t>
  </si>
  <si>
    <t>https://www.yapo.cl/inmuebles/propiedad_88966298</t>
  </si>
  <si>
    <t>2024-01-18</t>
  </si>
  <si>
    <t>Se venden 2 parcelas en sector rodeo los palos a 88 km de Coyhaique camino a Pampa alta. Sector con conexión a Internet, posee nativo y pino, camino hasta parcelas. Cercanías a estancias, lagos, ríos, logde de pesca y caza Fauna de ciervos, jabalíes etc Parcela 1: Pertenece a lote 7 de 2 hectáreas. Parcela 2: Pertenece al lote 23 de 2, 37 hectáreas. Ambas parcelas con rol propio llegar y transferir. Contacto: Sra Juana 998981047</t>
  </si>
  <si>
    <t>https://www.yapo.cl/aisen/comprar/90_hectareas_terreno_rural_79072354.htm?ca=13_s&amp;oa=79072354&amp;xsp=32</t>
  </si>
  <si>
    <t>UBICADO EN SECTOR RIO BLANCO - CAMINO AL LAGO RIESCO COMUNA DE PTO. AYSEN XIA. REGION CHILE A 15 MINUTOS DE PTO. AYSEN  CAMINO ACCESO VEHICULO SE ENCUENTRA PREDIO DE 90 HA. CON HERMOSA NATURALEZA SUPERFICIE PLANA – CERROS – LOMAS  QUE SE DIVIDEN  EN DOS LOTES POR EL CAMINO TURISTICO  AL LAGO RIESCO DONDE DESLINDA CON RIO BLANCO Y ARROYOSVALOR DE VENTA $ 270.000.000.-CONSULTE POR ESTOS Y MAS DATOS A LOS CONTACTOS DIRECTOSOFIC. Nº 202. 2do. PISO EDIF.CORDILLERA PTO. AYSEN FONO CEL. +56 976695061– 672393322</t>
  </si>
  <si>
    <t>https://propiedades.elmercurio.com/propiedades/parcela-o-chacra-en-venta-en-cochrane-codR77020232-9L0-45422.html</t>
  </si>
  <si>
    <t>DISPONIBLES LOTES DE 0.5 -  9,59  y 11 HECTAREAS   El proyecto se emplaza en plena Patagonia chilena, a solo 10 km al norte de la localidad de Cochrane y a escasos metros de la Carretera Austral, su ubicación privilegiada ubica al proyecto en el río más caudaloso de Chile, a minutos de destinos turísticos de categoría mundial como lo son El Parque Patagonia, La confluencia del Río Baker con el Río Neef, Puerto Bertrand, entre muchos otros.  El proyecto contempla una gran vista panorámica, todos con derechos (acceso) a un área común de 12.500 m2 ubicada al lado del arroyo mayor y otra de 5.000 m2 ubicada colindante al Rio Baker, ambas conectadas entre sí, lo que asegura y permite que todos los propietarios tengan acceso tanto al arroyo, así como también al río Baker de forma escriturada.  Atractivos Turisticos cercanos:  - Parque nacional cerro Castillo - Salto rio Ibañez - Glaciar explorador -  Capillas de marmól - Parque nacional patagonía - Confluencia río Baker y Neef</t>
  </si>
  <si>
    <t>https://www.economicos.cl/propiedades/se-vende-campo-lago-brown-codAARRIMY.html</t>
  </si>
  <si>
    <t xml:space="preserve">solicitar mas información </t>
  </si>
  <si>
    <t>Lago Cochrane Cochrane, Aisén del General Carlos Ibañez del Campo</t>
  </si>
  <si>
    <t>https://new.yapo.cl/inmuebles/propiedad_85613708</t>
  </si>
  <si>
    <t>Se vende espectacular campo de 46 hectáreas en sector Glaciar Calluqueo, a 40 kilómetros Cochrane, acceso año corrido, cercado, 600 metros de orilla de Rio El Salto</t>
  </si>
  <si>
    <t>rio el salto</t>
  </si>
  <si>
    <t>https://www.portalinmobiliario.com/MLC-1841324198-oportunidad-orilla-rio-palena-carretera-austral-63-ha-_JM</t>
  </si>
  <si>
    <t>https://www.yapo.cl/aisen/comprar/90_hectareas_terreno_rural_77864494.htm?ca=13_s&amp;oa=77864494&amp;xsp=36</t>
  </si>
  <si>
    <t>2021-04-21</t>
  </si>
  <si>
    <t>2021-04-23</t>
  </si>
  <si>
    <t>UBICADO EN SECTOR RIO BLANCO - CAMINO AL LAGO RIESCO COMUNA DE PTO. AYSEN XIA. REGION CHILE A 15 MINUTOS DE PTO. AYSEN  CAMINO ACCESO VEHICULO SE ENCUENTRA PREDIO DE 90 HA. CON HERMOSA NATURALEZA SUPERFICIE PLANA – CERROS – LOMAS  QUE SE DIVIDEN  EN DOS LOTES POR EL CAMINO TURISTICO  AL LAGO RIESCO DONDE DESLINDA CON RIO BLANCO Y ARROYOS.VALOR DE VENTA $ 270.000.000.- CONSULTE POR ESTOS Y MAS DATOS A LOS CONTACTOS DIRECTOSOFIC. Nº 202. 2do. PISO EDIF.CORDILLERA PTO. AYSEN FONO CEL. +56 976695061– 672393322</t>
  </si>
  <si>
    <t>https://www.yapo.cl/aisen/comprar/terreno_cerca_del_parque_queulat_79792088.htm?ca=13_s&amp;oa=79792088&amp;xsp=38</t>
  </si>
  <si>
    <t>Vendo terreno cerca del parque Queulat son 36 hectáreas en su mayoría es  bosque nativo,se encuentra ubicado al  lado de la carretera , tiene un riachuelo y una hermosa vista. Todos los papeles al día llegar y vender para más información llamar al número de contacto</t>
  </si>
  <si>
    <t>https://new.yapo.cl/inmuebles/propiedad_84493952</t>
  </si>
  <si>
    <t>Se vende terreno en La región de Aysen, comuna de Cisne , en Puyuhuapi 240 h. Con acceso vía marítima</t>
  </si>
  <si>
    <t>2021-03-06</t>
  </si>
  <si>
    <t>https://new.yapo.cl/inmuebles/propiedad_84861035</t>
  </si>
  <si>
    <t>2022-10-12</t>
  </si>
  <si>
    <t>2023-06-27</t>
  </si>
  <si>
    <t>DESDE MI PUERTO DEL FIORDO, CONTEMPLO PAISAJES DE EXTRAORDINARIA BELLEZA! Bienvenido a un lugar de ensueño, ideal para invertir a mediano - largo plazo. Ubicado en la ruta de la Laguna San Rafael, al final de la ruta Valle Exploradores (Catedrales de Mármol, Ventisqueros, ríos, lagos y lagunas Turquesas) 1:30 hrs. Navegando desde el Parque Nacional Laguna San Rafael 1:30 hrs. Desde Puerto Grosse en lancha rápida. 0:50 hrs. Navegando al complejo turístico y termas de Quitralco El loteo en verde, que ya se encuentra 60% promesado, posee 65 lotes con orilla de mar y 29 en segunda línea, todos con vista panorámica al fiordo. Posee un área común de 27,2 hectáreas de reserva ecológica. El proyecto quedará con senderos y embarcadero, se asegura la mantención por diez años. Actualmente se accede a través de barcazas 2 veces al mes e hidroavión desde Coyhaique. No obstante, en el largo plazo se proyecta un camino desde Puerto Aysén, donde falta únicamente 70kms de construcción. Los precios varían dependiendo si el lote se encuentra en 1era o 2da línea y según la superficie. Por ejemplo, en segunda línea el lote N°94 posee 4ha y precio venta12,8millones y, en 1era línea el lote 40 posee 1,9ha y su precio venta es14millones. ¡TE INVITAMOS A PARTICIPAR DE ESTA INCREIBLE OPORTUNIDAD! Facilidad de Pago: 35% + Escritura segundo semestre 2021 10 cuotas precio contado (Promesa) 20% + 12 cuotas precio contado (Promesa) 35% + 18 cuotas precio contado (Promesa) Pago al contado en la Promesa: ¡10% de descuento! Descuento por volumen: 5% en segundo lote, 7% en tercer lote, 10% en 4to lote, 12% en 5to lote.... Los descuentos son acumulables! TE INVITAMOS A VISITAR EL PROYECTO</t>
  </si>
  <si>
    <t>https://www.yapo.cl/aisen/comprar/campo_76088098.htm?ca=13_s&amp;oa=76088098&amp;xsp=26</t>
  </si>
  <si>
    <t>2021-02-26</t>
  </si>
  <si>
    <t>30 hectáreas con bosque nativo, buen abastecimiento de agua de ríos y vertientes, acceso a playa con bahía de abrigo natural para embarcaciones. A mejor oferta hasta 10 de Enero 2021</t>
  </si>
  <si>
    <t>2021-02-19</t>
  </si>
  <si>
    <t>https://www.economicos.cl/propiedades/sitio-o-terreno-en-venta-en-cochrane-codR76401637-8L0-EBGV2214.html</t>
  </si>
  <si>
    <t>Hermosa propiedad de 90 Hectareas a orillas del rio Baker, cuenta con hermosas playas y mas de 1300 metros lineales de costa de rio, el predio se encuentra en el sector de Balsa Baker, distante a 7 kilometros de la ciudad de Cochrane. El predio cuenta con buen acceso habilitado todo el año, desde la Carretera Austral se debe tomar la ruta X-890 por la bajada al Balseo, solo por 800mt, se cruza en balsa el rio Baker y del otro lado comienza el predio. inmejorables vistas y abundante bosque nativo.</t>
  </si>
  <si>
    <t>https://new.yapo.cl/inmuebles/propiedad_81703196</t>
  </si>
  <si>
    <t>DESDE MI PUERTO DEL FIORDO, CONTEMPLO PAISAJES DE EXTRAORDINARIA BELLEZA! Bienvenido a un lugar de ensueño, ideal para invertir a mediano - largo plazo. Ubicado en la ruta de la Laguna San Rafael, al final de la ruta Valle Exploradores (Catedrales de Mármol, Ventisqueros, ríos, lagos y lagunas Turquesas) 1:30 hrs. Navegando desde el Parque Nacional Laguna San Rafael 1:30 hrs. Desde Puerto Grosse en lancha rápida. 0:50 hrs. Navegando al complejo turístico y termas de Quitralco El loteo en verde, que ya se encuentra 60% promesado, posee 65 lotes con orilla de mar y 29 en segunda línea, todos con vista panorámica al fiordo. Posee un área común de 27,2 hectáreas de reserva ecológica. El proyecto quedará con senderos y embarcadero, se asegura la mantención por diez años. Actualmente se accede a través de barcazas 2 veces al mes e hidroavión desde Coyhaique. No obstante, en el largo plazo se proyecta un camino desde Puerto Aysén, donde falta únicamente 70kms de construcción. Los precios varían dependiendo si el lote se encuentra en 1era o 2da línea y según la superficie. ¡TE INVITAMOS A PARTICIPAR DE ESTA INCREIBLE OPORTUNIDAD! TE INVITAMOS A VISITAR EL PROYECTO AL CEL1 +(56 9) 3100 8185 O CEL2: +(56 9) 7806 6038</t>
  </si>
  <si>
    <t>https://www.portalinmobiliario.com/MLC-920028711-lindo-campo-a-20km-de-la-junta-_JM</t>
  </si>
  <si>
    <t>Campo de 250 Hectáreas, cercano a La Junta, con acceso por camino que va a Lago Verde a tan solo 20km de La Junta, camino mantenido por vialidad por lo que se puede acceder todo el año, el campo cuenta con orilla del Rio Mirta en gran parte de su extencion, cuenta con caminos interiores y ha sido trabajado junto al servicio agrícola y ganadero, por lo que cuenta con amplias zonas de limpia, zonas recuperadas para siembra, cuenta con abundante vegetación nativa y bosques con grandes arboles, entre ellos Lengas, Ñires, Tepa etc.Un lindo campo en el cual se ha invertido bastante trabajo para hacerlo productivo. EasyBroker ID: EB-EW4714</t>
  </si>
  <si>
    <t>https://www.economicos.cl/propiedades/sitio-o-terreno-en-venta-en-lago-verde-codR76401637-8L0-EBEW4714.html</t>
  </si>
  <si>
    <t>Campo de  250 Hectáreas, cercano a La Junta, con acceso por camino que va a Lago Verde a tan solo 20km de La Junta, camino mantenido por vialidad por lo que se puede acceder todo el año, el campo cuenta con orilla del Rio Mirta en gran parte de su extencion, cuenta con caminos interiores y ha sido trabajado junto al servicio agrícola y ganadero, por lo que cuenta con amplias zonas de limpia, zonas recuperadas para siembra, cuenta con abundante vegetación nativa y bosques con grandes arboles, entre ellos Lengas, Ñires, Tepa etc. Un lindo campo en el cual se ha invertido bastante trabajo para hacerlo productivo.</t>
  </si>
  <si>
    <t>https://www.portalinmobiliario.com/MLC-2332794278-terreno-en-venta-puyuhuapi-puerto-cisnes-region-de-aysen-_JM</t>
  </si>
  <si>
    <t>Descubre la belleza virgen y serena de la naturaleza en este impresionante terreno de 9.3 hectáreas, ubicado en la pintoresca comuna de Los Cisnes, enclavada en el corazón de la majestuosa Región de Aysén. Esta parte de paraíso ofrece la oportunidad de escapar del bullicio de la vida urbana y sumergirse en un entorno natural incomparable.  Este terreno cuenta con una característica única: senderos que serpentean a través del exuberante bosque circundante, brindando la oportunidad de explorar la riqueza de la flora y fauna locales en su estado más puro. Imagine caminatas relajantes, observación de aves y momentos de contemplación en medio de la tranquilidad de la naturaleza.  El lote que está a tu alcance no solo se beneficia de esta comunidad comprometida, sino que también goza de una ubicación privilegiada. Con una elevación que proporciona vistas panorámicas hacia el mar. Además, se encuentra estratégicamente ubicado cerca del canal Cay, lo que agrega un toque especial a la experiencia.  Imagina construir la casa de tus sueños en este terreno, donde la naturaleza y la comunidad se entrelazan en armonía. Ya sea que estés buscando una inversión a largo plazo, un retiro tranquilo o un lugar para desarrollar tu proyecto, este terreno ofrece todo eso y más.  No pierdas la oportunidad de ser parte de esta comunidad vibrante mientras aseguras tu lugar en un rincón preciado de la Región de Aysén. ¡Contáctanos hoy mismo para conocer más sobre esta joya de terreno en Puyuhuapi!</t>
  </si>
  <si>
    <t>Puyuhuapi, Comuna De Los Cisnes, Aysén, Cisnes, Aysén</t>
  </si>
  <si>
    <t>https://www.economicos.cl/propiedades/sitio-o-terreno-en-venta-en-aysen-codR76565846-2L0-116162331.html</t>
  </si>
  <si>
    <t>2021-12-19</t>
  </si>
  <si>
    <t>Campo a orillas del Lago General Carrera, con una superficie de 376,5 hectareas con 2,7 kilómetros de playa de arena. El campo tiene dos ojos de agua en su interior y un pequeños estero. Acceso con camino por servidumbre inscrita y camino interno hasta el lago con camioneta. El campo está ubicado en la Península de Levican, a 115 km del aeropuerto de Balmaceda y a 25 km de Puerto Ibáñez. A 2 km del campo se encuentra la luz.  También está la opción de vender 271 hectáreas del campo con 800 mt de orilla de playa de arena en $1.219.500.000.</t>
  </si>
  <si>
    <t>Lago General Carrera Aysén, Aisén del General Carlos Ibañez del Campo</t>
  </si>
  <si>
    <t>https://www.portalinmobiliario.com/MLC-2454923648-patagonia225ha-hermoso-campo-a-orillas-de-fiordo-_JM</t>
  </si>
  <si>
    <t>Espectacular propiedad ubicada a orillas de Fiordo Sangra. Dentro de las 225 ha que componen este campo, se emplaza una casa de 170m2 con estar comedor de doble altura revestido de maderas nativas y una gran chimenea  de combustión lenta, 5 dormitorios de buen tamaño, 3 baños completos, cocina americana equipada. Calefacción central a gas. Ventanas termopanel y buen nivel de terminaciones y acabados.Además hay dependencias para alojar a 40 personas en pabellones de dormitorios y baños. Varias bodegas de diferentes tamaños y usos, una construcción destinada a oficinas y otra destinada a comedor y descanso con su respectiva cocina tipo industrial, todo con su respectiva calefacción.En cuanto al equipamiento la propiedad cuenta con generador diesel para abastecer de electricidad, sistema de alcantarillado por fosas sépticas y un muelle de buen tamaño que permite dependiendo de la marea el atraque de varias embarcaciones. En cuanto a topografía, la propiedad considera una playa amplia y orilla de mar, vegetación nativa abundante con poca intervención humana.La propiedad se vende con todo incluido, mobiliario de casa, equipos electrógeno, instalaciones, muelle y lancha a motor.El acceso es por mar, navegando 45 min desde Puerto Chacabuco.No deje pasar esta oportunidad única de tener un campo con proyección de desarrollo turístico o lugar soñado para descansar y desconectarse de todo</t>
  </si>
  <si>
    <t>https://www.portalinmobiliario.com/MLC-2559787746-patagonia225ha-hermoso-campo-a-orillas-de-fiordo-_JM</t>
  </si>
  <si>
    <t>https://www.portalterreno.com/cl/propiedad/venta/terreno/aysen/184750</t>
  </si>
  <si>
    <t>Información Adicional Zona de Alta Demanda Zona de Muy Alta Demanda--&gt; Descripción DESDE MI PUERTO DEL FIORDO, CONTEMPLO PAISAJES DE EXTRAORDINARIA BELLEZA! Bienvenido a un lugar de ensueño, ideal para invertir a mediano - largo plazo. Ubicado en la ruta de la Laguna San Rafael, al final de la ruta Valle Exploradores (Catedrales de Mármol, Ventisqueros, ríos, lagos y lagunas Turquesas) 1:30 hrs. Navegando desde el Parque Nacional Laguna San Rafael1:30 hrs. Desde Puerto Grosse en lancha rápida.0:50 hrs. Navegando al complejo turístico y termas de Quitralco El loteo en verde, que ya se encuentra 45% promesado, posee 65 lotes con orilla de mar y 29 en segunda línea, todos con vista panorámica al fiordo. Posee un área común de 27,2 hectáreas de reserva ecológica. El proyecto quedará con senderos y embarcadero, se asegura la mantención por diez años. Actualmente se accede a través de barcazas 2 veces al mes e hidroavión desde Coyhaique. No obstante, en el largo plazo se proyecta un camino desde Puerto Aysén, donde falta únicamente 70kms de construcción. Los precios varían dependiendo si el lote se encuentra en 1era o 2da línea y según la superficie. Por ejemplo, en segunda línea el lote N°94 posee 4ha y precio venta12,8millones y, en 1era línea el lote 40 posee 1,9ha y su precio venta es14millones. ¡TE INVITAMOS A PARTICIPAR DE ESTA INCREIBLE OPORTUNIDAD! Facilidad de Pago: 35% + Escritura segundo semestre 2021 10 cuotas precio contado (Promesa) 20% + 12 cuotas precio contado (Promesa) 35% + 18 cuotas precio contado (Promesa) Pago al contado en la Promesa: ¡10% de descuento! Descuento por volumen:5% en segundo lote,7% en tercer lote,10% en 4to lote,12% en 5to lote.... Los descuentos son acumulables! TE INVITAMOS A VISITAR EL PROYECTO AL CEL1 +(56 9) 3100 8185 O CEL2: +(56 9) 7806 6038</t>
  </si>
  <si>
    <t>2712122829</t>
  </si>
  <si>
    <t>https://www.portalinmobiliario.com/MLC-2638197042-137-hectareas-rio-y-laguna-cochrane-26132-_JM</t>
  </si>
  <si>
    <t>Se vende hermoso campo de 137,4 hectáreas en el sur de la región de Aysén. Para acceder a él, se debe salir de Cochrane por la Carretera Austral rumbo al Sur (Tortel, Villa OHiggins). En el kilómetro 5,7 se debe tomar el desvío a la izquierda señalizado como San Lorenzo (ruta X-901). El camino rodea a alguna distancia el Lago Esmeralda por el este y se interna por el Valle del Río El Salto, al llegar al campo nos encontramos con una maravillosa laguna a la orilla del camino con excelente pesca de “Perca Trucha”, el camino público, brinda fácil acceso a la mayor parte del campo, que además posee caminos interiores totalmente transitables.Consta de más de 3 kilómetros del río El Salto, que destaca por su bello color y playas de material fino. En su mayor parte es plano y aprovechable, con lindas praderas, bosques y vistas al valle.Posee además de la laguna a la orilla del camino dos lagunas más y 4 arroyos que entregan un gran recurso hídrico al terreno.Sin duda una excelente propiedad, que lo invitamos a conocer y recorrer con nuestro equipo en terreno.Vende FCW propiedadesComisión por corretaje 3% del valor de compraventa (líquido).Valor: $548.000.000.-(26132)</t>
  </si>
  <si>
    <t>137 Hectáreas Rio Y Laguna, Cochrane, Cochrane, Aysén</t>
  </si>
  <si>
    <t>https://www.yapo.cl/inmuebles/propiedad_88889027</t>
  </si>
  <si>
    <t>2024-01-06</t>
  </si>
  <si>
    <t>Terreno de 135 ha,en el límite de Palena con Aysén,con 3000 m orilla de río,aprox.. Cuenta con una gran variedad de especies nativas,entre ellas,mañío,tineo,coihue,tepa,etc..ideal para realizar proyectos turísticos,como por ejemplo la construcción de un refugio para pescadores con mosca,ya que en éste río abundan diferentes especies salmoníadas..También es ruta obligada de kayakistas,y de bajadas en balsa con destino a La Junta o hasta Puerto Raúl Marín Balmaceda..El terreno cuenta con vertientes,y 3 mil quinientos metros de sendero ,y se encuentra a poca distancia de la Carretera Austral,el acceso es en embarcación menor,sólo unos pocos minutos de navegación..Localidades muy cercanas:La Junta, Chaitén,Futaleufú y Palena,todas con servicios básicos,y aeródromos.</t>
  </si>
  <si>
    <t>https://www.portalinmobiliario.com/MLC-2522019572-atencion-inversionistas-lago-verde-320-hectareas-orilla-de-r-_JM</t>
  </si>
  <si>
    <t>Inversionistas!! Se vende a tan solo $4.000.000 la hectárea. A solo 14 km del encantador pueblo de Lago Verde y a menos de 80 km de La Junta, a 70 kilómetros de la Carretera Austral. Destaca por su topografía especial, fácil acceso vehicular y más de 6 km de orilla de río. Situada en el valle que conecta Lago Verde con Palena, el Lago Verde es mundialmente famoso por su color del agua y pesca. está protegida de los vientos y ubicada en una zona tranquila y bien conservada. Este campo ofrece aguas cristalinas, bosques milenarios y extensas praderas, convirtiéndose en un paraíso natural para quienes buscan paz y belleza escénica. Tiene acceso vehicular, terreno semi plano, con suaves lomajes. Cuenta con buena vegetación con áreas despejadas.Gracias a su proximidad a la frontera con Argentina, esta propiedad disfruta de un clima menos lluvioso y temperaturas altas en verano, ofreciendo un equilibrio perfecto entre un clima templado y una vegetación espectacular. Se puede llegar en avión desde el aeropuerto de Puerto Montt, con un aeródromo a solo 3 km de la propiedad, o desde el aeropuerto de Balmaceda en vuelos comerciales. En coche, se accede desde Chaitén por una carretera habilitada todo el año que lleva directamente a la propiedad.A tan solo 14 km del pintoresco pueblo de Lago Verde, esta propiedad goza de proximidad a todos los servicios esenciales. Lago Verde ofrece atención médica, estación de carabineros, bomberos y una variedad de servicios básicos, asegurando comodidad y seguridad en un entorno natural espectacular. - KP334127 - KPD070804 -  - Publicado con KiteProp CRM Sistema Inmobiliario</t>
  </si>
  <si>
    <t>Lago Verde, El Nevado, Región De Aysén, Lago Verde, Aysén</t>
  </si>
  <si>
    <t>https://new.yapo.cl/inmuebles/propiedad_83712301</t>
  </si>
  <si>
    <t>Se vende terreno de 30 Hectáreas ubicadas en Cochrane, a orilla de camino cercano a lugares turísticos. El terreno cuenta con vertientes. 2% comisión</t>
  </si>
  <si>
    <t>https://new.yapo.cl/inmuebles/propiedad_84113745</t>
  </si>
  <si>
    <t>2022-08-07</t>
  </si>
  <si>
    <t>2022-08-08</t>
  </si>
  <si>
    <t>se vende 12 ha en pangal bajo cerca de puerto Aysén con paso de servidumbre a 300 metro aprox del camino principal reales interesado al numero 963913434</t>
  </si>
  <si>
    <t>https://www.portalinmobiliario.com/MLC-1490200467-137-hectareas-rio-y-laguna-cochrane-26132-_JM</t>
  </si>
  <si>
    <t>https://www.portalinmobiliario.com/MLC-1427757245-terreno-en-venta-puyuhuapi-puerto-cisnes-region-de-aysen-_JM</t>
  </si>
  <si>
    <t>https://www.portalinmobiliario.com/MLC-1411694093-agricola-en-venta-en-coihaique-_JM</t>
  </si>
  <si>
    <t>Cod. PyG: 37863 - Predio de 456 has, localizado a menos de 1 hora de la ciudad de Coyhaique. en la ladera sur del Cerro Galera . A solo 38 kms. del aeropuerto de Balmaceda. Relieve montañoso pero completamente transitable a pie, ya que cuenta con camino y senderos construidos para recorrerlo íntegramente. Sus pendientes que miran al sur, en invierno son perfectamente aptas para desarrollar pistas de ski. Al interior el predio existe abundante agua proveniente de la aspiración subterránea que efectúa el bosque como también producto de los deshielos y fuentes que emanan espontáneamente desde las profundidades. Hay dos pequeñas lagunas estables y varias otras de tipo estacional, las que son paradero de aves migratorias. Existe tendido eléctrico de 220V hasta el predio. Hay además internet y telefonía celular con señal 4G 100%.          A solo 38 kms. del aeropuerto de Balmaceda</t>
  </si>
  <si>
    <t>Cerro Galera - Balmaceda, Coihaique, Aysén</t>
  </si>
  <si>
    <t>Hermoso Campo a la venta de 320 hectáreas en la comuna de Lago Verde, provincia de Coyhaique, Región de Aysén a solo 12min del poblado, colindante a 6km de Río Nevado, además de vertientes y arroyos que nacen en las montañas y cruzan por el campo, bosques nativos frondosos en su gran porcentaje, lomas despejadas, comino ripiado cruza por el campo.&lt;br /&gt;Excelente oportunidad de inversión.&lt;br /&gt;&lt;br /&gt;</t>
  </si>
  <si>
    <t>Lago verde</t>
  </si>
  <si>
    <t>https://www.yapo.cl/inmuebles/propiedad_89351629</t>
  </si>
  <si>
    <t>https://www.economicos.cl/propiedades/sitio-o-terreno-en-venta-en-aysen-codR10844216-6L0-1068799.html</t>
  </si>
  <si>
    <t>DESDE MI PUERTO DEL FIORDO, CONTEMPLO PAISAJES DE EXTRAORDINARIA BELLEZA!  Bienvenido a un lugar de ensueño, ideal para invertir a mediano - largo plazo.  Ubicado en la ruta de la Laguna San Rafael, al final de la ruta Valle Exploradores (Catedrales de Mármol, Ventisqueros, ríos, lagos y lagunas Turquesas)  1:30 hrs. Navegando desde el Parque Nacional Laguna San Rafael 1:30 hrs. Desde Puerto Grosse en lancha rápida. 0:50 hrs. Navegando al complejo turístico y termas de Quitralco  El loteo en verde, que ya se encuentra 60% promesado, posee 65 lotes con orilla de mar y 29 en segunda línea, todos con vista panorámica al fiordo.  Posee un área común de 27,2 hectáreas de reserva ecológica. El proyecto quedará con senderos y embarcadero, se asegura la mantención por diez años. Actualmente se accede a través de barcazas 2 veces al mes e hidroavión desde Coyhaique.  No obstante, en el largo plazo se proyecta un camino desde Puerto Aysén, donde falta únicamente 70kms de construcción. Los precios varían dependiendo si el lote se encuentra en 1era o 2da línea y según la superficie.  Por ejemplo, en segunda línea el lote N°94 posee 4ha y precio venta12,8millones y, en 1era línea el lote 40 posee 1,9ha y su precio venta es14millones.  ¡TE INVITAMOS A PARTICIPAR DE ESTA INCREIBLE OPORTUNIDAD!  TE INVITAMOS A VISITAR EL PROYECTO AL CEL1  (56 9) 3100 8185 O CEL2:  (56 9) 7806 6038, PRODUNCANLANDS@GMAIL.COM  Facilidad de Pago:  35%   Escritura segundo semestre 2021  10 cuotas precio contado (Promesa)  20%   12 cuotas precio contado (Promesa)  35%   18 cuotas precio contado (Promesa)  Pago al contado en la Promesa: ¡10% de descuento!  Descuento por volumen: 5% en segundo lote, 7% en tercer lote, 10% en 4to lote, 12% en 5to lote....  Los descuentos son acumulables!  TE INVITAMOS A VISITAR EL PROYECTO AL CEL1  (56 9) 3100 8185 O CEL2:  (56 9) 7806 6038, PRODUNCANLANDS@GMAIL.COM</t>
  </si>
  <si>
    <t>Laguna San Rafael Aysén, Aisén del General Carlos Ibañez del Campo</t>
  </si>
  <si>
    <t>https://www.portalinmobiliario.com/MLC-1456001059-hermoso-terreno-con-9-kms-de-rio-en-venta-en-cisnes-_JM</t>
  </si>
  <si>
    <t>2024-01-24</t>
  </si>
  <si>
    <t>Hermoso terreno de 567 hectáreas con 9 kilómetros aproximadamente del río Cisne. Múltiples vertientes, terreno con Lomajes suaves y fuertes a 20 kilómetros de Villa Tapera. Acceso por carretera austral de ripio y por servidumbre dentro de la propiedad. Agua por pozo o río y luz en postacion. Lugar de gran interés turístico y deportivo.</t>
  </si>
  <si>
    <t>Cerro Mesa - Tapera, Lago Verde, Aysén</t>
  </si>
  <si>
    <t>https://new.yapo.cl/inmuebles/propiedad_84502241</t>
  </si>
  <si>
    <t>2022-09-08</t>
  </si>
  <si>
    <t>Adjunto información del campo en referencia. 321 hás Río Blanco, es una gran oportunidad de Inversión Precio Inicial Total 35.000 UF. - Con la tranquilidad que brinda nuestra Patagonia Chilena y sus bellos paisajes, tenemos disponible para la venta este hermoso campo de 321 hectáreas, sector Río Blanco. Al campo se accede desde Puerto Aysén por camino a Lago Riesco, en un recorrido por asfalto y luego de ripio, en 30 kilómetros. Desde el aeropuerto de Balmaceda hay una distancia de 120 kilómetros aproximadamente. El campo tiene 2 kilómetros de Río Blanco de aguas turquesas y apto para la pesca deportiva, colinda con campos vecinos y cordilleras fiscales. Posee una gran riqueza hídrica siendo bañado por arroyos y vertientes interiores, abundante bosque nativo tales como : ciruelillo, lenga, coihue, arrayán, tepa, ciprés Su destino puede ser: Proyecto turístico o como Segunda vivienda. Tiene un vecino ganadero y atrás colinda con Cordilleras Fiscales resguardadas por Conaf. El vecino colindante está dispuesto a tramitar una servidumbre para el acceso una vez se defina el comprador o una adquirido. La belleza de este campo es inigualable en la zona con un 80% de bosque nativo, además tiene varios arroyos y vertientes, suelo seco, no hay pantanos. Cuenta con cercos.</t>
  </si>
  <si>
    <t>https://www.portalterreno.com/cl/propiedad/venta/terreno/aysen/191055</t>
  </si>
  <si>
    <t>2022-03-08</t>
  </si>
  <si>
    <t>Información Adicional Zona de Alta Demanda Zona de Muy Alta Demanda--&gt; Descripción Les presento uno de los mas hermosos y bien ubicados campos cercanos vía terrestres a la Laguna San Rafael. Se trata de 620 hectáreas en su mayorías totalmente planas y colindantes a 3 hermosos ríos (Río Explorador, Río Teresa y Río Oscuro) provenientes de glaseares. ¡Recursos hídricos abundantes! - A 1 hora y 30 minutos de Puerto Río Tranquilo.- 2 horas de las Catedrales de Mármol.- 30 minutos del Glasear Exploradores.- Frente a Aeródromo Exploradores, el mas cercado a la laguna San Rafael. - Frente a Pasarela Exploradores.- El lugar cuenta con 2 pequeñas casas, una construida hace 2 años.- Y derechos de agua. El campo adicionalmente cuenta con sesión de derechos de 1.000 hectáreas que solo se pueden acceder desde el campo. Para mayor información no dude en contactarme. - KP75064 - - Publicado vía KiteProp CRM Inmobiliario Exploradores</t>
  </si>
  <si>
    <t>Exploradores</t>
  </si>
  <si>
    <t>https://www.portalinmobiliario.com/MLC-1438356387-terreno-en-loteo-parque-nacional-queulat-_JM</t>
  </si>
  <si>
    <t>VENTA TERRENO EN PATAGONIA, inserto en un proyecto privado de conservación cerca del Parque Queulat, Comuna Los Cisnes, Región de Aysén (XI), zona austral y puerta de entrada a la Patagonia chilena. 4 hrs. a Balmaceda. - 2.45 hrs. a Puerto Aysén. - 3.15 hrs. a Coyhaique. - 1.20 hrs. a Puerto Aguirre. - 1.12 hrs. a Puerto Cisnes.-Buena altura y vista hacia el canal Cay, Puyuhuapi y fiordos.-Lote de 9.3 hectáreas (93.000 m²).-Idóneo para ecoturismo, por contar con senderos.-Privilegiada orientación norte, hacia el sol.VALOR: $37.000.000, Se espera que dada la belleza del sector su plusvalía supere un 40% anual. En Redflip recorre todas nuestras propiedades con Tour Virtual 3D. Compra con tranquilidad y sin estrés, nos encargamos de todo de todo el proceso siempre con el mismo corredor y abogados expertos.</t>
  </si>
  <si>
    <t>Terreno En Loteo. Parque Nacional Queulat, Aysén, Aysén</t>
  </si>
  <si>
    <t>https://propiedades.elmercurio.com/propiedades/sitio-o-terreno-en-venta-en-aysen-codR10844216-6L0-1133278.html</t>
  </si>
  <si>
    <t>Santuario Quitralco es un proyecto situado en un lugar prístino, al interior de una bahía, a orilla de fiordo y rodeado por imponentes montañas. El lugar se caracteriza por su mar calmo, paisajes sublimes y una exuberante flora y fauna, haciéndolo parada obligatoria para cruceros que navegan por sus aguas. El proyecto se compone de una reserva ecológica de 20 hectáreas, 64 macro lotes con 90mts en promedio de orilla de mar y 30 en segunda línea, todos con vista hacia el fiordo y varios con ríos y esteros provenientes de glaciares milenarios.  Esta ubicado al interior de la bahía Quitralco, dentro del conocido Santuario de la Naturaleza Estero de Quitralco, a 145kms (91 millas o 78,3 millas náuticas) navegando al sur oriente de Puerto Chacabuco, Región de Aysén.  Para llegar al proyecto, desde el Aeropuerto de Balmaceda dirigirse al norponiente a través de las rutas pavimentadas 7 y 240 hasta Puerto Chacabuco. El viaje demora 2:00hrs en auto (133,5kms). Al proyecto se accede principalmente por mar desde Puerto Chacabuco (también desde Puerto Grosse) a través de barcaza estatal que zarpa los días primero y quinceavo de cada mes, demorando 6hrs y media aprox. el traslado es gratuito si vas a pie y puedes llevar hasta 60Kg. en mercaderías o enceres, sobre ese peso el kilo tiene un costo de $20.- Se pueden cargar hasta 35 vacunos. También existen lanchones privados que demoran tres horas y media, con un costo aproximado desde $ 280.000.- y una capacidad de 3 personas. Finalmente, podrás acceder en hidro avión y existe una pista privada cercano al proyecto, en la hacienda Quitralco, cercano a las Termas de Quitralco, donde eventualmente podrías acceder en avioneta y luego embarcación privada hasta el proyecto.  Por ahora no existe una ruta terrestre hasta el proyecto, pero a futuro se proyecta un camino a través de la extensión de la Ruta de la Pesca (ruta 155), al sur de Puerto Aysén, y que actualmente tiene un largo de 45kms y llega hasta el glaciar Cóndor. Se espera que el MOP continúe avanzando con la ruta 7kms cada año, requiriéndose aproximadamente 18kms (2 A 3 años) para llegar a la altura del proyecto desde donde se podrá ejecutar un camino privado hacia el poniente de 12kms de largo.  La inmobiliaria contempló más de 20 hectáreas de parque para su conservación como espacio común para todos los participes del proyecto. Además de este, se suma el lote camino que contempla el embarcadero de 2500m2, la superficie del terreno que colinda con embarcadero y el camino de 5 metros de ancho (y 8mts de servidumbre) que llegará hasta la segunda línea, totalizando 4,44 hectáreas.  Tenemos varias alternativas para hacer realidad tu experiencia de adquirir un terreno en Santuario Quitralco, para ello te ofrecemos las siguientes modalidades de pago:  6 cuotas iguales 25% de pie   12 cuotas 35% de pie   18 cuotas 50% de pie  24 cuotas  Adicionalmente estamos ofreciendo descuentos adicionales al precio de preventa: 15% de descuento, por pago al contado.</t>
  </si>
  <si>
    <t>https://www.portalinmobiliario.com/MLC-1431119683-campo-el-gato-219ha-coyhaique-aysen-_JM</t>
  </si>
  <si>
    <t>¡UN CAMPO CON FASCINANTES FORMACIONES QUE DELEITA A LOS AMANTES DE LA NATURALEZA!Bienvenido a un campo de 218,75 hectáreas con 2kms de orilla de río situado a 90 kilómetros al norte de Coyhaique, a 30kms de la Ruta 7, entre los sectores de Villa Ortega y Villa Mañihuales.El predio deslinda con el Arroyo El Gato en 2 kilómetros aprox., y posee varios arroyos y vertientes en su interior. Hay postación eléctrica por el camino rural a 300 metros de distancia de la entrada al campo, se obtiene agua a través de vertientes dentro del predio, hay señal telefónica en algunos sectores del lugar y posee cercos en parte de su perímetro.Al campo se accede a través de un camino de ripio en buen estado y posteriormente una servidumbre de 300mts. Además, existe un camino interno que permite acceder a la parte alta del campo.En flora existe mayormente lenga, calafate, pasto ovillo, mata negra y trébol. En fauna, podremos contemplar zorros, ciervos, pumas, jabalí, cóndores, carpinteros, pitios, coliparados, huet huet y chucao. Muy cercano al límite de la parte alta del campo hay una hermosa laguna sobre terreno fiscal. Además, en las cercanías al predio se encuentra la Laguna Brava, el Lago Norte, el Cerro Catedral, el Rio Ñirehuao, lugar donde podrás pescar salmón y truchas.Anteriormente el campo fue utilizado para la engorda de ganado y esporádica extracción de leña. Y en algunos arroyos se ha encontrado mucho mineral.Las rocas sedimentarías y frondosos bosques nativos de sus cordones montañosos exhiben numerosas y fascinantes formaciones, siendo un deleite para geólogos y amantes de la naturaleza.CONTÁCTANOS Y CONOCE ESTE HERMOSO CAMPO!</t>
  </si>
  <si>
    <t>X-423, Las Vertientes, Aysén, Chile, Aysén, Aysén</t>
  </si>
  <si>
    <t>https://www.yapo.cl/aisen/comprar/entre_arroyos_80003858.htm?ca=13_s&amp;oa=80003858&amp;xsp=11</t>
  </si>
  <si>
    <t>La propiedad se encuentra emplazada a 20 kilómetros del maravilloso poblado de Cerro Castillo, reconocido Parque NacionalFauna: Es el hogar de las especies como el huemul, puma, guanaco, chingue patagónico y zorro colorado, entre otrosFlora: Predominan los bosques caducifolios con presencia de la lenga, el ñirre, el notro o ciruelillo y el calafate</t>
  </si>
  <si>
    <t>https://propiedades.portalterreno.cl/propiedad/venta/inversion/aysen/297318</t>
  </si>
  <si>
    <t>UN LUGAR SOÑADO!!800 acres (324 ha) en la Region de Aysén, Patagonia Chilena a orillas del Lago Cóndor, sus 4,3 millas (7 Km) de orilla de lago, vida silvestre, cascadas y vertientes, hacen de este un oasis único en su especie y el lugar perfecto para disfrutar de tu privacidad y tranquilidad. Si eres amante de la naturaleza, vistas panorámicas y aguas cristalinas es la oportunidad de tener tu propio paraíso. “Un terreno exclusivo, único y de lujo”Tu sueño está a - de hacerse realidad…\n</t>
  </si>
  <si>
    <t>https://www.portalterreno.com/cl/propiedad/venta/sitio/coyhaique/225661</t>
  </si>
  <si>
    <t>Lote 3 de 100 hectáreas. Son 300 hectareas en CoyhaiqueSe llega en vehículo y está a 4 kilómetros del Lago Zenteno. Ideal para Lotear y quintuplicar la inversión.Acá Parcela de 1/2 y de 1 hectáreas, salen 30 millones con Río y mucha vegetación.\nA 45 kilómetros de CoyhaiquePosee un Río al Medio de media caudal....muy bueno para la pezca.Bosques nativos, rios internosPlaniciesIdeal proyecto turiscio Valor 33.000 UF - USD 1.250.000</t>
  </si>
  <si>
    <t>https://www.portalinmobiliario.com/MLC-1501932531-600-ha-lago-presidente-roosvelt-_JM</t>
  </si>
  <si>
    <t>En venta: Terreno agrícola en Cisnes por $2.500.000.000 con 600m hectáreas, colindando al lago Presidente Roosevelt con 2500 mt de borde de lago.ubicado en la comuna de Cisnes, conocido por su belleza natural y ambiente tranquilo, ofrece un entorno ideal para la vida rural. El terreno cuenta con tanque de agua y agua potable disponible.Atributos:- Superficie: 600 hectáreas- Vertientes de agua natural¡No pierdas la oportunidad de adquirir este terreno agrícola en un entorno privilegiado como Cisnes!Honorarios por gestión de venta: 2% + IVA del valor de venta.</t>
  </si>
  <si>
    <t>600 Ha Lago Presidente Roosvelt, Cisnes, Aysén</t>
  </si>
  <si>
    <t>https://www.yapo.cl/inmuebles/propiedad_89466975</t>
  </si>
  <si>
    <t>EN EL SECTOR DE PUYUHUAPI, SE ENCUENTRA EL TERRENO DE 9.300 ha, ENTRE LAS TERMAS DE PUYUHUAPI Y CERCA DEL PARQUE QUEULAT SIENDO PARTE DEL PROYECTO DE LOS CONDOMINIOS PUYUHUAPI 1 Y 2, LOTES CONSOLIDADOS. PREDOMINA SU NATURALEZA PRÍSTINA, CON BOSQUEZ NATIVOS DEL LUGAR, JUNTO A RÍOS, CAUDALES, LAGUNAS CON GLACIARES, TODO EN EL ENTORNO ÚNICO DE LA PATAGONIA CHILENA</t>
  </si>
  <si>
    <t>Campo único en Puerto Cisnes, con varios afluentes de agua en su interior. Ubicado a cinco minutos en vehículo de Puerto Cisnes, a tres horas de Coyhaique y cuatro horas del aeropuerto de Balmaceda en vehículo.  Con una superficie de 83,90 hectáreas de terreno, con 242,04 metros de orilla de Río Cisnes, 401,59 metros de orilla de Río Escondido (acceso directo a Lago Escondido), Laguna de un poco más de 10.000 m2 al interior del campo y mucho bosque nativo y vegetación en su interior.</t>
  </si>
  <si>
    <t>Punta De Lago Atravesado, Coihaique, Aysén</t>
  </si>
  <si>
    <t>https://www.portalinmobiliario.com/MLC-1119513512-sitio-en-venta-en-coihaique-_JM</t>
  </si>
  <si>
    <t>Se Vende CAMPO DE 592 HECTÁREAS ubicado en sector Lago Atravesado a 31km de Coyhaique Región de Aysén. Cuenta con laguna, orilla de río, arroyos cordilleranos, Con bastante vegetación, Áreas verde, Árboles destacando el Mañio, Cohigue, Lenga, Ñire. Cuenta con Paso de servidumbre con camino de acceso en Progreso. Factibilidad de Luz Puede Ser a través de GENERADOR- PANELES SOLARES- TURBINA HIDROELÉCTRICA también Cuenta Con Un pequeño refugio de 24mts² Agente Brigitte Calderón brigitte.calderon@gpremium.cl +56987907604</t>
  </si>
  <si>
    <t>https://new.yapo.cl/inmuebles/propiedad_86063507</t>
  </si>
  <si>
    <t>Se venden 200 hectáreas de campo con bosque nativo en sector lago largo a 15 km de villa rio Ñirehuao.cuenta con 17 hectáreas con plan de manejo al día. - colinda con camino público ripiado -acceso a Lagos a 300 mts aproximadamente - cuenta con arrollos y vertientes dentro del campo. - $3.500.000 la hectárea Comunicarse al número</t>
  </si>
  <si>
    <t>https://www.yapo.cl/aisen/comprar/campo_35_ha__espectacular_vista_lago_monrreal_76990145.htm?ca=13_s&amp;oa=76990145&amp;xsp=41</t>
  </si>
  <si>
    <t>Se vende hermoso terreno de 35,4 Hectáreas sector Lago Monrreal, espectacular vista al lago, con gran potencial turístico/recreativo. A sólo 45 minutos de Coyhaique y misma cantidad de tiempo del aeródromo de balmaceda. Interesados por favor contactar sólo vía e-mail o WhatsApp al teléfono indicado.</t>
  </si>
  <si>
    <t>https://www.portalterreno.com/cl/propiedad/venta/terreno/lago-verde/175810</t>
  </si>
  <si>
    <t>2021-07-28</t>
  </si>
  <si>
    <t>Información Adicional Cierre perimetral Zona de Alta Demanda Zona de Muy Alta Demanda--&gt; Descripción 31 HECTÁREAS:Sector Cisne medio, comuna de Lago Verde, a 15 minutos de Villa Amengual, Región de Aysén.Ruta X 25, camino público, más de 300 mts de orilla de Rio Las Torres, abundante vegetación, campo totalmente caminable, ideal para proyectos de turismo. Cuenta con factibilidad de conexión a tendido eléctrico inmediata ya que la postación está justo afuera del terreno. Abundante bosque nativo pero principalmente renoval, campo totalmente caminable con mucha orilla de Río Las Torres y a metros de Río Cisnes con excelente pesca.</t>
  </si>
  <si>
    <t>RíoLasTorres</t>
  </si>
  <si>
    <t>https://www.portalinmobiliario.com/MLC-1467823087-agricola-en-venta-en-aisen-_JM</t>
  </si>
  <si>
    <t>Venta hermoso terreno 84 ha Ubicado a un costado de Rio Emperador Guillermo Cercano a Reserva Nacional Mañihuales   Valor $350.000.000 + 2% comisión +IVA     Contacto: Equipo Comercial : Magdalena Vega: propiedades@alonsoascui.cl Cel (+56 9) 4052 61 89  Matias Alonso Ascui (+56 9) 9744 52 97 www.alonsoascui.com Teléfono Oficina Santiago (+56 2) 2993 24 38 www.empresasalonsoascui.cl , Experiencia Inmobiliaria desde el año 1980 Corretaje de Propiedades • Tasaciones • Asesoría Legal • Inmobiliaria • Arquitectos • Proyectos Inmobiliarios</t>
  </si>
  <si>
    <t>https://www.portalterreno.com/cl/propiedad/venta/terreno/aysen/194436</t>
  </si>
  <si>
    <t>Información Adicional Zona de Alta Demanda Zona de Muy Alta Demanda--&gt; Descripción Santuario Quitralco es un proyecto situado en un lugar prístino, al interior de una bahía, a orilla de fiordo y rodeado por imponentes montañas. El lugar se caracteriza por su mar calmo, paisajes sublimes y una exuberante flora y fauna, haciéndolo parada obligatoria para cruceros que navegan por sus aguas. El proyecto se compone de una reserva ecológica de 20 hectáreas, 64 macro lotes con 90mts en promedio de orilla de mar y 30 en segunda línea, todos con vista hacia el fiordo y varios con ríos y esteros provenientes de glaciares milenarios. Esta ubicado al interior de la bahía Quitralco, dentro del conocido Santuario de la Naturaleza Estero de Quitralco, a 145kms (91 millas o 78,3 millas náuticas) navegando al sur oriente de Puerto Chacabuco, Región de Aysén. Para llegar al proyecto, desde el Aeropuerto de Balmaceda dirigirse al norponiente a través de las rutas pavimentadas 7 y 240 hasta Puerto Chacabuco. El viaje demora 2:00hrs en auto (133,5kms). Al proyecto se accede principalmente por mar desde Puerto Chacabuco (también desde Puerto Grosse) a través de barcaza estatal que zarpa los días primero y quinceavo de cada mes, demorando 6hrs y media aprox. el traslado es gratuito si vas a pie y puedes llevar hasta 60Kg. en mercaderías o enceres, sobre ese peso el kilo tiene un costo de $20.- Se pueden cargar hasta 35 vacunos. También existen lanchones privados que demoran tres horas y media, con un costo aproximado desde $ 280.000.- y una capacidad de 3 personas. Finalmente, podrás acceder en hidro avión y existe una pista privada cercano al proyecto, en la hacienda Quitralco, cercano a las Termas de Quitralco, donde eventualmente podrías acceder en avioneta y luego embarcación privada hasta el proyecto. Por ahora no existe una ruta terrestre hasta el proyecto, pero a futuro se proyecta un camino a través de la extensión de la Ruta de la Pesca (ruta 155), al sur de Puerto Aysén, y que actualmente tiene un largo de 45kms y llega hasta el glaciar Cóndor. Se espera que el MOP continúe avanzando con la ruta 7kms cada año, requiriéndose aproximadamente 18kms (2 A 3 años) para llegar a la altura del proyecto desde donde se podrá ejecutar un camino privado hacia el poniente de 12kms de largo. La inmobiliaria contempló más de 20 hectáreas de parque para su conservación como espacio común para todos los participes del proyecto. Además de este, se suma el lote camino que contempla el embarcadero de 2500m2, la superficie del terreno que colinda con embarcadero y el camino de 5 metros de ancho (y 8mts de servidumbre) que llegará hasta la segunda línea, totalizando 4,44 hectáreas. Tenemos varias alternativas para hacer realidad tu experiencia de adquirir un terreno en Santuario Quitralco, para ello te ofrecemos las siguientes modalidades de pago: 6 cuotas iguales25% de pie + 12 cuotas35% de pie + 18 cuotas50% de pie+ 24 cuotas Adicionalmente estamos ofreciendo descuentos adicionales al precio de preventa: 15% de descuento, por pago al contado.</t>
  </si>
  <si>
    <t>1104044639</t>
  </si>
  <si>
    <t>https://propiedades.portalterreno.cl/propiedad/venta/terreno/coyhaique/298978</t>
  </si>
  <si>
    <t>2024-05-01</t>
  </si>
  <si>
    <t>Hermoso terreno de 40 ha, ideal para proyecto de loteo o conservación.Se ubica en las proximidades del lago Barroso a 35 km al suroeste de la ciudad de Coyhaique, la propiedad presenta un equilibrio perfecto entre la tranquilidad del entorno natural y la conveniencia de tener acceso a servicios urbanos.Esta propiedad además cuenta con servidumbre de acceso que asegura un camino de entrada seguro y legal, permitiendo el libre tránsito a la propiedad y a la ciudad e Coyhaique.A 5 minutos de distancia se encuentran el lago Barroso, Atravesado y Loft de pesca, lo que vistas y turismo.Esta propiedad de la Patagonia Chilena es una maravilla al presentar un equilibrio entre la calma y belleza de la naturaleza con la cercanía y conveniencia de la vida urbana.</t>
  </si>
  <si>
    <t>https://www.yapo.cl/inmuebles/propiedad_88821290</t>
  </si>
  <si>
    <t>Terreno de 50 hás. En Patagonia Chilena, Propiedad situada en el lugar denominado &amp;#8220,Valle Lagunas&amp;#8221, Región de Aysén &amp;#8211, Chile. Interno entre una mística naturaleza y vistas maravillosas de paisajes prístinos con variada geografía, arboles nativos, arroyos y su flora y fauna inserta en la Patagonia misma. Sus accesos, por la ciudad de Coyhaique, siguiendo por el Sur Oeste hacia el poblado &amp;#8220,Lago Atravesado&amp;#8221, continuando por un camino de ripio en unos 30 minutos se llega al &amp;#8220,Valle Lagunas&amp;#8221,. El otro ingreso es por la comuna de Pto. Aysén, sigue por el camino al &amp;#8220,Lago Riesco&amp;#8221, se cruza en la Balsa que va hacia &amp;#8220,Lago Portales&amp;#8221, y continua la ruta por camino turístico, directo al &amp;#8220,Valle Lagunas&amp;#8221,. Excelente oportunidad de inversión o conservación. Valor de Venta 5.700UF.- CONSULTE POR ESTOS Y MAS DATOS A LOS CONTACTOS DIRECTOS OFIC. Nº 202. 2do. PISO EDIF.CORDILLERA PTO. AYSEN FONO CEL. +56 976695061&amp;#8211, 672393322 E-MAIL: marisolaravenapropiedades@gmail.com</t>
  </si>
  <si>
    <t>https://new.yapo.cl/inmuebles/propiedad_86358361</t>
  </si>
  <si>
    <t>Se vende terreno de 50 hás. En Patagonia Chilena. Propiedad situada en el lugar denominado &amp;#8220,Valle Lagunas&amp;#8221, Región de Aysén &amp;#8211, Chile. Interno entre una mística naturaleza y vistas maravillosas de paisajes prístinos con variada geografía, arboles nativos, arroyos y su flora y fauna inserta en la Patagonia misma. Sus accesos, por la ciudad de Coyhaique, siguiendo por el Sur Oeste hacia el poblado &amp;#8220,Lago Atravesado&amp;#8221, continuando por un camino de ripio en unos 30 minutos se llega al &amp;#8220,Valle Lagunas&amp;#8221,. El otro ingreso es por la comuna de Pto. Aysén, sigue por el camino al &amp;#8220,Lago Riesco&amp;#8221, se cruza en la Balsa que va hacia &amp;#8220,Lago Portales&amp;#8221, y continua la ruta por camino turístico, directo al &amp;#8220,Valle Lagunas&amp;#8221,. Excelente oportunidad de inversión o conservación. Valor de Venta 5.700UF.- CONSULTE POR ESTOS Y MAS DATOS A LOS CONTACTOS DIRECTOS OFIC. Nº 202. 2do. PISO EDIF.CORDILLERA PTO. AYSEN FONO CEL. +56 976695061&amp;#8211, 672393322</t>
  </si>
  <si>
    <t>https://www.portalterreno.com/cl/propiedad/venta/terreno/aysen/176171</t>
  </si>
  <si>
    <t>2022-08-04</t>
  </si>
  <si>
    <t>Información Adicional Incluye propiedad Bosque Buenos accesos Ubicación privilegiada Zona de Alta Demanda Zona de Muy Alta Demanda--&gt; Descripción Les presento uno de los mas hermosos y bien ubicados campos cercanos vía terrestres a la Laguna San Rafael. Se trata de 620 hectareas en su mayorias totalmente planas y colindantes a 3 hermosos ríos (Río Explorador, Río Teresa y Río Oscuro) provenientes de glaseares. ¡Recursos hídricos abundantes! - A 1 hora y 30 minutos de Puerto Río Tranquilo.- 2 horas de las Catedrales de Marmol.- 30 minutos del Galsear Exploradores.- Frente a Aeródromo Exploradores, el mas cercado a la laguna San Rafael. - Frente a Pasarela Exploradores.- El lugar cuenta con 2 pequeñas casas, una construida hace 2 años.- Y derechos de agua. El campo adicionalmente cuenta con sesión de derechos de 1.000 hectáreas que solo se pueden acceder desde el campo. Para mayor información no dude en contactarme.</t>
  </si>
  <si>
    <t>0408120713</t>
  </si>
  <si>
    <t>https://www.portalinmobiliario.com/MLC-2434853742-terreno-573-hectareas-aysen-_JM</t>
  </si>
  <si>
    <t>$4.300.000 por hectárea se vende campo completoSorprendente campo de 573,0 has. El cual se emplaza en un increible entorno rodeado de bosque nativos, praderas, junto al Río Dinmarca. Que generan un escénico parque de montañas, praderas y ríos para la pescaEste espectacular campo se encuentra posicionado en un valle con praderas naturales, con ríos y arroyos que generan una escenografía increíble.-El campo Río Dinamarca combina las mejores características de un campo de valle abierto, montañas a su alrededor y aguas prístinas.-El campo mantiene una vegetación de bosque en su mayoría de Coihues y tepas, con pendientes planas, suaves y fuertes.-Cabe destacar las diversas actividades que se pueden desarrollar en el campo como Producción Ganadera, cabalgatas, trekking, senderismo, escalada, acampada, etc.La zona de estudio está delimitada al norte por el Río Dinamarca, que converge al Río Palena, que es una de las seis hoyas hidrográficas principales (Palena, Cisnes, Aysén, Baker, Bravo y Pascua).</t>
  </si>
  <si>
    <t>https://new.yapo.cl/inmuebles/propiedad_80001839</t>
  </si>
  <si>
    <t>2022-06-10</t>
  </si>
  <si>
    <t>Inostroza Propiedades Vende: Campo Rio Los Maitenes Mallín Grande Chile Chico. En la Patagonia del Sur de Chile podrás encontrar una gran oportunidad de invertir: Campo Mallín Grande es un hermoso predio rustico de 86,72 hectáreas ubicado a 15 kilómetros de la ruta 265 Mallín Grande y distante a 85 kilómetros de la comuna de Chile Chico, Región de Aisén del General Carlos Ibáñez del Campo, Patagonia Chilena. El campo Mallín Grande es ideal para crianza de ovinos y recreación familiar ya que se encuentra emplazado en el sector rural de zona cordillerana cruzando el Rio Los Maitenes. Las características topográficas del predio son de tres tipos contando con terrenos en pendientes suaves, pronunciadas y zonas cordilleranas. Desde los 500 hasta los 750 metros sobre el nivel del mar. Chile Chico es zona con mucho turismo en verano, excepcionalmente de extranjeros que visitan estos hermosos lugares para realizar actividades como, tracking, pesca, escalada en roca. Además, este lugar tiene la conectividad a 95 km para cruzar a territorio argentino por el pueblo de Los Antiguos con quien se cómprate el Lago General Carrera en este lugar podrás disfrutar de la espectacular ruta 40 que deslumbra con paisajes y rica gastronomía típica de la Patagonia. Te Invitamos a invertir en este gran proyecto !! Para mayor información y coordinación de visitas contáctanos: Cel +569 37391999 53-Do7lo</t>
  </si>
  <si>
    <t>https://www.portalinmobiliario.com/MLC-1500136049-campo-a-10-minutos-de-villa-ortega-60-hectareas-_JM</t>
  </si>
  <si>
    <t>¡Descubre tu propio paraíso en la Patagonia chilena! Presentamos el impresionante Fundo Gaucho, una propiedad de 60 hectáreas ubicada en el corazón de la naturaleza virgen de Aysén.  Con una ubicación privilegiada a solo 45 minutos de Coyhaique y a pocos kilómetros de la majestuosa Carretera Austral, este campo ofrece una oportunidad única para aquellos que buscan un refugio tranquilo en medio de la belleza natural.  El Fundo Gaucho destaca por su diversidad de paisajes, desde bosques de lenga adultos hasta pampas despejadas y riachuelos cristalinos. Además, su frontera sur colinda con el impresionante Río Emperador Guillermo, famoso por la pesca de truchas, ofreciendo un escenario idílico para los amantes de la naturaleza y la pesca.  Con aproximadamente 45 hectáreas de bosques de lenga y 9 hectáreas de bosques de pino, esta propiedad es un tesoro para aquellos interesados en la conservación y el uso sostenible de los recursos naturales.  No pierdas la oportunidad de convertirte en el orgulloso propietario del Fundo Gaucho. ¡Contáctanos hoy mismo para obtener más información y dar el primer paso hacia tu propio paraíso en la Patagonia!</t>
  </si>
  <si>
    <t>10 Minutos De Villa Ortega, Coihaique, Aysén</t>
  </si>
  <si>
    <t>https://www.portalinmobiliario.com/MLC-1497896589-campo-a-10-minutos-de-villa-ortega-60-hectareas-_JM</t>
  </si>
  <si>
    <t>https://new.yapo.cl/inmuebles/propiedad_82118775</t>
  </si>
  <si>
    <t>Es un terreno agricola con un total de 38.5 has y un valor total de 140.000.000 millones (precio combersable) y tiene gran potencial turistico. Esta en una zona turistica cerca del puente colgante queulat(a unos 5 km aprox), tiene un arroyo que lo cruza y colinda por un lado con el parque nacional queulat y por el otro con la carretera austral y el mar subsiguiente a ella. Es una gran oportunidad.</t>
  </si>
  <si>
    <t>https://www.portalinmobiliario.com/MLC-1673818280-terreno-en-venta-en-cisnes-_JM</t>
  </si>
  <si>
    <t>2023-05-17</t>
  </si>
  <si>
    <t>https://propiedades.portalterreno.cl/propiedad/venta/terreno/chile-chico/306513</t>
  </si>
  <si>
    <t>Se vende campo de 126 ha a 5 km de Puerto Guadal Exelente plusvalía, ideal para cualquier proyecto turístico o agrícola</t>
  </si>
  <si>
    <t>https://new.yapo.cl/inmuebles/propiedad_84011372</t>
  </si>
  <si>
    <t>2022-07-30</t>
  </si>
  <si>
    <t>vendo 11 hectáreas de terreno en pangal bajo a 10 minutos de puerto aysen, reales interesados comunicarse al numero 963913434</t>
  </si>
  <si>
    <t>https://www.portalinmobiliario.com/MLC-2548982392-predio-206-hr-en-sector-rio-turbio-_JM</t>
  </si>
  <si>
    <t>Se vende un campo de 266,65 hectáreas ubicado en el pintoresco sector del Valle del Río Turbio, en la comuna de Aysén. Actualmente, se está construyendo un camino que conectará el área con el Lago Roosevelt.Este terreno destaca por sus hermosas lagunas, frondosos bosques nativos, y el majestuoso Río Turbio. Además, cuenta con una rica flora autóctona y la posibilidad de avistamiento de huemules y otras especies de la fauna local.Disponemos de terrenos colindantes también a la venta, ofreciendo la oportunidad de ampliar su propiedad en esta zona privilegiada.Precio con lagunas , bosque nativo. rio turbio flora nativa. avistamiento de huemules y mucho masTenemos a disposición mas terrenos colindantes a la ventaValor Negociale</t>
  </si>
  <si>
    <t>Predio 206 Hr En Sector Rio Turbio, Aysén, Aysén</t>
  </si>
  <si>
    <t>https://www.portalinmobiliario.com/MLC-1289112107-terreno-en-venta-en-rio-ibanez-_JM</t>
  </si>
  <si>
    <t>https://www.portalinmobiliario.com/MLC-1458178393-terreno-en-venta-en-rio-ibanez-_JM</t>
  </si>
  <si>
    <t>https://www.portalterreno.com/cl/propiedad/venta/parcela/rio-ibanez/224743</t>
  </si>
  <si>
    <t>CAMPO CON EXCELENTE UBICACION SECTOR RIO IBAÑEZ - AYSÉNCAMPO UBICADO EN LA PATAGONIA CHILENACampo con excelente ubicación ya que está en primera linea Frente al Río Ibáñez con aproximadamente 970 mts de orilla de Río Ibáñez. Cuenta con una superficie de 122 HAS (Hectáreas).El campo tiene muy buena conectividad, esta ubicado a 88 km del aeropuerto Balmaceda por carretera, a 140 km aproximados de la ciudad de Coyhaique y a 15 minutos del Puerto Ingeniero Ibáñez.El Campo tiene acceso directo en auto por la Ruta 7 de la Carretera Austral.</t>
  </si>
  <si>
    <t>https://www.portalterreno.com/cl/propiedad/venta/agricola/aysen/215594</t>
  </si>
  <si>
    <t>Información Adicional Zona de Alta Demanda Zona de Muy Alta Demanda--&gt; Descripción ¡UN CAMPO CON FASCINANTES FORMACIONES QUE DELEITA A LOS AMANTES DE LA NATURALEZA!Bienvenido a un campo de 218,75 hectáreas con 2kms de orilla de río situado a 90 kilómetros al norte de Coyhaique, a 30kms de la Ruta 7, entre los sectores de Villa Ortega y Villa Mañihuales.El predio deslinda con el Arroyo El Gato en 2 kilómetros aprox., y posee varios arroyos y vertientes en su interior. Hay postación eléctrica por el camino rural a 300 metros de distancia de la entrada al campo, se obtiene agua a través de vertientes dentro del predio, hay señal telefónica en algunos sectores del lugar y posee cercos en parte de su perímetro.Al campo se accede a través de un camino de ripio en buen estado y posteriormente una servidumbre de 300mts. Además, existe un camino interno que permite acceder a la parte alta del campo.En flora existe mayormente lenga, calafate, pasto ovillo, mata negra y trébol. En fauna, podremos contemplar zorros, ciervos, pumas, jabalí, cóndores, carpinteros, pitios, coliparados, huet huet y chucao.Muy cercano al límite de la parte alta del campo hay una hermosa laguna sobre terreno fiscal. Además, en las cercanías al predio se encuentra la Laguna Brava, el Lago Norte, el Cerro Catedral, el Rio Ñirehuao, lugar donde podrás pescar salmón y truchas.Anteriormente el campo fue utilizado para la engorda de ganado y esporádica extracción de leña. Y en algunos arroyos se ha encontrado mucho mineral.Las rocas sedimentarías y frondosos bosques nativos de sus cordones montañosos exhiben numerosas y fascinantes formaciones, siendo un deleite para geólogos y amantes de la naturaleza.CONTÁCTANOS Y CONOCE ESTE HERMOSO CAMPO!</t>
  </si>
  <si>
    <t>https://www.portalterreno.com/cl/propiedad/venta/terreno/coyhaique/202256</t>
  </si>
  <si>
    <t>2023-06-01</t>
  </si>
  <si>
    <t>Información Adicional Caminos Bosque Ubicación privilegiada Zona de Alta Demanda Zona de Muy Alta Demanda--&gt; Descripción A 1 hor 45 minutos desde la ciudad de Coyhaique, pasando por la localidades de Villa Ortega y Ñirrehuao en dirección norteste, nos encontraremos con Río Norte, el cual se caracteriza por su buena pesca, frondosos bosques de ñirre que sintonizan un festival de colores en verano y otoño. A orillas de este majestuoso río existen 65 has las cuales poseen más de 600 metros de orilla de rio, el campo tiene vegetación de altura o montaña, pampa, bosque, arbustos esteparicos, la costa del río posee pendiente en algunas partes. El campo posee servidumbre de paso inscrita y todos los papeles están en regla.</t>
  </si>
  <si>
    <t>1706065230</t>
  </si>
  <si>
    <t>https://www.portalinmobiliario.com/MLC-2011292702-campo-el-dial-244-hectareas-coyhaique-_JM</t>
  </si>
  <si>
    <t>https://www.yapo.cl/aisen/comprar/terreno___aysen_bah_a_murta_79651450.htm?ca=13_s&amp;oa=79651450&amp;xsp=3</t>
  </si>
  <si>
    <t>Venta de Terreno en Bahía murta: 177.50 hectáreas. Bahía murta se encuentra a 198 km de Coyhaique y a 100 kms de Cerro Castillo, por la Carretera Austral, donde se debe empalmar con la ruta X- 731 y avanzar 4 kms hasta llegar a la localidad.Existe Aeropuerto en Balmaceda a 55 kms de Coyhaique, donde encontrará buses y servicios de alquiler de automóviles que te llevan a la localidad.Bahía murta se destaca a la calidad de sus Servicios básicos, entre estos Posta y/ Servicios de urgencia médica, locales comerciales, vulcanización hosterías, Señal de Entel.La Gasolinera mas cercana se encuentra en Coyhaique o Rio Puerto Tranquilo a 24 kms.El sector se caracteriza por una variada Flora y Fauna Nativa, preservación dada por su único clima.Por otra parte y en sus cercanías se encuentra el Parque Nacional Laguna San Rafael, Parque Nacional Cerro Castillo, Parque Nacional Patagonia.Además disfrutarás de una serie de atracciones turísticas tales como visitar las termas rusticas en Rio Engaño, podrás disfrutar el hermoso camino desde Bahía Murta a Puerto Sánchez con pendientes y curvas con una hermosa vista panorámica.Su clima es templado lluvioso.Una gran oportunidad de compra para inversionistas o amantes de la naturaleza.</t>
  </si>
  <si>
    <t>https://www.yapo.cl/aisen/comprar/fundo_cerro_galera_80001662.htm?ca=13_s&amp;oa=80001662&amp;xsp=1</t>
  </si>
  <si>
    <t>La propiedad está emplazada en una zona precordillerana, ocupada en su mayor superficie por bosques de lenga. Como cuerpo de agua existe una laguna de aproximadamente 4 ha.</t>
  </si>
  <si>
    <t>https://www.portalinmobiliario.com/MLC-977518995-campo-240-ha-c-bosque-rios-y-glaciare-cerca-villa-castillo-_JM</t>
  </si>
  <si>
    <t>https://www.yapo.cl/aisen/comprar/hermoso_terreno_en_bah_a_murta__78685711.htm?ca=13_s&amp;oa=78685711&amp;xsp=8</t>
  </si>
  <si>
    <t>Se vende terreno en Bahía Murta son 177,50 hectáreas.Terreno que cuenta con agua que llega directamente de la cordillera atreves de un caudal que decanta cerca de la casa.Se encuentra a 198 kms de Coyhaique y a 100 kms de Cerro Castillo por la carretera Austral donde se debe empalmar por la ruta ,X- 731 y avanzar 4 Kms hasta llegar a la localidad.Existe aeropuerto en Balmaceda a 55 kms de Coyhaique donde encontrarás buses y automóviles de alquiler.Contando con servicios básicos tales como posta rural, locales comerciales, escuela, hostales, vulcanización.Señal de Entel.Este sector se caracteriza por una variada Flora y Fauna Nativa.Encontrándose en sus cercanías al Parque Nacional Laguna San Rafael, Parque Nacional Cerro Castillo, Parque Nacional Patagonia, se encuentra a 60 kms de Puerto Sánchez donde encontrarás las maravillosas Cavernas de Mármol un gran atractivo turístico.Gran oportunidad para inversionistas y amantes de la Naturaleza.Contacto Trinidad Sáez Acevedo+56976103134Vanessa Jiménez Urrea+56975808870</t>
  </si>
  <si>
    <t>2023-01-08</t>
  </si>
  <si>
    <t>Se Vende hermoso terreno en Patagonia Region Aysen , acceso directo al camino público que conecta con el lago General Carrera a 10 minutos de Puerto Sanchez, atractivo por sus capillas de marmol y a 15 minutos de Bahia Murta, hermosos pueblos pequeños a orillas del lago, zona de alto potencial turistico, con abundante bosque nativo de Lengas y Coigues, arroyo de aguas de cordillera. Cuenta con factibilidad de conexión eléctrica, Saneado, Venta directa, el valor es por Hectárea.</t>
  </si>
  <si>
    <t>https://www.portalinmobiliario.com/MLC-2638183004-30-hectareas-orilla-rio-palena-26189-_JM</t>
  </si>
  <si>
    <t>¡Increíble oportunidad en Río Palena! Este terreno de 30 hectáreas en Aysén es perfecto para construir la casa de tus sueños. Con una ubicación privilegiada en esta hermosa región, podrás disfrutar de la tranquilidad y belleza natural que la zona tiene para ofrecer. a orillas del rio Palena ¡No dejes pasar esta oportunidad única! Precio: $135.000.000, comisión por corretaje 3% valor de compraventa (líquido)Acceso cruzando el río.Escríbenos para más información. ¡Haz de Río Palena tu nuevo hogar!(26189)</t>
  </si>
  <si>
    <t>30 Hectáreas Orilla Río Palena, Cisnes, Aysén</t>
  </si>
  <si>
    <t>https://www.portalinmobiliario.com/MLC-2636486260-56-hectareas-rio-paloma-25950-_JM</t>
  </si>
  <si>
    <t>Se vende exclusivo terreno de 56 hectáreas ubicado en uno de los lugares más turísticos de la región de Aysén a orilla del río Paloma, reconocido mundialmente por la pesca del sector y por encontrarse cerca de atractivos lagos (Caro y Elizalde). La distancia desde Coyhaique es de aproximadamente 1 hora, 55 kilómetros por camino de asfalto y luego ripio.Posee acceso al río Paloma , praderas, planicies, lomaje y bosque nativo propio del sector.Posee 2 vertientes y un arroyo con agua en toda época del año.Se accede cruzando el río, lo que da al campo privacidad y lo hace un lugar ideal para construir.Vende FCW propiedades.Comisión por corretaje 3% valor de compraventa (líquido)$252.000.000.-(25950)</t>
  </si>
  <si>
    <t>56 Hectáreas Rio Paloma, Coihaique, Aysén</t>
  </si>
  <si>
    <t>¡Increíble oportunidad en Río Palena! Este terreno de 30 hectáreas en Aysén es perfecto para construir la casa de tus sueños. Con una ubicación privilegiada en esta hermosa región, podrás disfrutar de la tranquilidad y belleza natural que la zona tiene para ofrecer. a orillas del rio Palena ¡No dejes pasar esta oportunidad única! Precio: $135.000.000, comisión por corretaje 3% valor de compraventa (líquido)Acceso cruzando el río.Escríbenos para más información. ¡Haz de Río Palena tu nuevo hogar!</t>
  </si>
  <si>
    <t>https://www.portalinmobiliario.com/MLC-1490238791-30-hectareas-orilla-rio-palena-26189-_JM</t>
  </si>
  <si>
    <t>https://www.portalinmobiliario.com/MLC-2473238720-56-hectareas-rio-paloma-25950-_JM</t>
  </si>
  <si>
    <t>https://www.portalinmobiliario.com/MLC-2367361850-30-hectareas-orilla-rio-palena-26189-_JM</t>
  </si>
  <si>
    <t>https://www.economicos.cl/propiedades/campo-cerro-castillo-112-codAAQ3LXY.html</t>
  </si>
  <si>
    <t xml:space="preserve">Excelente propiedad de 112 hectáreas con borde de Rio Ibañez, espectacular vista al imponente Cerro Castillo y laguna interior. Un sueño hecho realidad. https://vimeo.com/356979297 </t>
  </si>
  <si>
    <t>CERRO CASTILLO Río Ibanez, Aisén del General Carlos Ibañez del Campo</t>
  </si>
  <si>
    <t>https://www.portalterreno.com/cl/propiedad/venta/agricola/aysen/200730</t>
  </si>
  <si>
    <t>Campo en venta Carretera Austral - Sector cerro Castillo 281ha totales 80 hectáreas de cerro con lindas vistas y distintas mesetas, orientación norte. 201 hectáreas de terreno plano con 2.500 metros de Rio Ibañez, terreno que dependiendo la fecha del año se encuentra en su gran porcentaje como Mallín (con agua). A orillas de la Carretera Austral.</t>
  </si>
  <si>
    <t>Carretera Austral / Cerro Castillo, Río Ibánez, Aysén</t>
  </si>
  <si>
    <t>https://www.portalinmobiliario.com/MLC-2483595792-sitio-en-venta-en-cerro-castillo-carretera-austral-_JM</t>
  </si>
  <si>
    <t>2022-05-31</t>
  </si>
  <si>
    <t>Información Adicional Zona de Alta Demanda Zona de Muy Alta Demanda--&gt; Descripción Cercano al lago Rosselot y a orillas del gran Río Figueroa, un sueño hecho realidad. 250 Hectareas con un diseño regenerativo y 3.500 metros de orilla de rio. El proyecto Valle Río Figueroa cuenta con increíbles atributos que lo convierten en una gran oportunidad. Macrolotes de restauración. Gran belleza escénica. Proyecto diseñado bajo un innovador modelo de clase mundial y con altos estándares de conservación. Ubicado en la cuenca del Rio Palena y en la ruta hacia lago verde. Bosque nativo protegido de por vida con derechos reales de conservación. Alto valor paisajístico y reserva de agua dulce. Cercano a parques nacionales. Actividades y deportes outdoor. Geute conservación sur como garante de conservación. Plan de manejo de conservación.Ubicado en la cuenca del Rio Palena y en la ruta hacia lago verde a 30 minutos de La Junta.ESPECIFICACIONES TECNICAS:Postes de luz colindando el predio.Playa Comun.Miradores.Macrolotes de restauración.Gran belleza escénica.Proyecto diseñado bajo un innovador modelo de clase mundial y con altos estándares de conservación.Bosque nativo protegido de por vida con derechos reales de conservación.Alto valor paisajístico y reserva de agua dulce.Cercano a parques nacionales.Actividades y deportes outdoor.Geute conservación sur como garante de conservación.Plan de manejo de conservación.Cód.: 381472</t>
  </si>
  <si>
    <t>RioFigueroa</t>
  </si>
  <si>
    <t>https://www.portalterreno.com/cl/propiedad/venta/parcela/cisnes/193008</t>
  </si>
  <si>
    <t>https://www.portalterreno.com/cl/propiedad/venta/agricola/puerto-aysen/198947</t>
  </si>
  <si>
    <t>Información Adicional Zona de Alta Demanda Zona de Muy Alta Demanda--&gt; Descripción Fiordos de San Rafael, oportunidad de Inversion en la patagonia Chilena Mas del 80% del proyecto vendido!!! Descuentos únicos por mayo. Isla Elena, ubicada en el canal de acceso a puerto Chacabuco, principal puerto de la region, rodeada de impresionantes aguas cristalinas y poblada con una flora nativa de gran diversidad, ubicacion privilegiada, en ruta de navegacion obligada a Laguna San Rafael. Precios contado desde: 24.324.300 por 5.25 ha, precio por hectaria insuperable, no pierdas esta oportunidad. Contamos con financiamiento pagando el 20% con hasta 12 cuotas sin interes. Con rol propio, no pagas comision, trato directo con inmobiliaria. Hoy puedes ser carbono neutral y tener un refugio para el futuro. Agenda tu reunion para revisar en detalle y este y otros proyectos vigentes.</t>
  </si>
  <si>
    <t>2305072947</t>
  </si>
  <si>
    <t>https://propiedades.portalterreno.cl/propiedad/venta/terreno/coyhaique/311360</t>
  </si>
  <si>
    <t>Terreno de 10,41 hectáreas localizado en la Patagonia (Chile). Lote en zona de impresionante belleza en entorno natural, rodeado de montañas, bosques nativos y acceso privilegiado a excelentes vistas. Próximo al volcán Hudson, con acceso desde el Lago Caro. Venta directa propietario.</t>
  </si>
  <si>
    <t>https://www.portalinmobiliario.com/MLC-1186608936-terreno-construccion-en-venta-en-cochrane-_JM</t>
  </si>
  <si>
    <t>https://www.portalinmobiliario.com/MLC-2512620486-campo-a-10-minutos-de-villa-ortega-60-hectareas-_JM</t>
  </si>
  <si>
    <t>https://www.portalterreno.com/cl/propiedad/venta/agricola/coyhaique/215593</t>
  </si>
  <si>
    <t>Información Adicional Zona de Alta Demanda Zona de Muy Alta Demanda--&gt; Descripción UN CAMPO CON EXTRAORDINARIA VISTA CERCANO A CERRO CASTILLOEl Campo de 244 hectáreas y 705mts de orilla de Río Blanco, queda situado una hora al sur de la ciudad de Coyhaique, en las cercanías del lago Monreal, y sobre una ladera del mismo valle que más al sur poniente conecta con Cerro Castillo.Desde el campo se puede hacer el trekking hasta Cerro castillo, conocido como Las Horquetas, y que incluso tiene señalizaciones con tótems.El predio, además posee dos arroyos que termina en el rio blanco y marca el deslinde por el lado sur, y tiene varios cursos de agua que intersectan con el arroyo y el rio blanco.La parte alta y baja del campo son planas y el resto con pendiente media, en su mayoría con un bosque nativo limpio y fácil de transitar, compuesto mayormente por lengas y en menor medida, por ciruelillos, Michay y Calafate.En fauna encontraremos Carpinteros, Pitio, Coliparados, Huet huet, Chucao, zorro, armadillo, zorrino y eventualmente Puma y jabalí. Y en el Río Blanco, se puede pescar Salmon Chinoc, Trucha Arcoíris y Trucha Fario.El campo posee dos accesos, uno por el lado sur a través de un camino de ripio en excelente estado de 7.8 kilómetros y luego una servidumbre de 6kms de largo, y el otro, a través del lago Montreal a través de una servidumbre de 5,8kms de largo y que ingresa por el sector alto (noroeste) del campo.En el lugar hay señal celular en la parte alta del campo y en algunos sectores en la parte media alta, no tiene luz, tampoco pozo de agua, el suelo está compuesto por mezcla de tierra y arcilla fina y cae nieve entre fines de mayo y agosto.¡ATRÉVETE Y DESCUBRE UN LUGAR DISTINTO!</t>
  </si>
  <si>
    <t>Lago Riesco, Aysén, Aysén</t>
  </si>
  <si>
    <t>https://www.portalinmobiliario.com/MLC-2482820722-aysen-18281-ha-predio-lago-riesco-_JM</t>
  </si>
  <si>
    <t>La Región de Aysén del General Carlos Ibáñez del Campo o simplemente Región de Aysén es una de las dieciséis regiones en que se divide la República de Chile. Es la puerta de entrada a la Patagonia chilena o la llamada Zona austral del país. Su capital es Coyhaique. Ubicada en la Patagonia chilena, limita al norte con la Región de Los Lagos, al este con las provincias de Chubut y Santa Cruz pertenecientes a Argentina, al sur con la Región de Magallanes y de la Antártica Chilena y al oeste con el océano Pacífico. Con 108 328 habitantes en 2015 es la región menos poblada del país, y con 108 494 km2, la tercera más extensa, por detrás de Magallanes y Antofagasta.Descripción de la Propiedad: Se vende 182,81 hectáreas de terreno Patagonia Chilena, en sector Lago Riesco, Aysén, del General Carlos Ibáñez del Campo. La propiedad cuenta con terreno total e íntegramente virgen, acceso lacustre bote o lanchas via lago Riesco o por Rio Blanco, es un sector aislado del todo el mundo. El 40% del terreno aproximadamente es plano, no tiene quebradas, no posee agua potable ni luz. Único dueño. Papeles al día. Propiedad se encuentra a 7 kilómetros de puerto Aysén. Es una verdadera reserva ecológica que mantiene la flora y fauna autóctona de la Patagonia. Cercano a este lugar tenemos el lago general carrera, las catedrales de mármol, el parque Nacional cerro castillo, entre otros.VALOR DE VENTA DE LA PROPIEDAD: UF 22.750NUESTRA AGENCIA COBRA EL 2% MAS IVA, DEL VALOR DE VENTA DE LA PROPIEDAD, POR CONCEPTO DE HONORARIOS PROFESIONALES.Para agendar visitas contactar a:CarlosInmobiliaria CTB - KP330280 - KPD060604 -  - Publicado con KiteProp CRM Sistema Inmobiliario</t>
  </si>
  <si>
    <t>2023-12-05</t>
  </si>
  <si>
    <t>2024-05-10</t>
  </si>
  <si>
    <t>https://new.yapo.cl/inmuebles/propiedad_87249387</t>
  </si>
  <si>
    <t>2023-10-08</t>
  </si>
  <si>
    <t>AYSEN 182,81 HA PREDIO LAGO RIESCO - La Región de Aysén del General Carlos Ibáñez del Campo o simplemente Región de Aysén es una de las dieciséis regiones en que se divide la República de Chile. Es la puerta de entrada a la Patagonia chilena o la llamada Zona austral del país. Su capital es Coyhaique. Ubicada en la Patagonia chilena. limita al norte con la Región de Los Lagos. al este con las provincias de Chubut y Santa Cruz pertenecientes a Argentina. al sur con la Región de Magallanes y de la Antártica Chilena y al oeste con el océano Pacífico. Con 108 328 habitantes en 2015 es la región menos poblada del país. y con 108 494 km2. la tercera más extensa. por detrás de Magallanes y Antofagasta. Descripción de la Propiedad: Se vende 182.81 hectáreas de terreno Patagonia Chilena. en sector Lago Riesco. Aysén. del General Carlos Ibáñez del Campo. La propiedad cuenta con terreno total e íntegramente virgen. acceso lacustre bote o lanchas via lago Riesco o por Rio Blanco. es un sector aislado del todo el mundo. El 40% del terreno aproximadamente es plano. no tiene quebradas. no posee agua potable ni luz. Único dueño. Papeles al día. Propiedad se encuentra a 7 kilómetros de puerto Aysén. Es una verdadera reserva ecológica que mantiene la flora y fauna autóctona de la Patagonia. Cercano a este lugar tenemos el lago general carrera. las catedrales de mármol. el parque Nacional cerro castillo. entre otros. VALOR DE VENTA DE LA PROPIEDAD: UF 22.750 NUESTRA AGENCIA COBRA EL 2% MAS IVA. DEL VALOR DE VENTA DE LA PROPIEDAD. POR CONCEPTO DE HONORARIOS PROFESIONALES. Para agendar visitas contactar a: Pablo Almarza Farías Todo Propiedades - KP237307 - KPD101008 - - Publicado vía KiteProp CRM Inmobiliario.</t>
  </si>
  <si>
    <t>LAGO RIESCO  Aysén</t>
  </si>
  <si>
    <t>https://www.portalinmobiliario.com/MLC-2638602742-aysen-18281-ha-predio-lago-riesco-_JM</t>
  </si>
  <si>
    <t>La Región de Aysén del General Carlos Ibáñez del Campo o simplemente Región de Aysén es una de las dieciséis regiones en que se divide la República de Chile. Es la puerta de entrada a la Patagonia chilena o la llamada Zona austral del país. Su capital es Coyhaique. Ubicada en la Patagonia chilena, limita al norte con la Región de Los Lagos, al este con las provincias de Chubut y Santa Cruz pertenecientes a Argentina, al sur con la Región de Magallanes y de la Antártica Chilena y al oeste con el océano Pacífico. Con 108 328 habitantes en 2015 es la región menos poblada del país, y con 108 494 km2, la tercera más extensa, por detrás de Magallanes y Antofagasta.Descripción de la Propiedad: Se vende 182,81 hectáreas de terreno Patagonia Chilena, en sector Lago Riesco, Aysén, del General Carlos Ibáñez del Campo. La propiedad cuenta con terreno total e íntegramente virgen, acceso lacustre bote o lanchas via lago Riesco o por Rio Blanco, es un sector aislado del todo el mundo. El 40% del terreno aproximadamente es plano, no tiene quebradas, no posee agua potable ni luz. Único dueño. Papeles al día. Propiedad se encuentra a 7 kilómetros de puerto Aysén. Es una verdadera reserva ecológica que mantiene la flora y fauna autóctona de la Patagonia. Cercano a este lugar tenemos el lago general carrera, las catedrales de mármol, el parque Nacional cerro castillo, entre otros.VALOR DE VENTA DE LA PROPIEDAD: UF 22.750NUESTRA AGENCIA COBRA EL 2% MAS IVA, DEL VALOR DE VENTA DE LA PROPIEDAD, POR CONCEPTO DE HONORARIOS PROFESIONALES.Para agendar visitas contactar a:CarlosInmobiliaria CTB - KP343957 - KPD080315 -  - Publicado con KiteProp CRM Sistema Inmobiliario</t>
  </si>
  <si>
    <t>2024-03-11</t>
  </si>
  <si>
    <t>(lsoo) Sector Lago Riesco, Aysén, Aysén</t>
  </si>
  <si>
    <t>https://inmueble.mercadolibre.cl/MLC-2320793646-vendo-sitio-pristino-en-aysen-para-proyecto-de-conservacion-_JM</t>
  </si>
  <si>
    <t>2024-03-12</t>
  </si>
  <si>
    <t>(LSOO 12184) Vendo terreno 182,81 hectáreas, Aysén, Lago Riesco.  Particular terreno de 182 hectáreas de naturaleza prístina, con acceso lacustre en bote o lancha por el lago Riesco, ideal para proyecto de conservación de especies y resguardo del ecosistema forestal. En su entorno coexisten flora y fauna endémica con innumerables atractivos turísticos, parque nacional Cerro Castillo con sus montañas nevadas, Lago General Carrera, Las Catedrales de mármol, bosques y paisajes siempre verdes con amplios prados y arboles milenarios, ríos y lagos.  La región de Aysén se encuentra en el extremo sur de Chile, de clima frío y lluvioso que permite realizar diversas actividades en toda época. Posee una cultura propia, influenciada por pioneros llegados desde Chiloé con una fuerte arraigo de costumbres del Gaucho argentino, sus habitantes mantienen vivas las tradiciones ovejeras y campestres. Otros:  Accesos a Aysén por: avión Santiago/Balmaceda, vía terrestre y marítima. variedad de atractivos turísticos naturales, a modo de referencia a 13 Km de distancia a la ciudad de Puerto Aysén y 2,5 horas desde Balmaceda en vehículo. 182,81 hectáreas de terreno informado por el propietario.  ¡te sorprenderás, totalmente recomendado! Contamos con la experiencia y respaldo ACOP (Asociación Nacional de corredores de propiedades profesionales), con un alto estándar de servicio a todos nuestros clientes, incluyendo servicios legales y notariales</t>
  </si>
  <si>
    <t>https://new.yapo.cl/inmuebles/propiedad_87228610</t>
  </si>
  <si>
    <t>2023-10-01</t>
  </si>
  <si>
    <t>2023-10-03</t>
  </si>
  <si>
    <t>(LSOO 10453) Vendo terreno 182,81 hectáreas, Aysén, Lago Riesco. Particular terreno de 182 hectáreas de naturaleza prístina, con acceso lacustre en bote o lancha por el lago Riesco, ideal para proyecto de conservación de especies y resguardo del ecosistema forestal. En su entorno coexisten flora y fauna endémica con innumerables atractivos turísticos, parque nacional Cerro Castillo con sus montañas nevadas, Lago General Carrera, Las Catedrales de mármol, bosques y paisajes siempre verdes con amplios prados y arboles milenarios, ríos y lagos. La región de Aysén se encuentra en el extremo sur de Chile, de clima frío y lluvioso que permite realizar diversas actividades en toda época. Posee una cultura propia, influenciada por pioneros llegados desde Chiloé con una fuerte arraigo de costumbres del Gaucho argentino, sus habitantes mantienen vivas las tradiciones ovejeras y campestres. Otros: Accesos a Aysén por: avión , vía terrestre y marítima. variedad de atractivos turísticos naturales, a modo de referencia a 13 Km de distancia a la ciudad de Puerto Aysén y 2,5 horas desde Balmaceda en vehículo. 182,81 hectáreas de terreno informado por el propietario. Para visitar contáctame: Luis Ortega Oyarce, celular: 56 9 57380306 ¡te sorprenderás, totalmente recomendado! Contamos con la experiencia y respaldo ACOP (Asociación Nacional de corredores de propiedades profesionales), con un alto estándar de servicio a todos nuestros clientes, incluyendo servicios legales y notariales</t>
  </si>
  <si>
    <t>https://www.yapo.cl/inmuebles/propiedad_87773421</t>
  </si>
  <si>
    <t>VENDE &amp;#8220,ISLA en los Fiordos de Aysén Patagonia Chilena&amp;#8221, .&amp;#8220,ISLA CANOEROS CON UNA SUPERFICIE DE 163 HECTÁREAS&amp;#8221, Se vende el terreno completo o subdividido en lotes de dos y cuatro Hás. Autorizada por el SAG. Situado: En la Región de Aysén Patagonia Chilena, se encuentra el terreno en los Fiordos entre mar y mezcla de agua dulce de los deshielos glaciales. Donde predomina la naturaleza prístina, bordes de fantásticas playas, flora y fauna rodean la &amp;#8220,ISLA CANOEROS&amp;#8221,. Acceso: Saliendo desde la ciudad Aysén, hacia el puerto principal de la Región, Puerto Chacabuco, se navega 4 horas en barcaza y con embarcación rápida 2 horas, para llegar a Pto. Aguirre, y desde allí a la Isla Canoeros, se llega en un tiempo de 30 minutos de viaje. Conectividad: Principalmente con Pto. Aguirre, por su cercanía, donde encontramos recaladas de transporte de pasajeros desde otras regiones del país. &amp;#8226, Base de aeródromo Local Estero Copa, habilitado. &amp;#8226, Abastecimiento comercial. &amp;#8226, Servicio Público: Educacional, Carabineros, Base Naval de la Armada, quien apoyan al rubro marítimo en Los Fiordos de Aysén. &amp;#8226, Finalmente, se conecta con el Océano Pacifico por el Canal Darwin. Conservar el ecosistema: Estos canales llevan a los glaciares, como él de La Laguna San Rafael. Recorriendo por estas rutas pueden explorar bahías, ríos que confluyen con el mar, esteros, lagunas, y termas, todo el entorno es un tesoro natural, además con una sorprendente vida submarina. Los fiordos nos conectan con el Océano Pacifico por el Canal Darwin. Valor Isla Completa UF: 20.500.- CONTACTAR: CEL. +56 976695061&amp;#8211, 672393322</t>
  </si>
  <si>
    <t>https://www.yapo.cl/aisen/comprar/terreno_en_seno_ventisquero_76811102.htm?ca=13_s&amp;oa=76811102&amp;xsp=35</t>
  </si>
  <si>
    <t>2021-02-11</t>
  </si>
  <si>
    <t>Se vende terreno de 38 hectareas y media ubicado en el seno queulat. Colinda con el parqur nacional queulat y por el otro extramo con la carretera. Tiene vista al mar, el terreno se vende con un galpon que esta contruido ahi. Tambien tiene un arroyo y esta trabajada la zona frontal. Para mayor información por este medio o al 956409984</t>
  </si>
  <si>
    <t>https://www.yapo.cl/aisen/comprar/54_08_hectareas_en_isla_magdalena__region_de_aysen_75680582.htm?ca=13_s&amp;oa=75680582&amp;xsp=42</t>
  </si>
  <si>
    <t>Se vende terreno de 54,08 hectáreas ubicados en Isla Magdalena Región de Aysén, frente a Puerto Cisnes. entre los privilegios que se pueden encontrar se cuenta con rio con desembocadura al mar (rio pescado) y en su gran mayoría con playa (mas de 2 kilometros de playa referencial) desde Puesto Cisnes hacia el terreno son 30 minutos aprox. en una embarcación menor.el terreno tiene un solo dueño, cuenta con dominio vigente.se adjunta plano entregado por Ministerio de Bienes Nacionales con cuadro de coordenadasllamar a los siguientes números+56 9 44098817 (movistar)+56 9 30228298 (wom)</t>
  </si>
  <si>
    <t>https://www.yapo.cl/inmuebles/propiedad_88680540</t>
  </si>
  <si>
    <t>Se venden 42 hectáreas de terreno ubicados en Playas Blancas, Estuario Aysén, Comuna y Provincia de Aysén, región de Aysén. Límite con río Pescado. Precio conveniente totalmente negociable.</t>
  </si>
  <si>
    <t>https://www.portalinmobiliario.com/MLC-1377859495-campo-a-16-km-de-rio-tranquilo-100-m2-oriila-de-rio-_JM</t>
  </si>
  <si>
    <t>Terreno de 64 hectáreas. 100 m2 de orilla de rio. El predio esta dividido por un camino. Agua de rio y un arroyo con cascada. Casa de 45 m2 construidos y paneles fotovoltaicos (proyecto gobernación). Sin deuda, con dominio vigente.</t>
  </si>
  <si>
    <t>Puerto Río Tranquilo, Río Ibáñez, Chile, Río Ibánez, Aysén</t>
  </si>
  <si>
    <t>https://inmueble.mercadolibre.cl/MLC-2229165170-isla-tangbac-aysen-_JM</t>
  </si>
  <si>
    <t>2024-01-21</t>
  </si>
  <si>
    <t>Isla Tangbac, está ubicada en la Región de Aysén. Es una reserva privada de 163 hectáreas, que busca preservar el patrimonio natural con bosques nativos, extensas playas y paisajes únicos.A sólo 35 min. de navegación desde Puerto Aguirre y a 4 hrs. de navegación desde Puerto Chacabuco en transbordador Queulat. Se encuentra ubicada frente al Canal Moraleda, gran carretera marítima que une Quellón (Isla de Chiloé) hasta la Laguna San Rafael.Puerto Aguirre cuenta con comercio, posta, aeródromo, Carabineros, marina de puerto y señal telefónica.La isla ya cuenta con proyecto de subdivisión aprobado por el SAG,  con lotes de dos y cuatro hectáreas.</t>
  </si>
  <si>
    <t>https://www.portalterreno.com/cl/propiedad/venta/agricola/aysen/221162</t>
  </si>
  <si>
    <t>Propiedad de 550 hectáreas con 5 kilómetros de orilla de Lago General Carrera, excelente acceso en auto, a menos de 4 kilómetros de Puerto Guadal y menos de 20 kilómetros de Puerto Bertrand y Rio Baker.Ubicada estratégicamente en la zona mas valorada del lago, por sus áreas verdes y mejor clima, es considerada por la gran mayoría como la zona turística de mayor potencial y mayor plusvalía del lago.Dentro de la propiedad se pueden practicar senderos de Cabalgata y Trekking, Mountainbike, Fly-Fishing, Kayak de mar y Navegación, con lindas playas y calas protegidas. Tiene vistas espectaculares a los glaciares del Campo de Hielo y a 4 lagos: General Carrera, Bertrand, Negro y Plomo.El fundo se ubica en el sector "el Desague", cercano a los atractivos Capillas de Mármol, Valle Exploradores, Glaciar Leones, Río Baker, Laguna San Rafael, fósiles, rafting, hiking, entre otros, y actividades outdoor de todo tipo, en el epicentro turístico de Aysén.Posee innumerables circuitos y más de 6 Parques Nacionales en el radio cercano. Tiene un gran potencial turístico al estar rodeado de Parques Nacionales y atractivos turísticos, poseer extensa orilla de lago, y estar localizado en la zona de mayor desarrollo del sector.Facilidades para Lodge / Parcelación / Goce privado / Plusvalía.Cabida para 50 vacunos año redondo, como buena fuente de ingresos fijos. Plan de Manejo opcional / Leña abundante.Propiedad tiene una casa nueva de 80m2, Casa de cuidador 70m2, Camino de Acceso vehicular privado, senderos de cabalgata y trekking, miradores y rancho antiguo de tejuela (valor patrimonial).Clima semiestepárico con microclima lacustre, muy soleado. Orientación: Norte/PonienteLluvias: 900 mm/añoTemperatura promedio Verano: 22oC Temperatura promedio Invierno: 6oC</t>
  </si>
  <si>
    <t>Propiedad de 550 hectáreas con 5 kilómetros de orilla de Lago General Carrera, excelente acceso en auto, a menos de 4 kilómetros de Puerto Guadal y menos de 20 kilómetros de Puerto Bertrand y Rio Baker.  Ubicada estratégicamente en la zona mas valorada del lago, por sus áreas verdes y mejor clima, es considerada por la gran mayoría como la zona turística de mayor potencial y mayor plusvalía del lago.  Dentro de la propiedad se pueden practicar senderos de Cabalgata y Trekking, Mountainbike, Fly-Fishing, Kayak de mar y Navegación, con lindas playas y calas protegidas. Tiene vistas espectaculares a los glaciares del Campo de Hielo y a 4 lagos: General Carrera, Bertrand, Negro y Plomo. El fundo se ubica en el sector "el Desague", cercano a los atractivos Capillas de Mármol, Valle Exploradores, Glaciar Leones, Río Baker, Laguna San Rafael, fósiles, rafting, hiking, entre otros, y actividades outdoor de todo tipo, en el epicentro turístico de Aysén. Posee innumerables circuitos y más de 6 Parques Nacionales en el radio cercano.   Tiene un gran potencial turístico al estar rodeado de Parques Nacionales y atractivos turísticos, poseer extensa orilla de lago, y estar localizado en la zona de mayor desarrollo del sector. Facilidades para Lodge / Parcelación / Goce privado / Plusvalía. Cabida para 50 vacunos año redondo, como buena fuente de ingresos fijos. Plan de Manejo opcional / Leña abundante.  Propiedad tiene una casa nueva de 80m2, Casa de cuidador 70m2, Camino de Acceso vehicular privado, senderos de cabalgata y trekking, miradores y rancho antiguo de tejuela (valor patrimonial).  Clima semiestepárico con microclima lacustre, muy soleado. Orientación: Norte/Poniente Lluvias: 900 mm/año Temperatura promedio Verano: 22oC  Temperatura promedio Invierno: 6oC</t>
  </si>
  <si>
    <t>https://www.portalinmobiliario.com/MLC-1288888221-fundo-puerto-guadal-lago-general-carrera-_JM</t>
  </si>
  <si>
    <t>2023-06-10</t>
  </si>
  <si>
    <t>2022-08-16</t>
  </si>
  <si>
    <t>https://new.yapo.cl/inmuebles/propiedad_84091641</t>
  </si>
  <si>
    <t>32 hectáreas con acceso por mar, listo para transferencia, bosque nativo, agua natural,buen puerto. 25 minutos por vía marítima de puerto Cisnes.valor no conversaban.</t>
  </si>
  <si>
    <t>https://new.yapo.cl/inmuebles/propiedad_83679558</t>
  </si>
  <si>
    <t>2023-01-28</t>
  </si>
  <si>
    <t>48 Hectáreas (valor Há. $7.000.000) ubicada en, Km.12. Camino San Lorenzo, Comuna de Cochrane, Provincia de Los Glaciares. Carretera Austral Sur. Región de Aysén Chile. Posee 560 mts., de costa de río El Salto, 1.200 mts. de largo, terreno de tipo escalonado, con pendientes y valles, su orientación se abre hacia el Oriente. El río El Salto, pese a provenir de un glaciar es de aguas cristalinas y con peces, el predio esta aislado del camino público hasta la fecha, lo que ha mantenido su conservación en cuanto a su flora y fauna. La zona se encuentra rodeada de arroyos, cascadas y pequeñas lagunas y humedales con acceso vía terrestre y sin contaminación. Está aprobado Plan de Manejo Forestal, proyecto de recreación turístico y senderos, financiado por Conaf, extracción de maderas, si se quisiera implementar. Propietario permuta por terreno o casa en las Rocas de Santo Domingo, como otra modalidad de venta. Contacto, María Soledad Hernández R. Celular, +56990475402</t>
  </si>
  <si>
    <t>Gran fundo de 86.74 hectáreas, en Cerro Catedral IDEAL PARA TURISMO  - Bosque y vegetación nativa - 1 río - 5 esteros - Camino habilitado - Cierre perimetral  - Sin construcciones al interior - Subdivisible - Exento de contribuciones - A 35 minutos en auto de Coyhaique - Luz eléctrica y fibra óptica a 9 km - Destino agrícola   VALOR: $3.800.000 por hectárea</t>
  </si>
  <si>
    <t>A 30 minutos de Coyhaique Coyhaique, Aisén del General Carlos Ibañez del Campo</t>
  </si>
  <si>
    <t>https://www.economicos.cl/propiedades/parcela-o-chacra-en-venta-en-coyhaique-codR96924410-1L0-114071125.html</t>
  </si>
  <si>
    <t>https://www.economicos.cl/propiedades/vendo-terreno-63-haorilla-rio-palenacarretera-austral-codAASAA5Q.html</t>
  </si>
  <si>
    <t xml:space="preserve">Terreno de 63 ha,en el límite de Palena con Aysén,con 650 m orilla de río,aprox.. Cuenta con una  gran variedad de especies nativas,entre ellas,mañío,tineo,coihue,tepa,etc.,ideal para proyectos madereros,futuras parcelaciones,o con fines turísticos,como por ejemplo la construcción de un refugio para pescadores con mosca,ya que en éste río abundan diferentes especies salmoníadas..También es ruta obligada de kayakistas,y de bajadas en balsa con destino a La Junta o hasta Puerto Raúl Marín Balmaceda..El terreno cuenta con vertientes,y  mil quinientos metros de sendero ,y se encuentra a poca distancia de la Carretera Austral,el acceso es en embarcación menor,sólo unos pocos minutos de navegación..Localidades muy cercanas:La Junta, Chaitén,Futaleufú y Palena,todas con servicios básicos,y aeródromos..Sólo venta directa. </t>
  </si>
  <si>
    <t>Espectacular orilla de Laguna el Diablo en la localidad de Cochrane, inmejorables vistas y pesca de ensueño, distante a 15 kilometros de la ciudad.Posee un total de casi 1000mt lineales de orilla de Lago y poco mas de 800mt del arrollo el Diablo que es el desague de la laguna que esta en la propiedad y es uno de sus deslindes.Camino de servidumbre a 600mt de la propiedad, segunda opcion de entrada por el embarcadero del Lago. EasyBroker ID: EB-IT1459</t>
  </si>
  <si>
    <t>https://www.portalinmobiliario.com/MLC-939912139-orilla-de-laguna-el-diablo-_JM</t>
  </si>
  <si>
    <t>Espectacular orilla de Laguna el Diablo en la localidad de Cochrane, inmejorables vistas y pesca de ensueño, distante a 15 kilometros de la ciudad.Posee un total de casi 1000mt lineales de orilla de Lago y poco mas de 800mt del arrollo el Diablo que es el desague de la laguna que esta en la propiedad y es uno de sus deslindes.Camino de servidumbre a 600mt de la propiedad, segunda opcion de entrada por el embarcadero del Lago.</t>
  </si>
  <si>
    <t>https://www.portalinmobiliario.com/MLC-980128349-orilla-de-laguna-el-diablo-_JM</t>
  </si>
  <si>
    <t>https://www.portalinmobiliario.com/MLC-2109839266-patagonia-orilla-de-laguna-el-diablocochrane-_JM</t>
  </si>
  <si>
    <t>https://www.portalinmobiliario.com/MLC-2559839776-patagonia-orilla-de-laguna-el-diablocochrane-_JM</t>
  </si>
  <si>
    <t>https://www.portalinmobiliario.com/MLC-600771465-sitio-en-venta-en-coihaique-_JM</t>
  </si>
  <si>
    <t>2021-04-05</t>
  </si>
  <si>
    <t>2021-04-06</t>
  </si>
  <si>
    <t>2021-08-21</t>
  </si>
  <si>
    <t>Gran fundo de 86.74 hectáreas, en Cerro Catedral IDEAL PARA TURISMO- Bosque y vegetación nativa- 1 río- 5 esteros- Camino habilitado- Cierre perimetral - Sin construcciones al interior- Subdivisible- Exento de contribuciones- A 35 minutos en auto de Coyhaique- Luz eléctrica y fibra óptica a 9 km- Destino agrícola VALOR: $3.800.000 por hectárea</t>
  </si>
  <si>
    <t>A 30 Minutos De Coyhaique</t>
  </si>
  <si>
    <t>https://propiedades.elmercurio.com/propiedades/propiedad-agricola-en-venta-en-coyhaique-codR76917568-7L0-110026261.html</t>
  </si>
  <si>
    <t>UN CAMPO CON EXTRAORDINARIA VISTA CERCANO A CERRO CASTILLO  El Campo de 244 hectáreas y 705mts de orilla de Río Blanco, queda situado una hora al sur de la ciudad de Coyhaique, en las cercanías del lago Monreal, y sobre una ladera del mismo valle que más al sur poniente conecta con Cerro Castillo.  Desde el campo se puede hacer el trekking hasta Cerro castillo, conocido como Las Horquetas, y que incluso tiene señalizaciones con tótems.  El predio, además posee dos arroyos que termina en el rio blanco y marca el deslinde por el lado sur, y tiene varios cursos de agua que intersectan con el arroyo y el rio blanco.  La parte alta y baja del campo son planas y el resto con pendiente media, en su mayoría con un bosque nativo limpio y fácil de transitar, compuesto mayormente por lengas y en menor medida, por ciruelillos, Michay y Calafate.  En fauna encontraremos Carpinteros, Pitio, Coliparados, Huet huet, Chucao, zorro, armadillo, zorrino y eventualmente Puma y jabalí. Y en el Río Blanco, se puede pescar Salmon Chinoc, Trucha Arcoíris y Trucha Fario.  El campo posee dos accesos, uno por el lado sur a través de un camino de ripio en excelente estado de 7.8 kilómetros y luego una servidumbre de 6kms de largo, y el otro, a través del lago Montreal a través de una servidumbre de 5,8kms de largo y que ingresa por el sector alto (noroeste) del campo.  En el lugar hay señal celular en la parte alta del campo y en algunos sectores en la parte media alta, no tiene luz, tampoco pozo de agua, el suelo está compuesto por mezcla de tierra y arcilla fina y cae nieve entre fines de mayo y agosto.  ¡ATRÉVETE Y DESCUBRE UN LUGAR DISTINTO!</t>
  </si>
  <si>
    <t>https://www.yapo.cl/aisen/comprar/campo_km_40_ruta_240_76952767.htm?ca=13_s&amp;oa=76952767&amp;xsp=16</t>
  </si>
  <si>
    <t>Venta 22.19 hectáreas en km 40 Aysén a coyhaique 933342026</t>
  </si>
  <si>
    <t>https://www.yapo.cl/aisen/comprar/terreno_79687419.htm?ca=13_s&amp;oa=79687419&amp;xsp=2</t>
  </si>
  <si>
    <t>Se venden 2 terrenos (marcados en recuadro blanco) de aproximadamente 80 hectárea cada unoContactar solo por wsp al +54 9 2966 30-9717 (nro. Argentino)O al 962129491</t>
  </si>
  <si>
    <t>https://www.economicos.cl/propiedades/vendo-31-hectareas-rio-las-torres-codAAQN3SA.html</t>
  </si>
  <si>
    <t>2020-03-20</t>
  </si>
  <si>
    <t>Vendo hermosa parcela,31 hectáreas de bosque nativo,colgué virgen,a orillas de río Las Torres,sector cisne medio,comuna de Lago Verde,ruta X25,carretera austral.La parcela cuenta con camino ripeado,luz rural señal telefónica.Me pueden contactar a mi teléfono,whatsapp +569 82207529.Jennifer.Benimelis</t>
  </si>
  <si>
    <t>Lago Verde Coihaique, Aisén del General Carlos Ibañez del Campo</t>
  </si>
  <si>
    <t>https://www.yapo.cl/aisen/comprar/_ltimos_macrolotes__6_hect_reas_80261595.htm?ca=13_s&amp;oa=80261595&amp;xsp=26</t>
  </si>
  <si>
    <t>Últimas unidades disponibles  Fiordos de Puyuhuapi 2 es un proyecto de terrenos en la comuna de Cisnes, Región de Aysén, que combina en armonía la intervención consciente y respeto por la naturaleza, con el desarrollo sustentable del lugar y el modo de vida de su comunidad.El proyecto cuenta con macro-lotes con extensiones que van desde 5 hasta 20 hectáreas y está enclavado en una zona de impresionante belleza natural, en el corazón de la Patagonia chilena, rodeada de verdes montañas, fiordos, bosques nativos, acceso directo al mar.Todo el proyecto está a 15 minutos de Puerto Cisnes, del Parque Nacional Queulat y su Ventisquero Colgante. En la zona es muy común el avistamiento de manadas de delfín austral, llamados localmente toninas. Además, existe una abundancia de pesca marina facilitada con una extensa costa de mar, de más 1.600 metros accesibles en toda su extensión.Para mayor información contactar wsp +56932455586 Mariela Aguilera</t>
  </si>
  <si>
    <t>Predio de 114 has. en Coyaique, sector El Gato, Ñirehuaco, Lago Bravo.- Campo por acceso camino público a 90 Km. de Coyaique.- Predio con 80 mts. de orilla de Lago Bravo.-</t>
  </si>
  <si>
    <t>Ñirehuao, Coihaique, Aysén</t>
  </si>
  <si>
    <t>Lago General Carrera, Aysén, Aysén</t>
  </si>
  <si>
    <t>https://www.portalinmobiliario.com/MLC-953025185-terreno-en-venta-en-aisen-_JM</t>
  </si>
  <si>
    <t>https://www.yapo.cl/inmuebles/propiedad_87892911</t>
  </si>
  <si>
    <t>2023-08-11</t>
  </si>
  <si>
    <t>Se Vende terreno,de 52 hectareas,ubicado en la Region de AYSEN,Comuna de Lago Verde,en la Localidad de Lago Verde,con acceso de vehiculo,papeles al dia,en 2 lotes con sus respectivos Roles Inscritos en el Conservador de Benes Raices de Puerto Cisnes,mayores antecedentes al numero de celular</t>
  </si>
  <si>
    <t>lago verde</t>
  </si>
  <si>
    <t>https://propiedades.portalterreno.cl/propiedad/venta/agricola/coyhaique/264541</t>
  </si>
  <si>
    <t>Predio de 114 has. en Coyaique, sector El Gato, Ñirehuaco, Lago Bravo.-Campo por acceso camino público a 90 Km. de Coyaique.-Predio con 80 mts. de orilla de Lago Bravo.-</t>
  </si>
  <si>
    <t>https://www.portalterreno.com/cl/propiedad/venta/inversion/puerto-guadal/112320</t>
  </si>
  <si>
    <t>Información Adicional Cierre perimetral Incluye propiedad Bosque Ubicación privilegiada Zona de Alta Demanda Zona de Muy Alta Demanda--&gt; Descripción Se VENDE campo Veranada de 430 hectareas. °Titulo de Propiedad, ideal para inversionitas. Ubicado en la comuna de Chile Chico-XI Region a unos 21 KM aprox. de la Carretera Austral. El predio posee bosque nativo, coihue, lenga, ñire, etc. Tambien tiene fosiles, flora y fauna autoctona, entre ellos, huemul y puma. Y es colindante al "Parque Nacional Patagonia". Para llegar al lugar hay que recorrer 11 KM aprox. comino ripio para todo vehiculo y 10Km a caballo aprox... °Cobertura de internet 5 KM antes de llegar al lugar. Tambien se puede entrar en helicoptero. VALOR: 5.000 USD la hectarea, se vende la veranada completa (430 ha), conversable.</t>
  </si>
  <si>
    <t>https://new.yapo.cl/inmuebles/propiedad_83354764</t>
  </si>
  <si>
    <t>Se venden 13 hectareas, sector bajo hondo, distante a 50 km de coyhaique, tiene abundante bosque de lenga, colinda con río, lugar muy tranquilo ,especial para desarrollar proyecto turístico y de conservación. Documentación legal en regla. Solo a 5 km de ruta principal.</t>
  </si>
  <si>
    <t>2023-03-16</t>
  </si>
  <si>
    <t>https://www.yapo.cl/inmuebles/propiedad_88160282</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</si>
  <si>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conservación de 3 hectáreas aprox.&lt;br /&gt;-64 unidades de conservación al borde del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/&gt;-3,25 hectáreas &lt;br /&gt;-Pendiente media&lt;br /&gt;-Exposición al sol alta&lt;br /&gt;&lt;br /&gt;&lt;br /&gt;&lt;br /&gt;&lt;br /&gt;</t>
  </si>
  <si>
    <t>2023-06-19</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</si>
  <si>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al borde del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-3,25 hectáreas  -Pendiente media -Exposición al sol alta</t>
  </si>
  <si>
    <t>https://propiedades.elmercurio.com/propiedades/sitio-o-terreno-en-venta-en-aysen-codR76565409-2L0-104004610.html</t>
  </si>
  <si>
    <t>https://www.portalinmobiliario.com/MLC-1404888227-sitio-en-venta-en-aisen-_JM</t>
  </si>
  <si>
    <t>2023-07-23</t>
  </si>
  <si>
    <t>2023-11-03</t>
  </si>
  <si>
    <t>https://propiedades.portalterreno.cl/propiedad/venta/agricola/lago-verde/308397</t>
  </si>
  <si>
    <t>Se vende espectacular propiedad agrícola en el sector de Rio Caceres, ubicada en la hermosa comuna de Lago Verde.\nEsta parcela ofrece una excelente oportunidad para desarrollar proyectos agrícolas y ganaderos.Ubicado a 7 horas de la ciudad de Coyhaique en la comuna de Lago VerdeCuenta con una superficie de 14,7 hectareasEl terreno cuenta con bosques nativos de Lenga, un excelente orientación Nor-oriente, con una vista privilegiada a los cerros de la reserva nacional Lago Carlota.Inmersa en un paisaje rodeado de lagunas, entre los ríos Cisne y Cáceres, hogar de ciervos, jabalíes, zorros y pumas.Acceso vehicular disponibleFactibilidad de luz y agua Su ubicación privilegiada en un entorno natural único, ofrece tranquilidad y vistas impresionantes.No pierdas la oportunidad de adquirir esta propiedad agrícola con un gran potencial de desarrollo.¡Contáctanos para más información y agenda una visita para conocer este increíble terreno en persona! ¡Contacto:Equipo Comercial :Magdalena Vega: Cel (+56 9) 4052 61 89Matias Alonso Ascui (+56 9) 9744 52 97Teléfono Oficina Santiago (+56 2) 2993 24 38 , Experiencia Inmobiliaria desde el año 1980Corretaje de Propiedades • Tasaciones • Asesoría Legal • Inmobiliaria • Arquitectos</t>
  </si>
  <si>
    <t>https://propiedades.elmercurio.com/propiedades/sitio-o-terreno-en-venta-en-cochrane-codR76401637-8L0-LV4251.html</t>
  </si>
  <si>
    <t>Lindo campo de 120Ha a orillas del Rio Baker, en frente a la entrada del parque Patagonia, cuenta con poco más de 900mt de orilla de rio Baker más vertiente y arroyo interior, también 2 pequeñas Lagunas con abundante fauna nativa, praderas y bosque nativo en todo el predio. Inmejorables vistas al valle del rio Baker y al Cerro Tamango, ahora parte del parque Nacional Patagonia, distante la 15Km de la ciudad de Cochrane, a pasos de la confluencia del rio Baker. Se puede acceder al predio por la Balsa Baker viniendo desde Cochrane y también por el Puente el manzano si se ingresa desde el Norte, el rio es navegable en todo el sector, cercanía a Glaciares, ríos y lagos, en definitiva, una excelente propiedad. - Código Propiedad: LV4251</t>
  </si>
  <si>
    <t>https://www.portalterreno.com/cl/propiedad/venta/terreno/aysen/176032</t>
  </si>
  <si>
    <t>2021-12-11</t>
  </si>
  <si>
    <t>Información Adicional Loteado Bosque Zona de Alta Demanda Zona de Muy Alta Demanda--&gt; Descripción 152 hectáreas - 2.2 km Orilla de Playa - Fiordos de San Rafael USD 843.000 (aproximadamente) CLP 639.400.000 PARA GARANTIZAR LA RENTABILIDAD TE ENTREGAMOS UN CERTIFICADO EN DONDE NOS COMPROMETEMOS A COMPRAR TU TERRENO EN 12 MESES (AL PRECIO QUE LO COMPRASTE + 10% PLUSVALIA). QUE TAL? Fiordos de San Rafael es un proyecto único en sus características, que cuenta con inigualable riqueza natural. Está ubicado en isla Elena, en la Región de Aysén. situado en un área excepcional: En la entrada del canal de acceso a Puerto Chacabuco, a 50 kilómetros del principal puerto de la región. .- No se paga comisión. .- Ideal para proyecto turístico y preservación!.- Ubicado en zona altamente turística (en camino a Parque Nacional laguna san Rafael)..- Un verdadero refugio natural..- Rentabilidad mínima de 10% anual garantizada! (por escrito)..- Rol Propio &amp;amp, Documentos legales disponibles..- Valor por hectárea ($4.200.000)..- Hectáreas 152 de bosque nativo, virgen, cauces internos y 2,22 kilómetros de orilla de Playa (fotos reales). Cercano a: .- Parque Nacional Isla Magdalena,.- Monumento Nacional Cinco hermanas,.- Canal Costa Australis,.- Lago Traiguén,.- Volcanes Macá y Cay..- Está próximo a una barrera natural en el golfo, conformada por islotes desmembrados del Océano Pacífico, tales como: Isla Rivero, Isla Garrido, Isla Luz e Isla Humos. El proyecto representa una extraordinaria oportunidad de inversión en naturaleza, con gran potencial para el turismo, protección del medio ambiente y altos niveles de plusvalía al encontrarse enclavado en la principal vía de conexión marítima entre Puerto Chacabuco y Puerto Aguirre. Cuenta con acceso privilegiado al Archipiélago de las Guaitecas y al Océano Pacífico, a través del Canal de Moraleda.</t>
  </si>
  <si>
    <t>3107111338</t>
  </si>
  <si>
    <t>2022-07-08</t>
  </si>
  <si>
    <t>2022-08-13</t>
  </si>
  <si>
    <t>https://inmueble.mercadolibre.cl/MLC-1454293765-agricola-en-venta-en-coihaique-_JM</t>
  </si>
  <si>
    <t>¡DESCUBRETE EN UN CAMPO CON FASCINANTES FORMACIONES Y FANTÁSTICA VISTA! Bienvenido a un campo de 65,7 hectáreas con 800 metros de orilla de río ubicado en el sector Río Norte, al nororiente de Coyhaique, oriente de Villa Mañihuales y cercano al conocido valle de la Luna.  El predio deslinda con el río norte en 800 metros aprox., donde se puede pescar y donde existe una gran cascada. En la parte alta posee una hermosa laguna donde se observan majestuosas vistas decoradas por cordones montañosos con riscos y condoreras.  Además, el campo posee arroyos y vertientes en su interior. Hay postación eléctrica por el camino rural que pasa a 750 metros de la entrada al campo, se obtiene agua a través de vertientes, existen cercos en parte de su perímetro y para el manejo de animales, y hay poca señal telefónica.  Al campo se accede a través de un camino de ripio en buen estado y posteriormente un puente que prontamente será renovado por uno mecano. Finalmente, se accede a través de una servidumbre inscrita de 1,2kms aprox. que está a medio terminar.  En flora existe mayormente lenga, ñirre, calafate, pasto ovillo, mata negra y trébol. En fauna, podremos contemplar zorros, ciervos, pumas, jabalí, cóndores, carpinteros, pitios, coliparados, huet huet y chucao.  Anteriormente el campo fue utilizado para la engorda ovina y esporádica extracción de leña.  El campo de 65,7 hectáreas, correspondiente al Lote G, es parte de la subdivisión realizada por una sucesión. Colindante al Lote G existen otros campos a la venta: el Lote H de 65,7ha con 500mts de río, el Lote C de 65,7ha y 820mts de río, y el Lote E de 55,7ha sin río, todos con servidumbre, predios que se venden al mismo precio por hectárea que el Lote G y que abren la posibilidad de crecer en este increíble lugar.  En las cercanías al lugar hay posta, iglesia, escuela, almacén y caja vecina. Además, se encuentra el Valle de la Luna, Laguna Brava, el Lago Norte, el Cerro Catedral, el Rio Ñirehuao, Los Juntos, lago Norte, lago Misterioso, lago Zapato y laguna Arados, lugares donde encontrarás Lodge de pesca, cotos de caza, cabalgatas, paseos de trekking y pesca de salmón y truchas.  Por su parte, el campo se encuentra cerca de la ruta internacional con paso habilitado que dirige a Alto Río Senguer y otras bellezas de la vecina Argentina.  Las rocas sedimentarias y frondosos bosques nativos de sus cordones montañosos exhiben numerosas y fascinantes formaciones, siendo un deleite para geólogos y amantes de la naturaleza.  ¡CONTÁCTANOS Y CONOCE ESTE HERMOSO CAMPO!</t>
  </si>
  <si>
    <t>https://www.economicos.cl/propiedades/terreno-cercano-a-ventisquero-colgante-codAAQKKBA.html</t>
  </si>
  <si>
    <t>2020-03-02</t>
  </si>
  <si>
    <t>Se vende Terreno de 50 has, ubicado a 5 km del ventisquero colgante limitando con Parque Nacional Queulat y a 15 km de la localidad de Puyuhuapi. Cabe destacar además que se encuentra en frente de Termas de Puyuhuapi, a orillas de la carretera austral junto al mar. Para mayor información contactar a los telefonos +56981551047 ó +56976275953</t>
  </si>
  <si>
    <t>https://www.portalinmobiliario.com/MLC-2174840254-campo-657ha-tres-lagunas-coyhaique-_JM</t>
  </si>
  <si>
    <t>2023-12-21</t>
  </si>
  <si>
    <t>¡DESCUBRETE EN UN CAMPO CON FASCINANTES FORMACIONES Y FANTÁSTICA VISTA!Bienvenido a un campo de 65,7 hectáreas con 800 metros de orilla de río ubicado en el sector Río Norte, al nororiente de Coyhaique, oriente de Villa Mañihuales y cercano al conocido valle de la Luna.El predio deslinda con el río norte en 800 metros aprox., donde se puede pescar y donde existe una gran cascada. En la parte alta posee una hermosa laguna donde se observan majestuosas vistas decoradas por cordones montañosos con riscos y condoreras.Además, el campo posee arroyos y vertientes en su interior. Hay postación eléctrica por el camino rural que pasa a 750 metros de la entrada al campo, se obtiene agua a través de vertientes, existen cercos en parte de su perímetro y para el manejo de animales, y hay poca señal telefónica.Al campo se accede a través de un camino de ripio en buen estado y posteriormente un puente que prontamente será renovado por uno mecano. Finalmente, se accede a través de una servidumbre inscrita de 1,2kms aprox. que está a medio terminar. En flora existe mayormente lenga, ñirre, calafate, pasto ovillo, mata negra y trébol. En fauna, podremos contemplar zorros, ciervos, pumas, jabalí, cóndores, carpinteros, pitios, coliparados, huet huet y chucao. Anteriormente el campo fue utilizado para la engorda ovina y esporádica extracción de leña.El campo de 65,7 hectáreas, correspondiente al Lote G, es parte de la subdivisión realizada por una sucesión. Colindante al Lote G existen otros campos a la venta: el Lote H de 65,7ha con 500mts de río, el Lote C de 65,7ha y 820mts de río, y el Lote E de 55,7ha sin río, todos con servidumbre, predios que se venden al mismo precio por hectárea que el Lote G y que abren la posibilidad de crecer en este increíble lugar.En las cercanías al lugar hay posta, iglesia, escuela, almacén y caja vecina. Además, se encuentra el Valle de la Luna, Laguna Brava, el Lago Norte, el Cerro Catedral, el Rio Ñirehuao, Los Juntos, lago Norte, lago Misterioso, lago Zapato y laguna Arados, lugares donde encontrarás Lodge de pesca, cotos de caza, cabalgatas, paseos de trekking y pesca de salmón y truchas.Por su parte, el campo se encuentra cerca de la ruta internacional con paso habilitado que dirige a Alto Río Senguer y otras bellezas de la vecina Argentina. Las rocas sedimentarias y frondosos bosques nativos de sus cordones montañosos exhiben numerosas y fascinantes formaciones, siendo un deleite para geólogos y amantes de la naturaleza.¡CONTÁCTANOS Y CONOCE ESTE HERMOSO CAMPO!</t>
  </si>
  <si>
    <t>https://www.portalinmobiliario.com/MLC-1496353525-predio-31-hectareas-con-250-metros-orilla-laguna-_JM</t>
  </si>
  <si>
    <t>INCREIBLE LUGAR CON FRONDOSO BOSQUE NATIVO, SOLEADO, 250 METROS DE ORILLA DE LAGUNA ESCONDIDA, 700 METROS DE ORILLA DE ARROYO Y A 8 KMS DE PUERTO CISNES , HOY DENOMINADO EL FUTURO PUERTO VARAS CON CRECIMIENTO EN INFRAESTRUCTURA Y SERVICIOS. LA LAGUNA ESCONDIDA COMO SU NOMBRE LO INDICA ESTA MAGICAMENTE AISLADA EN UN ENTORNO NATURAL Y DE BELLEZA CONMOVEDORA. SE ACCEDE HOY VIA BOTE POR EL RIO CISNES DESDE PUERTO CISNES. TERRENO DEBIDAMENTE INSCRITO Y CON ROL.</t>
  </si>
  <si>
    <t>Puerto Cisnes, Cisnes, Aysén, Chile, Cisnes, Aysén</t>
  </si>
  <si>
    <t>https://new.yapo.cl/inmuebles/propiedad_88160307</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</si>
  <si>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macrolotes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/&gt;-3,20 hectáreas &lt;br /&gt;-Pendiente suave&lt;br /&gt;-Exposición al sol alta &lt;br /&gt;&lt;br /&gt;&lt;br /&gt;Soledad Monsalve &lt;br /&gt;997453841&lt;br /&gt;&lt;br /&gt;Alejandra Balbontin &lt;br /&gt;996998059</t>
  </si>
  <si>
    <t>https://new.yapo.cl/inmuebles/propiedad_86671327</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</si>
  <si>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macrolotes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-3,20 hectáreas -Pendiente suave -Exposición al sol alta Soledad Monsalve 997453841 Alejandra Balbontin 996998059</t>
  </si>
  <si>
    <t>https://www.portalinmobiliario.com/MLC-1397821007-agricola-en-venta-en-coihaique-_JM</t>
  </si>
  <si>
    <t>https://www.portalinmobiliario.com/MLC-1439945155-venta-terreno-orilla-del-rio-baker-_JM</t>
  </si>
  <si>
    <t>CAMPO DE 89 HA CON EXCLUSIVA BAHÍA Y PLAYA EN RÍO BAKER- 1,3 kms de orilla de Río Baker- Derechos de agua Río Baker, punto 1 en sector playa con caudal de 1 L/S y punto 2 en sector de bahía con caudal de 0,4 L/S.- Bahía con topografía plana ideal para emplazar lodge o casas.- Impactantes vistas a cordillera y río. Árboles nativos y senderos naturales.- A tan sólo 8 kms de Ciudad de Cochrane y 9 kms de Parque Patagonia.- Buenas alternativas de acceso al campo, ya sea por Ruta 890 o balsa sector Arbolito.- Gran plusvalía.</t>
  </si>
  <si>
    <t>Venta Terreno Orilla Del Rio Baker, Cochrane, Aysén</t>
  </si>
  <si>
    <t>https://www.economicos.cl/propiedades/sitio-o-terreno-en-venta-en-coyhaique-codR76401637-8L0-EBFE8430.html</t>
  </si>
  <si>
    <t>64 Hectareas  de lindo campo Patagonico, a solo 7 kilometros del Aeropuerto de Balmaceda en camino a Vista hermosa, el predio ha sido explotado para ganaderia por lo que cuenta con abrevaderos y 5 potreros cercados, tierras planas en toda su extencion y curso de agua propio, parte del predio tambien cuenta con bosque nativo y hermosas vistas al sector de Vista Hermosa y Balmaceda como tambien al cordon de la reserva nacional Cerro Castillo, desde el predio al Parque Nacional Cerro Castillo son solo 54 Kilometros pavimentados, misma distancia a la ciudad de coyhaique, los 5 km de ripio desde el Aeropuerto de Balmaceda al predio  son transitables todo el año y mantenidos por vialidad.</t>
  </si>
  <si>
    <t>https://propiedades.elmercurio.com/propiedades/parcela-o-chacra-en-venta-en-rio-ibanez-codR77343381-kL0-114005274.html</t>
  </si>
  <si>
    <t>https://www.portalinmobiliario.com/MLC-1491598361-terreno-en-venta-en-cisnes-_JM</t>
  </si>
  <si>
    <t>Hermosas 78,6 hectáreas en el valle del Frío a 130 kilómetros de Chaitén y a 20 kilómetros de la Junta, sector de las Nalcas.  Con Bosque nativo, arroyos y hermosa mirador en meseta.</t>
  </si>
  <si>
    <t>Valle Del Frío A 20 Kilómetros De La Junta Sector De Las Nalcas, Cisnes, Aysén</t>
  </si>
  <si>
    <t>https://propiedades.portalterreno.cl/propiedad/venta/terreno/lago-verde/302306</t>
  </si>
  <si>
    <t>Terreno único de 14 hectáreas ubicado a 3 horas de la ciudad de Coyhaique en la comuna de Lago Verde.\nEl terreno cuenta con bosques nativos de Lenga, un excelente orientación Nor-oriente, con una vista privilegiada a los cerros de la reserva nacional Lago Carlota.\nPara acceder a la propiedad se debe recorre la ruta X- 25 que une Villa Amengual con Villa Tapera. Donde luego de Villa La Tapera se avanzan unos 9 km por la ruta que une Villa Tapera con Lago Verde, inmersa en un paisaje rodeado de lagunas y ríos (Cisne y Cáceres). \nEs recomendable el uso de 4×4 pero también se accede en camioneta 4×2.\nEl sector es considerado una zona de alto valor turístico debido a su cercanía con Reserva Nacional Lago Carlota y el Lago Solís conocidos por su increíble pesca.</t>
  </si>
  <si>
    <t>https://www.portalterreno.com/cl/propiedad/venta/terreno/cisnes/183378</t>
  </si>
  <si>
    <t>Información Adicional Zona de Alta Demanda Zona de Muy Alta Demanda--&gt; Descripción Se vende Terreno de 46.4 has, ubicado a 5 km del ventisquero colgante limitando con Parque Nacional Queulat y a 15 km de la localidad de Puyuhuapi. Cabe destacar además que se encuentra en frente de Termas de Puyuhuapi, a orillas de la carretera austral junto al mar, posee vegetación nativa y maravillosa vista. Para mayor información contactar a los telefonos + ó +</t>
  </si>
  <si>
    <t>0412123338</t>
  </si>
  <si>
    <t>https://www.yapo.cl/aisen/comprar/campo_sector_lago_castor_75325410.htm?ca=13_s&amp;oa=75325410&amp;xsp=39</t>
  </si>
  <si>
    <t>Se vende campo a solo 20 minutos de la capital regional coyhaique, solo 18 km de los cuales se encuentra una parte de carretera pavimentada. El campo esta ubicado en el sector lago castor, cuenta con 49 hectáreas, accesible todo el año, tendido eléctrico en el predio, agua, señal telefónica e internet, con bosques de ñire y lenga, parte de un semillero, vista al lago castor, etc. para mas detalles y valor comunicarse al +56953391423 o via whatsapp.se vende campo completo no por parcelas</t>
  </si>
  <si>
    <t>https://www.portalinmobiliario.com/MLC-979966239-campo-a-16-km-de-rio-tranquilo-valle-exploradores-_JM</t>
  </si>
  <si>
    <t>https://propiedades.elmercurio.com/propiedades/parcela-o-chacra-en-venta-en-aysen-codR76917568-7L0-114037115.html</t>
  </si>
  <si>
    <t>Santuario Quitralco es un proyecto situado en un lugar prístino, al interior de una bahía, a orilla de fiordo y rodeado por imponentes montañas. El lugar se caracteriza por su mar calmo, paisajes sublimes y una exuberante flora y fauna, haciéndolo parada obligatoria para cruceros que navegan por sus aguas. El proyecto se compone de una reserva ecológica de 20 hectáreas, 64 macro lotes con 90mts en promedio de orilla de mar y 30 en segunda línea, todos con vista hacia el fiordo y varios con ríos y esteros provenientes de glaciares milenarios.  Esta ubicado al interior de la bahía Quitralco, dentro del conocido Santuario de la Naturaleza Estero de Quitralco, a 145kms (91 millas o 78,3 millas náuticas) navegando al sur oriente de Puerto Chacabuco, Región de Aysén.  Para llegar al proyecto, desde el Aeropuerto de Balmaceda dirigirse al norponiente a través de las rutas pavimentadas 7 y 240 hasta Puerto Chacabuco. El viaje demora 2:00hrs en auto (133,5kms). Al proyecto se accede principalmente por mar desde Puerto Chacabuco (también desde Puerto Grosse) a través de barcaza estatal que zarpa los días primero y quinceavo de cada mes, demorando 6hrs y media aprox. el traslado es gratuito si vas a pie y puedes llevar hasta 60Kg. en mercaderías o enceres, sobre ese peso el kilo tiene un costo de $20.- Se pueden cargar hasta 35 vacunos. También existen lanchones privados que demoran tres horas y media, con un costo aproximado desde $ 280.000.- y una capacidad de 3 personas. Finalmente, podrás acceder en hidro avión y existe una pista privada cercano al proyecto, en la hacienda Quitralco, cercano a las Termas de Quitralco, donde eventualmente podrías acceder en avioneta y luego embarcación privada hasta el proyecto.  Por ahora no existe una ruta terrestre hasta el proyecto, pero a futuro se proyecta un camino a través de la extensión de la Ruta de la Pesca (ruta 155), al sur de Puerto Aysén, y que actualmente tiene un largo de 45kms y llega hasta e</t>
  </si>
  <si>
    <t>https://www.economicos.cl/propiedades/se-vende-bonito-fundo-107-haslado-rio-azul-palena-codAASRCLA.html</t>
  </si>
  <si>
    <t>Se vende bonito fundo 107 hás., lado rio azul, sector Palena. Ideal para refugio familiar o proyectos turísticos, maravilloso entorno, cerca de lugares de atracción mundial como río Futaleufú y Palena, también canchas de esquí en Esquel. La propiedad posee una casa patronal y 1 galpón. Valor propiedad: $450.000.000 + 2% comisión. Para mayor información favor contactar al: 994066867</t>
  </si>
  <si>
    <t>2022-08-01</t>
  </si>
  <si>
    <t>https://www.yapo.cl/inmuebles/propiedad_89564505</t>
  </si>
  <si>
    <t>Terreno único de 14 hectáreas ubicado a 3 horas de la ciudad de Coyhaique en la comuna de Lago Verde. El terreno cuenta con bosques nativos de Lenga, un excelente orientación Nor-oriente, con una vista privilegiada a los cerros de la reserva nacional Lago Carlota. Para acceder a la propiedad se debe recorre la ruta X- 25 que une Villa Amengual con Villa Tapera. Donde luego de Villa La Tapera se avanzan unos 9 km por la ruta que une Villa Tapera con Lago Verde, inmersa en un paisaje rodeado de lagunas, entre los ríos Cisne y Cáceres. Hogar de ciervos, jabalíes, zorros y pumas. Es recomendable el uso de 4×4 pero también se accede en camioneta 4×2. El sector es considerado una zona de alto valor turístico debido a su cercanía con Reserva Nacional Lago Carlota y el Lago Solís conocidos por su increíble pesca.</t>
  </si>
  <si>
    <t>villa la Tapera</t>
  </si>
  <si>
    <t>https://www.portalinmobiliario.com/MLC-2381974896-patagonia-27-km-de-costa-del-lago-general-carrer-_JM</t>
  </si>
  <si>
    <t>Hermosa Orilla del lago General Carrera de 376Ha y poco mas de 2.7Km de orilla de lago, el predio cuanta con servidumbre inscrita para su ingreso y un camino de penetración de 6Km hasta la orilla misma del Lago, increíbles vistas y maravillosas playas en toda su extensión de orilla.Ubicado a 110Km del aeropuerto de Balmaceda, siendo el pablado más cercano Puerto Ibáñez o Levican,  pendientes  en toda la ladera expuesta al lago, todas con potencialidad de desarrollar caminos en toda la extensión del campo.Excelente propiedad a orillas de uno de los lagos mas demandados de la región de Aysén.El predio son dos paños colindantes con roles independientes, uno de 371.82Ha y otro de 100Ha los que pueden ser vendidos por separado.Beautiful Shore of General Carrera Lake, with an area of 376Ha and a little over 2.7km of lake shore, the property has a registered easement for access and a 6km penetration road to the lake shore itself, incredible views and marvelous beaches along its entire shoreline.Located 110km from Balmaceda airport, with the nearest village being Puerto Ibáñez or Levican, slopes on the entire exposed side to the lake, all with the potential to develop roads throughout the field.Excellent property on the shores of one of the most sought-after lakes in the Aysén region.The property consists of two adjacent plots with independent titles, one of 371.82Ha and the other of 100Ha, which can be sold separately.</t>
  </si>
  <si>
    <t>https://www.portalinmobiliario.com/MLC-2559775386-patagonia-27-km-de-costa-del-lago-general-carrer-_JM</t>
  </si>
  <si>
    <t>https://www.portalterreno.com/cl/propiedad/venta/agricola/coyhaique/227932</t>
  </si>
  <si>
    <t>2023-01-16</t>
  </si>
  <si>
    <t>2022-12-17</t>
  </si>
  <si>
    <t>Información Adicional Zona de Alta Demanda Zona de Muy Alta Demanda--&gt; Descripción ¡DESCUBRETE EN UN CAMPO CON FASCINANTES FORMACIONES Y FANTÁSTICA VISTA!Bienvenido a un campo de 65,7 hectáreas con 800 metros de orilla de río ubicado en el sector Río Norte, al nororiente de Coyhaique, oriente de Villa Mañihuales y cercano al conocido valle de la Luna.El predio deslinda con el río norte en 800 metros aprox., donde se puede pescar y donde existe una gran cascada. En la parte alta posee una hermosa laguna donde se observan majestuosas vistas decoradas por cordones montañosos con riscos y condoreras.Además, el campo posee arroyos y vertientes en su interior. Hay postación eléctrica por el camino rural que pasa a 750 metros de la entrada al campo, se obtiene agua a través de vertientes, existen cercos en parte de su perímetro y para el manejo de animales, y hay poca señal telefónica.Al campo se accede a través de un camino de ripio en buen estado y posteriormente un puente que prontamente será renovado por uno mecano. Finalmente, se accede a través de una servidumbre inscrita de 1,2kms aprox. que está a medio terminar.En flora existe mayormente lenga, ñirre, calafate, pasto ovillo, mata negra y trébol. En fauna, podremos contemplar zorros, ciervos, pumas, jabalí, cóndores, carpinteros, pitios, coliparados, huet huet y chucao.Anteriormente el campo fue utilizado para la engorda ovina y esporádica extracción de leña.El campo de 65,7 hectáreas, correspondiente al Lote G, es parte de la subdivisión realizada por una sucesión. Colindante al Lote G existen otros campos a la venta: el Lote H de 65,7ha con 500mts de río, el Lote C de 65,7ha y 820mts de río, y el Lote E de 55,7ha sin río, todos con servidumbre, predios que se venden al mismo precio por hectárea que el Lote G y que abren la posibilidad de crecer en este increíble lugar.En las cercanías al lugar hay posta, iglesia, escuela, almacén y caja vecina. Además, se encuentra el Valle de la Luna, Laguna Brava, el Lag</t>
  </si>
  <si>
    <t>coyhaique</t>
  </si>
  <si>
    <t>https://www.economicos.cl/propiedades/campo-30-ha-orilla-rio-palena-carretera-austral-codAASJ3MA.html</t>
  </si>
  <si>
    <t>2021-09-23</t>
  </si>
  <si>
    <t>Vendo campo 30 hectáreas, orilla Rio Palena,  reserva ecológica con gran variedad de especies nativas, ideal proyectos madereros, turístico, parcelación o refugio climático. Se encuentra a orillas del rio Palena, donde se realizan actividades deportivas como bajadas en balsa, kayak y pesca con mosca. Esta a solo 200 mt de la Carretera Austral, el acceso en embarcación menor. A 30 km de la Junta. Aeródromos cercanos Chaiten, Palena-La Junta.</t>
  </si>
  <si>
    <t>..... Cisnes, Aisén del General Carlos Ibañez del Campo</t>
  </si>
  <si>
    <t>https://www.portalterreno.com/cl/propiedad/venta/terreno/coyhaique/243067</t>
  </si>
  <si>
    <t>2023-09-22</t>
  </si>
  <si>
    <t>Parcela de agrado \nLa superficie en venta son 23,4 hectáreas, producto de la sub división de un predio de mayor cabida, corresponde a una sucesión.\nEl campo tiene en la mayor parte de su superficie bosque nativo de Lenga, con intervención de limpias y extracción de leña en algunas partes, en su interior, en la parte baja, tiene como limite el rio Pedregoso. El campo es de semi montaña dotado mayoritariamente bosque nativo (especie nativa) en estado adulto, posee cerros de poca altura, sus praderas o claros son de bosque, posee una extensa planicie a orillas del rio apto para construir.\nEn la zona los predios están destinados al, turismo, recreación, lodge de pesca, tracking, cabalgatas y muchos otros.\nVuelo desde Santiago Balmaceda, principal aeropuerto de la región, en vuelo directo 2.15 horas. Desde el aeropuerto de Balmaceda a la propiedad son aprox. 127 kilómetros pasando por la ciudad de Coyhaique, aproximadamente la mitad del camino es pavimentada y la otra es de ripio, con buen camino. \nLa parcela se ubica en el Poblado de Ñirehuao se encuentra ubicado en el Valle de Ñirehuao a 62 km. de Coyhaique, (figs., 1 y 2, la capital provincial y regional. Está a conectada a través de la ruta 7 hoy ejecutándose el pavimento hasta Villa Ortega, otros caminos ripiados y en buen estado durante todo el año. También se puede acceder por la Carretera Austral a través de Villa Mañihuales por la ruta X-423, ubicada a unos 71 km de distancia del pueblo de Ñirehuao. Al predio se accede por la ruta X-439 por un camino de ripio.\nLos pobladores de las zonas vecinas se dedican a la ganadería, agricultura y venta de leña.\nGastos de visita\nLos gastos de visita y conocimiento del predio son por cuenta de los interesados, arriendo de camioneta y combustible. El - de salida y regreso de las visitas es desde Coyhaique, caso contrario se debe cancelar transporte, vía transferencia electrónica, previo a la visita, valor $80.000.-\nNo se publican mayores antecedentes por uso malicioso y mal intensionado que se ha hecho con la informacion.\nSolicite Kmz., videos y antecedentes complementarios.\nContacto: \nJ. Claudio von Marees C.\nCelular \n\n</t>
  </si>
  <si>
    <t>https://www.portalterreno.com/cl/propiedad/venta/terreno/cisnes/187836</t>
  </si>
  <si>
    <t>2022-01-25</t>
  </si>
  <si>
    <t>Información Adicional Zona de Alta Demanda Zona de Muy Alta Demanda--&gt; Descripción 150 HECTÁREAS EN RIO PALENA (LA JUNTA) IDEAL PARA PARCELAR</t>
  </si>
  <si>
    <t>2501105708</t>
  </si>
  <si>
    <t>https://new.yapo.cl/inmuebles/propiedad_88160231</t>
  </si>
  <si>
    <t>Fundo Levican Lago General Carrera&lt;br /&gt;Comuna de Río Ibáñez, Región de Aysén&lt;br /&gt;&lt;br /&gt;Valor UF 54.370.-&lt;br /&gt;Superficie: 376,5 hectáreas.&lt;br /&gt;Agua: 2,7 km de orilla de lago&lt;br /&gt;&lt;br /&gt;Maravilloso terreno de 376,5 hectáreas con 2,7 km de orilla de lago de playa de arena, posee camino de acceso hasta el lago y servidumbre inscrita. Está ubicado a 25 km de Puerto Ibáñez. A 2 km del campo pasa postación de luz. Está compuesto por 2 paños que se pueden vender por separado.&lt;br /&gt;</t>
  </si>
  <si>
    <t>Levican General Carrera</t>
  </si>
  <si>
    <t>https://www.portalinmobiliario.com/MLC-1331694451-terreno-en-venta-en-aisen-_JM</t>
  </si>
  <si>
    <t>2023-02-16</t>
  </si>
  <si>
    <t>Campo a orillas del Lago General Carrera, con una superficie de 376,5 hectáreas con 2,7 kilómetros de playa de arena. El campo tiene dos ojos de agua en su interior y un pequeños estero. Acceso con camino por servidumbre inscrita y camino interno hasta el lago con camioneta. El campo está ubicado en la Península de Levican, a 115 km del aeropuerto de Balmaceda y a 25 km de Puerto Ibáñez. A 2 km del campo se encuentra la luz.  También está la opción de vender 105,5 hectáreas del campo.</t>
  </si>
  <si>
    <t>Lago General Carrera, Río Ibánez, Aysén</t>
  </si>
  <si>
    <t>2024-02-13</t>
  </si>
  <si>
    <t>https://www.portalinmobiliario.com/MLC-908920888-agricola-en-venta-en-cochrane-_JM</t>
  </si>
  <si>
    <t>Terreno de 90 hectáreas ubicadas a orillas del Río Baker, en la localidad de Cochrane, undécima región de Aysén, ubicado al Norte de la ciudad de Cochrane, a 8 km, el acceso al terreno es por la salida norte de Cochrane camino a Coyhaique, este tiene dos accesos, uno a través de la balsa Baker (8 km.) y otra por la pasarela del sector del manzano que queda a 50 km. aproximadamente (acceso todo el año). El 50% de este terreno es de bosque nativo de Lenga, Ñirre, arbustos y matorrales aparragados. Las 90 hectáreas cuentan con 1.200 metros aproximados de orillas del río Baker, (donde encuentras una muy buena pesca). El potencial del terreno es 100% turístico. El terreno cuenta con cierre perimetral de un 45%. Lugares turísticos cerca del terreno, se encuentran las confluencias del río Baker con río Neff, Parque Patagonia, Glaciar Cayuqueo, Lago Esmeralda. El sector cuenta con electricidad.</t>
  </si>
  <si>
    <t>Cochrane , Rio Baker, Cochrane, Aysén</t>
  </si>
  <si>
    <t>https://www.portalinmobiliario.com/MLC-2109748196-patagonia-27-km-de-costa-del-lago-general-carrer-_JM</t>
  </si>
  <si>
    <t>Hermosa Orilla del lago General Carrera de 376Ha y poco mas de 2.7Km de orilla de lago, el predio cuanta con servidumbre inscrita para su ingreso y un camino de penetración de 6Km hasta la orilla misma del Lago, increíbles vistas y maravillosas playas en toda su extensión de orilla.Ubicado a 110Km del aeropuerto de Balmaceda, siendo el pablado más cercano Puerto Ibáñez o Levican, pendientes en toda la ladera expuesta al lago, todas con potencialidad de desarrollar caminos en toda la extensión del campo.Excelente propiedad a orillas de uno de los lagos mas demandados de la región de Aysén.El predio son dos paños colindantes con roles independientes, uno de 371.82Ha y otro de 100Ha los que pueden ser vendidos por separado.</t>
  </si>
  <si>
    <t>https://www.portalinmobiliario.com/MLC-2405756556-patagonia-57ha-hermoso-campo-lago-castor-_JM</t>
  </si>
  <si>
    <t>PRECIO OFERTA EXCLUSIVO CYBER PROPERTY 2024Hermoso campo de 57.28ha, a orillas de carretera con vista al Lago Castor a 30 minutos de la ciudad de Coyhaique.Topografía mayormente plana, vegetación nativa principalmente lenga y algunos frutales, cortinas de viento hechas con árboles de pino. Cuenta con esteros atmosféricos, electricidad y excelente acceso por caminos públicos.Beautiful 57.28ha countryside, located on the roadside with a view of Lake Castor, just 30 minutes away from the city of Coyhaique.The topography is mostly flat, with native vegetation mainly consisting of lenga trees and some fruit trees. Windbreaks made of pine trees are also present. The property has atmospheric streams, electricity and excellent access through public roads.</t>
  </si>
  <si>
    <t>https://www.portalinmobiliario.com/MLC-2559826008-patagonia-57ha-hermoso-campo-lago-castor-_JM</t>
  </si>
  <si>
    <t>Hermoso campo  de 57.28ha, a orillas de carretera con vista al Lago Castor a 30 minutos de la ciudad de Coyhaique.Topografía mayormente plana, vegetación nativa principalmente lenga  y algunos frutales, cortinas de viento hechas con árboles de pino. Cuenta con esteros atmosféricos, electricidad y excelente acceso por caminos públicos.Beautiful 57.28ha countryside, located on the roadside with a view of Lake Castor, just 30 minutes away from the city of Coyhaique.The topography is mostly flat, with native vegetation mainly consisting of lenga trees and some fruit trees. Windbreaks made of pine trees are also present. The property has atmospheric streams, electricity and excellent access through public roads.</t>
  </si>
  <si>
    <t>https://www.portalinmobiliario.com/MLC-2555988274-terreno-en-venta-en-cochrane-_JM</t>
  </si>
  <si>
    <t>Terreno en primera línea frente al Río Baker, con una superficie de 82 hectáreas, con 760 metros de orilla de Río Baker, acceso en auto hasta el terreno o cruzando el río en balsa. Ubicado a 15 minutos de Cochrane. Con derechos de agua en proceso de aprobación.</t>
  </si>
  <si>
    <t>Ubicado En El Rio Baker A 15 Minutos De Cochrane, Cochrane, Aysén</t>
  </si>
  <si>
    <t>https://www.yapo.cl/inmuebles/propiedad_88543333</t>
  </si>
  <si>
    <t>CAMPO DE 89 HA CON EXCLUSIVA BAHÍA Y PLAYA EN RÍO BAKER&lt;br&gt;- 1,3 kms de orilla de Río Baker&lt;br&gt;- Derechos de agua Río Baker, punto 1 en sector playa con caudal de 1 L/S y punto 2 en sector de bahía con caudal de 0,4 L/S.&lt;br&gt;- Bahía con topografía plana ideal para emplazar lodge o casas.&lt;br&gt;- Impactantes vistas a cordillera y río. Árboles nativos y senderos naturales.&lt;br&gt;- A tan sólo 8 kms de Ciudad de Cochrane y 9 kms de Parque Patagonia.&lt;br&gt;- Buenas alternativas de acceso al campo, ya sea por Ruta 890 o balsa sector Arbolito.&lt;br&gt;- Gran plusvalía.</t>
  </si>
  <si>
    <t>VENTA TERRENO ORILLA DEL RIO BAKER</t>
  </si>
  <si>
    <t>https://propiedades.portalterreno.cl/propiedad/venta/agricola/cochrane/275241</t>
  </si>
  <si>
    <t>https://www.portalinmobiliario.com/MLC-1034638700-agricola-en-venta-en-cerro-castillo-carretera-austral-_JM</t>
  </si>
  <si>
    <t>https://www.portalterreno.com/cl/propiedad/venta/terreno/cisnes/176640</t>
  </si>
  <si>
    <t>Información Adicional Derechos de agua Loteado Bosque Ubicación privilegiada Zona de Alta Demanda Zona de Muy Alta Demanda--&gt; Descripción ÚLTIMA OPORTUNIDAD - en LA PERLA DEL LITORAL - solo 2 lotes disponibles de 64 haces pocos meses, con una GRAN VENTA ACELERADA y exitosa. Proyecto súper exitoso en la Patagonia ya tenemos 3 en la zonas de los cuales tenemos 2 con el 100% vendidos, y este 3er proyecto en recta final con los ultimos con bosque nativo y acceso directo al mar, terrenos ideales para inversión a mediano - largo plazo. Asegura un refugio natural para tus futuras generaciones con Fiordos de Puyuhuapi CISNES, ubicado a solo 2,3 kilómetros de Puerto Cisnes, es un paraíso austral de belleza inigualable y majestuosa vegetación virgen. Enclavado en el corazón del canal Puyuhuapi, CISNES cuenta con una superficie con mas de 300 hectáreas, en una zona de impresionantes ecosistemas de flora y fauna e invaluable en historias y trascendencia patrimonial. Además Puerto Cisnes se encuentra hoy en la tercera etapa trabajos del Borde Costero, obra largamente anhelada por los vecinos, y que se une a los trabajos del Terminal Portuario. Proyecto cuenta con: - ROL PROPIO - Bosque nativo y 100% virgen. - Documentación legal completa y al DÍA. - Derechos de agua inscritos. Y adicional.... : - 2,3 km de Puerto Cisnes. -Acceso directo al mar. (Pregunta por último lote con borde de mar) - % de Participación del lote común con acceso al mar. Trato directo con inmobiliaria sin pago de comisión. Instagram: Lacruzrc Linkedin: Rosita Catherin Lacruz</t>
  </si>
  <si>
    <t>A2,3KmdePuertoCisnes</t>
  </si>
  <si>
    <t>2023-04-23</t>
  </si>
  <si>
    <t>https://www.portalinmobiliario.com/MLC-1506651467-oportunidad-vendo-2-terrenos-91-ha-patagonia-lago-verde-_JM</t>
  </si>
  <si>
    <t>Terrenos en Patagonia Chilena,  Lago Verde, ubicada en la zona norte de la Región de Aysén, a 13 km al este del pueblo de Lago Verde, se ubica en el corazón de la Patagonia, a 74 kilómetros de La Junta y Carretera Austral Norte, cuenta con paisajes únicos y vírgenes, zona libre de contaminación,  lugar no intervenido, privilegiadoa conun micro clima menos lluvioso, donde se relacionan los ecosistemas convirtiéndola en un tesoro mundial. Apto para conservación y turismo. Se vende como paños completos de 91,62 hectáreas cada uno</t>
  </si>
  <si>
    <t>2022-05-27</t>
  </si>
  <si>
    <t>Victoria Monsalve Propiedades vende campo de 48 hectáreas en La Patagonia.  Ubicada en el Sector de Emperador Guillermo Campo dedicado a la crianza y ganadera , posee invernadas naturales, agua de vertientes , lo cruza un estero con bastante caudal que baja de la cordillera. bosque nativo de coigues y ciruelillo  cercano : Manihuales 30 km Coyhaique 47 km Puerto Aysen 60 km Puerto Cisne 95 Km Aeropuerto 90 Km</t>
  </si>
  <si>
    <t>https://www.portalinmobiliario.com/MLC-1001189608-agricola-en-venta-en-coihaique-_JM</t>
  </si>
  <si>
    <t>Vendo Campo 48ha En Coyhaique, Aysén, Aysén</t>
  </si>
  <si>
    <t>https://www.portalterreno.com/cl/propiedad/venta/terreno/cisnes/176648</t>
  </si>
  <si>
    <t>Información Adicional Loteado Bosque Ubicación privilegiada Zona de Alta Demanda Zona de Muy Alta Demanda--&gt; Descripción 13,35 hectáreas en zona exclusiva del canal Puyuhuapi A solo 2,8 kms del próximo puerto mas grande de la región de Aysén, PUERTO CISNES. Tiene derechos de agua inscritos y una Proyección de crecimiento exponencial en el corto plazo. Valor: $ 59.000.000 (USD 75.000) .- No se paga comisión. .- Acceso navegando durante 10 minutos desde Puerto Cisnes (de momento). .- DERECHOS DE AGUA INSCRITOS! .- Rol propio. .- Terreno en SEGUNDA LINEA A 1,2 kms de distancia hasta la orilla del canal Puyuhuapi. .- % de participación sobre Área común o de desembarco (1,89 hectáreas) para tener salida al mar. .- Acceso a Servidumbre proyectada. .- $4.400.000 valor por hectárea. .- Suelo agrícola. .- Bosque Nativo y Vírgen. .- Firma de Compraventa en notaría en menos de 30 días. .- Documentación legal actualizada y disponible.</t>
  </si>
  <si>
    <t>1308114547</t>
  </si>
  <si>
    <t>https://propiedades.portalterreno.cl/propiedad/venta/sitio/cochrane/258310</t>
  </si>
  <si>
    <t>https://www.portalterreno.com/cl/propiedad/venta/terreno/puerto-chacabuco/176647</t>
  </si>
  <si>
    <t>Información Adicional Loteado Bosque Buenos accesos Zona de Alta Demanda Zona de Muy Alta Demanda--&gt; Descripción 10,17 HECTÁREAS + 200 MTS Orilla de Playa + Fiordos de San Rafael Ideal para INVERSIONISTAS. Valor: CLP $45.000.000 (USD 59.192 (aproximadamente)) Acceso navegando desde Puerto Chacabuco PARA GARANTIZAR LA RENTABILIDAD TE ENTREGAMOS UN CERTIFICADO EN DONDE NOS COMPROMETEMOS A COMPRAR TU TERRENO EN 12 MESES AL PRECIO QUE LO COMPRASTE + 10% PLUSVALIA. Obviamente si así lo deseas. Fiordos de San Rafael es un proyecto único en sus características, que cuenta con inigualable riqueza natural. Está ubicado en isla Elena, en la Región de Aysén. Situado en un área excepcional: En la entrada del canal de acceso a Puerto Chacabuco, a 50 kilómetros del principal puerto de la región. .- No se paga comisión. .- Valor por hectárea ($4.500.000 aprox.). .- Ideal para proyecto turístico y preservación! .- Ubicado en zona altamente turística (en camino a Parque Nacional laguna san Rafael). .- Un verdadero refugio natural. .- Rentabilidad mínima de 10% anual garantizada!. .- Rol Propio &amp;amp, Documentos legales disponibles. .- Hectáreas 10,17 de bosque nativo y virgen + 200 metros de orilla de Playa (fotos reales). Cercano a: .- Parque Nacional Isla Magdalena, .- Monumento Nacional Cinco hermanas, .- Canal Costa Australis, .- Lago Traiguén, .- Volcanes Macá y Cay. .- Está próximo a una barrera natural en el golfo, conformada por islotes desmembrados del Océano Pacífico, tales como: Isla Rivero, Isla Garrido,Isla Luz e Isla Humos. El proyecto representa una extraordinaria oportunidad de inversión en naturaleza, con gran potencial para el turismo, protección del medio ambiente y altos niveles de plusvalía al encontrarse enclavado en la principal vía de conexión marítima entre Puerto Chacabuco y Puerto Aguirre. Cuenta con acceso privilegiado al Archipiélago de las Guaitecas y al Océano Pacífico, a través del Canal de Moraleda.</t>
  </si>
  <si>
    <t>1308113713</t>
  </si>
  <si>
    <t>https://www.portalterreno.com/cl/propiedad/venta/sitio/aysen/182322</t>
  </si>
  <si>
    <t>Información Adicional Zona de Alta Demanda Zona de Muy Alta Demanda--&gt; Descripción Campo a orillas del Lago General Carrera, con una superficie de 376,5 hectareas con 2,7 kilómetros de playa de arena. El campo tiene dos ojos de agua en su interior y un pequeños estero. Acceso con camino por servidumbre inscrita y camino interno hasta el lago con camioneta.El campo está ubicado en la Península de Levican, a 115 km del aeropuerto de Balmaceda y a 25 km de Puerto Ibáñez. A 2 km del campo se encuentra la luz.También está la opción de vender 271 hectáreas del campo con 800 mt de orilla de playa de arena en $1.219.500.000.</t>
  </si>
  <si>
    <t>LagoGeneralCarrera</t>
  </si>
  <si>
    <t>https://www.portalinmobiliario.com/MLC-1505939173-gran-predio-en-venta-en-la-junta-region-de-aysen-_JM</t>
  </si>
  <si>
    <t>Actualmente el Predio Dinamarca es trabajado con la explotación de recursos ganaderos, como la crianza de vacunos, forestales como la venta de leña y, elaboración de madera mediante Aserradero, además del potencial Ti rustico explotado en Temporada de Verano, por los diversos Lodge existentes en la zona, con el objetivo de Avistamientos, pesca con mosca y uso de la Isla. Tipo de Propiedad:   Conservación / Expediciones Turismo Aventura/ Escalada/Tracking/ Pesca / Contemplación de Naturaleza.. Miradores naturales, donde contemplamos vistas panorámicas, del extenso Valle del Palena.  Por su topografía, es fácil diseñar senderos de interpretación hacia otros puntos de Predio. Los recursos forestales son inmensamente ricos y diversos en flora. Mañío, Coihue, Tepa, Luma y Canelo, para construcción de casas y otros. Además tiene un potencial de 300 Hectáreas Aproximadamente para forestación que puede ser una forma de armonizar la flora mientras se implementa un futuro proyecto turístico.  Y lo mas importante, cuenta con aguas termales, playa y una hermosa Isla.  Ubicación: Sector del Rio Dinamarca, comuna de Cisnes a 20 kilómetros al Oeste de La Junta, Chile Puedes llega vía terrestre y Marítima, el camino que une la ruta Raúl Marín Balmaceda con La Junta pasa por la mitad de Predio, la cual será pavimentada próximamente, lo que se transforma en un cordón bioceánico, ya que unirá los Océanos Atlántico y Pacifico, además de ser la puerta norte de la Region de Aysén( Al estar inhabilitado Chaitén), además de los 2 caminos Intraprediales que tiene esta propiedad, con accesos al Rio Dinamarca y a la playa por donde pasa un afluente del Rio Palena</t>
  </si>
  <si>
    <t>Puente Dinamarca Km 22, 0, Cisnes, Aysén</t>
  </si>
  <si>
    <t>https://www.portalinmobiliario.com/MLC-1468208455-lindo-terreno-con-orilla-de-rio-en-venta-en-la-junta-_JM</t>
  </si>
  <si>
    <t>Lindo terreno a orillas del río Palena, de 87 hectáreas con una cabaña y tinaja, acceso directo desde la carretera austral, con luz y agua. Gran bosque nativo. A 20 kilómetros de la junta y 130 de Chaitén.</t>
  </si>
  <si>
    <t>Sector Puente Exequiel Gonzalez, Cisnes, Aysén</t>
  </si>
  <si>
    <t>2022-01-27</t>
  </si>
  <si>
    <t>Estupendo terreno de 10,23 hectáreas ubicado en el corazón de la Patagonia. Loteo en zona de impresionante belleza, rodeado de verdes montañas, bosques nativos y acceso privilegiado a vistas extraordinarias del volcán Hudson. El proyecto Mirador de Pumas, es una excelente oportunidad de inversión, con proyecciones de enormes retornos y alta plusvalía en el largo plazo, dada la tremenda riqueza natural y recursos con los que cuenta la zona.  *VALOR: UF 150 / Ha.  *Los metros son aproximados y entregados por el propietario* Para más información o visitas, llama al: 9 9832 7912, 9 4017 5368 o escríbenos a: karina@keyproperties.com Encuentra más propiedades en: www.keyproperties.com</t>
  </si>
  <si>
    <t>https://new.yapo.cl/inmuebles/propiedad_81579306</t>
  </si>
  <si>
    <t>2022-01-28</t>
  </si>
  <si>
    <t>2022-04-15</t>
  </si>
  <si>
    <t>https://propiedades.elmercurio.com/propiedades/propiedad-agricola-en-venta-en-cisnes-codR76039513-7L0-110713959.html</t>
  </si>
  <si>
    <t>Se trata de una magnífico campo de 317 Há, ubicada sobre el camino que a 50KM lleva a lago verde y al paso cordillerano huemules en argentina, existe un proyecto para convertir este camino como la ruta natural para el corredor bioceánico que unirá Rawson en argentina con el puerto Raúl Marín Balmaceda en chile. Existe ya un anteproyecto que requiere aprobación para la subdivisión de uno de los Roles en 52 Parcelas c/u de alrededor algo mas de una Hectárea. El Precio por el campo completo es de US$6.000.- por Há. Plano en su mayoría o con pendientes suaves, esta cubierto con abundante vegetación nativa de diversas especies típicas de la zona como son: mañío, lenga, ciruelillo, coigüe, tepa, canelo, notro y otros, su deslinde oriente es la cordillera fiscal. Cuenta con derechos de agua inscritos en la Dirección General de Aguas (30 lts por segundo), y lo cruza un caudaloso estero que nace en la cordillera fiscal (límite norte) y desagua en el Rio Figueroa. Además tiene otros dos esteros de menor tamaño, todos estos corren por hondonadas rodeadas de arboles de gran tamaño. Muy cerca del impresionante Parque Nacional Queulat, a 25 Km de la Carretera Austral norte, pavimentada casi en su totalidad en dirección a Coyhaique, enclavada en el corazón de la Patagonia. Esta propiedad cuenta con una ubicación privilegiada, ya que deslinda con el Rio Figueroa, lo que le brinda un entorno natural excepcional. Además de su entorno natural espectacular, la propiedad se encuentra a unos 70 kilómetros de la encantadora localidad de Puyuhuapi, conocida por sus relajantes termas naturales. Este destino turístico es famoso por sus aguas termales curativas y su ambiente tranquilo, lo que lo convierte en un lugar ideal para el descanso y la relajación.  Esta propiedad es una oportunidad única para aquellos que buscan un refugio en la naturaleza ya sea para construir una casa de retiro, una cabaña de vacaciones o simplemente para disfrutar de la</t>
  </si>
  <si>
    <t>https://new.yapo.cl/inmuebles/propiedad_84805367</t>
  </si>
  <si>
    <t>campo de 423 hectareas con 5 km de orilla de rio , cuenta con paso servidumbre de 550 metro ingresando por carretera austral. luz electrica hasta el interior del campo. cuenta con puenta de estructura metalica que soporta hasta 6 toneldas. tambien 2 lotes apartes uno de 1 hectarea y otro de 6,5 hectareas. para mayor informacion comunicarse al numero +56977049853</t>
  </si>
  <si>
    <t>https://www.portalterreno.com/cl/propiedad/venta/terreno/aysen/203582</t>
  </si>
  <si>
    <t>Información Adicional Zona de Alta Demanda Zona de Muy Alta Demanda--&gt; Descripción UBICACIÓN Comuna de Puerto Aysén, XI Región Aysén, Patagonia Chilena Ubicado en bahía Puerto Bonito, cercanías con Laguna San Rafael Latitud: 45° 56.34 S / Longitud: 73° 33.85 W SUPERFICIE 5 Hectáreas, todas las parcelas con orilla de mar (fiordos de Aysén) ACCESOS Vuelo directo Santiago-Balmaceda, 2 hrs (LATAM) Alt 1: Desde Aeropuerto son 275 kms por Carretera Austral sur (80 kms pavimento+195 kms ripio) hasta Puerto Grosse (Bahía Exploradores), sector Pto Río Tranquilo/Lago G. Carrera, Luego 2h de navegación norte en Lanchón hasta predio Puerto Bonito Alt 2: Desde Aeropuerto son 130 kms por Carretera Austral norte (todo pavimentado) hasta Puerto Chacabuco. Luego 2h de navegación sur en Lanchón hasta predio Puerto Bonito *Nota: Opera Barcaza subvencionada con 2 salidas mensuales desde Puerto Aysén, con detención en predio Puerto Bonito CLIMA Templado Lluvioso, con bosques húmedos del tipo "valdiviano" Orientación: Sur/Poniente/Oriente (protegido de oleaje y vientos) Lluvias: 3000 mm/año Temperatura promedio Verano: 18ºC Temperatura promedio Invierno: 9ºC INFRAESTRUCTURA Refugio rústico de 40m2, Leñera 30m2, Invernadero, Instalaciones básicas (no tiene electricidad), Sendas de caminata. Tiene Puerto y Muelle Natural protegido + Area plana, seca y firme de 4Há. Posee 5 arroyos interiores que desembocan en el mar RECREACIONAL Ideal para Marina, Kayak de mar, Pesca y Navegación, con lindas calas protegidas y senderos de Trekking. Vista espectacular al Canal Elefantes y montañas aledañas, con abundancia de bosque virgen, aves silvestres y fauna marina (Recreacional A sólo 1h de navegación de PN Laguna San Rafael, a 2h de Puerto Aysen. 2h de Puerto Grosse (Bahía Exploradores) Es puerto natural para Yates y embarcaciones, con aguas calmas y poco profundas, cercano a Termas, y donde finaliza camino iniciado por MOP desde Pto. Aysén (70 kms de construcción proyectados). CONSERVACION Bosque nativo virgen del tipo Nothofagus "siempre verde", con fuerte presencia de Coigues, Mañío, Canelo y Tepa. Cuenta con 5 kms de costa de mar, posones naturales, arroyos de agua dulce e islotes aledaños con abundancia de Patos, Cormoranes y variada fauna marina, Nutrias, Lobos, Delfines, además de avistamientos de Ballenas en canales cercanos. Declarada zona "libre" de Salmoneras: predio ideal para Parque, Turismo y Conservación. Belleza escénica superior. PRODUCTIVIDAD Potencial Turístico al ser el mejor puerto del sector, rodeado de Parques Nacionales, Termas, estar en ruta litoral, poseer extensa orilla de mar, buena pesca, y estar localizado a sólo 1h de navegación de PN Laguna San Rafael y Campo de Hielo Norte. Plan de Manejo opcional con madera nativa abundante. Posibilidad de adherir 2000 Há fiscales colindantes según proyecto de concesión Min. Bs. Nacionales, Plusvalía asegurada.</t>
  </si>
  <si>
    <t>CanalElefante</t>
  </si>
  <si>
    <t>https://propiedades.portalterreno.cl/propiedad/venta/terreno/lago-verde/296306</t>
  </si>
  <si>
    <t>2024-04-11</t>
  </si>
  <si>
    <t>Se vende terreno de 91.625 hectáreas, ubicado a 12 km aproximados de la localidad de Lago Verde, perteneciente a la Comuna del mismo nombre, en la Región de Aysén, Patagonia Chilena. La localidad de Lago Verde se ubica en el noreste de la región de Aysén, limitando al norte con la región de Los Lagos, y cuenta con Servicio de Salud, Carabineros, Bomberos, Hospedajes y todos los servicios básicos necesarios.El terreno posee derechos de uso de las aguas de causes y vertientes naturales, además de su respectivo paso de servidumbre, cercano al límite con la República de Argentina.Excelente conectividad desde Aeropuerto Internacional Arturo Merino Benítez, hasta el Aeropuerto de Balmaceda. Otra vía desde el Aeropuerto El Tepual de Puerto Montt vía carretera Austral por la Ruta Bimodal (tierra y barcaza) hasta llegar a Lago Verde.Rodeado de paisajes propios de la Patagonia Chilena, exuberante vegetación, excelentes accesos, montañas, cercano al Lago Verde. Ideal para pesca y además cuenta con praderas útiles para crianza de ganado.El lugar cuenta con vertientes naturales, esteros y senderos, maravillosa vegetación compuesta de bosques nativos de diversas flora y fauna vírgenes. Posee un pequeño Lago Natural, y un excelente acceso para vehículo y huellas interioresLa zona es reconocida como el pulmón verde de la Patagonia, caracterizándose por poseer grandes cordilleras en su mayoría con accidentes geográficos y diversos tipos de relieves que a la vez resultan maravillosos para el visitante, lo que es el resultado de un territorio abrupto y morfológicamente bello.Propiedad con ROL propio y documentación legal al día.Información proporcionada por el dueño</t>
  </si>
  <si>
    <t>Mirador De Pumas, Río Ibánez, Aysén</t>
  </si>
  <si>
    <t>https://www.portalinmobiliario.com/MLC-1244998877-terreno-en-venta-en-coihaique-_JM</t>
  </si>
  <si>
    <t>https://www.portalinmobiliario.com/MLC-1795845480-venta-terreno-orilla-del-rio-baker-_JM</t>
  </si>
  <si>
    <t>Terreno de 82 Hectareas que cuenta con 760 metros lineales de orilla del Río Baker con abundante vegetacion y playa. Ubicado a menos de 15 minutos de Cochrane, sector balsa. Desde el terreno se pueden ver increibles vistas y abudante bosque nativo.  Al terreno se puede acceder por tierra o cruzando la balsa en vehículo.  Derechos de agua solicitados y en proceso de aprobación.</t>
  </si>
  <si>
    <t>Rio Baker, Altura Balsa Baker, Cochrane, Aysén</t>
  </si>
  <si>
    <t>https://www.portalinmobiliario.com/MLC-951117506-oportunidad-orilla-rio-palena-carretera-austral-30-ha-_JM</t>
  </si>
  <si>
    <t>Campo de 30 hectáreas de reserva ecológica con gran variedad de especies nativas, ideal proyectos madereros, turístico, parcelación o refugio climático.Se encuentra a orillas del rio Palena, donde se realizan actividades deportivas como bajadas en balsa, kayak y pesca con mosca.Posee 400 mt de orilla de rio.Esta a solo 200 mt de la Carretera Austral, el acceso en embarcación menor.A 30 km de la Junta. Aeródromos cercanos Chaiten, Palena y La Junta.30 hectáreas.Se vende terreno completo ($ 3.6 mill x ha)Contactar:Pamela Campos+56944131410</t>
  </si>
  <si>
    <t>47897mr9+m9, Cisnes, Aysén</t>
  </si>
  <si>
    <t>https://www.yapo.cl/aisen/comprar/isla_en_patagonia_chilena_hermosa_isla_de_59_h__79072481.htm?ca=13_s&amp;oa=79072481&amp;xsp=21</t>
  </si>
  <si>
    <t>ISLA EN PATAGONIA CHILENA HERMOSA ISLA DE 59 HECTAREAS.CIENTO CUATRO HECTÁREAS DE SUPERFICIE DE TERRENO, COMPONEN LA PROPIEDAD. SITUADA EN LA REGIÓN DE AYSÉN LUGAR DONDE PREDOMINA LA NATURALEZA, FLORA Y FAUNA RODEAN LA ISLA. ENTRE LOS FIORDO DE AYSÉN, A 4 HORAS DE NAVEGACIÓN DEL PRINCIPAL PUERTO DE ENTRADA A LA REGIÓN DE AYSÉN PTO. CHACABUCO. CON EMBARCACIÓN RÁPIDA 2 HORAS.FRENTE A ESTA ISLA SE ENCUENTRA LA ISLA DE PUERTO AGUIRRE, QUE SE CRUZA EN 5 MINUTOS EN BOTE A REMO, FRENTE A LA ISLA VECINA PUEDE ENCONTRAR CONECTIVIDAD CON PTO.CHACABUCO Y EL RESTO DEL PAIS, COMERCIO, COLEGIO Y SERVICIOS BASICOS SIGUIENDO LA RUTA DE LA ISLA POR LOS FIORDOS, PUEDE LLEGAR AL ESTUARIO DE LA LAGUNA SAN RAFAEL SANTUARIO DE GLACIARES.ESTA ISLA DE CIENTO CUATRO HECTAREAS CONECTA CON ESTOS HERMOSOS LUGARES SE PROYECTA PARA UNA GRAN IVERSION, COMO EL TURISMO, INVERSION COMERCIAL O PROPIEDAD PRIVADA.VALOR DE VENTA $270.000.000.-CONSULTE POR ESTOS Y MAS DATOS A LOS CONTACTOS DIRECTOSOFIC. Nº 202. 2do. PISO EDIF.CORDILLERA PTO. AYSEN FONO CEL. +56 976695061– 672393322</t>
  </si>
  <si>
    <t>https://www.portalinmobiliario.com/MLC-1560614908-sitio-en-venta-en-coyhaique-_JM</t>
  </si>
  <si>
    <t>https://www.portalinmobiliario.com/MLC-2389341182-terreno-construccion-en-venta-en-coyhaique-_JM</t>
  </si>
  <si>
    <t>https://www.portalterreno.com/cl/propiedad/venta/agricola/coyhaique/199051</t>
  </si>
  <si>
    <t>2022-05-25</t>
  </si>
  <si>
    <t>https://www.portalinmobiliario.com/MLC-2109760682-patagonia-814ha-a-orillas-del-rio-baker-_JM</t>
  </si>
  <si>
    <t>https://www.portalinmobiliario.com/MLC-1480055857-patagonia-814ha-a-orillas-del-rio-baker-_JM</t>
  </si>
  <si>
    <t>Aysén - Río, Cochrane, Aysén</t>
  </si>
  <si>
    <t>https://www.portalinmobiliario.com/MLC-2559826768-patagonia-814ha-a-orillas-del-rio-baker-_JM</t>
  </si>
  <si>
    <t>Hermosa propiedad de 81.4Hectareas a orillas del rio Baker, cuenta con hermosas playas y mas de 760 metros lineales de costa de rio Baker, el predio se encuentra en el sector de la Balsa Baker, distante a 7 kilometros de la ciudad de Cochrane.El predio cuenta con buen acceso habilitado todo el año, desde la Carretera Austral se debe tomar la ruta X-890 por la bajada al Balseo, por 800mt, se cruza en balsa el rio Baker y del otro lado comienza el predio, llegando en auto hasta la entrada del mismo, desde el norte tambien se puede cruzar por el puente el Manzano, inmejorables vistas y abundante bosque nativo.Beautiful property of 81.4 hectares, located on the banks of the Baker River. It boasts beautiful beaches and over 760 meters of riverfront. The property is located in the Balsa Baker area, approximately 7 kilometers from the city of Cochrane.The property has good year-round access. From the Carretera Austral, you must take route X-890 towards the Balseo descent. After crossing the Baker River by ferry, the property begins on the other side. You can drive all the way to the entrance. Alternatively, you can also cross the Manzano bridge from the north. The property offers unbeatable views and abundant native forest.</t>
  </si>
  <si>
    <t>https://www.portalinmobiliario.com/MLC-1046473907-campo-con-orilla-de-rio-palena-la-junta-_JM</t>
  </si>
  <si>
    <t>Nombre del terreno: CAMPO CON ORILLA DE RIO PALENA, LA JUNTA Sector: La JuntaComuna: CisnesUbicación: 32 km de la Localidad de La JuntaAcceso: solo 8 km de ripio, orilla de camino publicoTiempo: 35 minutos desde La Junta Superficie: 27000 m2, 27 hectáreasServicios: Agua abundante, arroyos, vertientes, rio, posee pozo, tendido eléctrico a 200 metros, frente al rioDescripción: Excelente Terreno con aprox, 400 metros de orilla de Rio Palena, en la comuna de Cisnes, posee un refugio, arboles nativos y vegetación propia de la zona.LA UBICACION ES REFERENCIAL Y EL CAMPO SE VENDE COMPLETOEl llamado "Pueblo del Encuentro" se ubica en la confluencia de los ríos Rosselot y Palena, en un punto estratégico entre Chaitén y Coyhaique, además de ser la puerta de entrada hacia Raúl Marín Balmaceda hacia al oeste y Lago Verde al este.Fue fundada en 1963 cuando colonos de distintos puntos del país comenzaron a asentarse, aunque dada sus características geográficas fue desde mucho antes el lugar natural de reunión, descanso y aprovisionamiento de los colonos que movían animales desde Alto Palena. La construcción de la Carretera Austral en 1983 marcó un antes y un después en la historia de La Junta, ya que antes sus pobladores debían viajar hasta Argentina por provisiones, lo que generó una trenza cultural que hoy es visible en la fuerte tradición gaucha de la zona. - KP110455 -  - Publicado con KiteProp CRM Sistema Inmobiliario</t>
  </si>
  <si>
    <t>La Junta, Cisnes, Aysén</t>
  </si>
  <si>
    <t>https://propiedades.elmercurio.com/propiedades/parcela-o-chacra-en-venta-en-aysen-cod46540680.html</t>
  </si>
  <si>
    <t>Aysén UF 14.122,00 Terreno de 91,633  hectáreas, distante a 12km aproximado a la Localidad de Lago verde, comuna de Lago Verde, en la Región de Aysén Patagonia Chilena. Con un microclima típico de la Patagonia Chilena.El terreno se encuentra con sus derechos de uso de las aguas de causes y vertientes naturales ademas de su respectivo paso de servidumbre, cercano al límite con la República de Argentina, ofrece una maravillosa vegetación compuesto por bosques nativos y vírgenes, posee un pequeño Lago natural, vertientes de agua, esteros y senderos, cuenta con praderas y bosques nativos de es diversa flora, ademas de una rica variedad fauna nativa, ademas de buen acceso para vehículo y huella interiores.Posee escritura y Rol propio. Situada en el corazón de la Patagonia,  por la Carretera Austral ruta 7 a solo 70 km de La Junta se accede por la ruta X13 paso internacional Lago Verde las Pampas,Para mayor informacion contactar a correo electrónico, seba3170@hotmail.com  seba3170@hotmail.com</t>
  </si>
  <si>
    <t>https://www.portalinmobiliario.com/MLC-639977747-agricola-en-venta-en-cerro-castillo-carretera-austral-_JM</t>
  </si>
  <si>
    <t>https://www.yapo.cl/aisen/comprar/terrenos_en_el_para_so__a_53639_79187153.htm?ca=13_s&amp;oa=79187153&amp;xsp=9</t>
  </si>
  <si>
    <t>2021-08-02</t>
  </si>
  <si>
    <t>Vende terrenos en el paraíso, Aysén, 2,5 héctareas desde 11.5 millones - El paraíso está en Chile. Proyecto Aguas de la Patagonia. Aysén. El agua es el recurso más importante del mundo y acá está en abundancia. 2.5 hectáreas por $11.500.000. Rol porpio. camimos nivelados para vehículos 4x4. Ríos dentro del proyecto. cordillera y lagos.    jaro     - KP53639 -    - Publicado a través de KiteProp CRM Inmobiliario</t>
  </si>
  <si>
    <t>2021-07-17</t>
  </si>
  <si>
    <t>https://www.portalinmobiliario.com/MLC-2286230224-paraiso-predio-yo-bosque-con-dos-islas-privadas-_JM</t>
  </si>
  <si>
    <t>2024-02-23</t>
  </si>
  <si>
    <t>¡Descubre la majestuosidad de esta joya oculta en la Patagonia! Te presentamos un exclusivo campo de 127,50 hectáreas que no solo ofrece una extensa orilla de playa de 650 metros, sino que también incluye dos impresionantes islas: la encantadora Isla Margarita de 27,85 hectáreas y la pintoresca Isla Tres Águilas de 12,65 hectáreas. En conjunto, estas maravillas suman una totalidad de 168 hectáreas de pura serenidad y naturaleza virgen.La Isla Margarita, con sus vertientes de aguas dulces, se erige majestuosamente frente al campo, brindando una experiencia única y privilegiada. Por su parte, la Isla Tres Águilas se encuentra estratégicamente ubicada al sur, a través del canal de Puyuhuapi, ofreciendo un escenario de ensueño rodeado por la imponente belleza de la Patagonia.La ubicación estratégica de estas propiedades no podría ser más conveniente. Situadas en las cercanías de la Carretera Austral, el aeropuerto y el encantador pueblo de Puyuhuapi accesible por vía marítima, garantizan una conectividad inigualable. Además, el campo cuenta con un puerto natural, río, vertientes de agua dulce y una exuberante vegetación propia de la Selva fría Patagónica, creando un santuario natural para aquellos que buscan vivir en armonía con la naturaleza.Sumérgete en la posibilidad de encontrar aguas termales en esta propiedad, añadiendo un toque de misterio y exploración a tu experiencia. Este conjunto de tierras y las islas Margarita se encuentran perfectamente enclavados dentro de la Bahía Dorita, compartiendo fronteras con las prestigiosas Termas de Puyuhuapi, lo que añade un valor excepcional a esta oferta única.No pierdas la oportunidad de ser el dueño de este paraíso privado en la Patagonia, donde la belleza natural se fusiona con la comodidad y la exclusividad. ¡Haz de esta propiedad tu refugio de ensueño en uno de los rincones más impresionantes del mundo!</t>
  </si>
  <si>
    <t>Campo, Bosque Y 2 Islas Puyuhuapi, 0, Cisnes, Aysén</t>
  </si>
  <si>
    <t>https://www.yapo.cl/inmuebles/propiedad_89237106</t>
  </si>
  <si>
    <t>&amp;#161,Descubre la majestuosidad de esta joya oculta en la Patagonia! Te presentamos un exclusivo campo de 127,50 hectáreas que no solo ofrece una extensa orilla de playa de 650 metros, sino que también incluye dos impresionantes islas: la encantadora Isla Margarita de 27,85 hectáreas y la pintoresca Isla Tres Águilas de 12,65 hectáreas. En conjunto, estas maravillas suman una totalidad de 168 hectáreas de pura serenidad y naturaleza virgen.La Isla Margarita, con sus vertientes de aguas dulces, se erige majestuosamente frente al campo, brindando una experiencia única y privilegiada. Por su parte, la Isla Tres Águilas se encuentra estratégicamente ubicada al sur, a través del canal de Puyuhuapi, ofreciendo un escenario de ensueño rodeado por la imponente belleza de la Patagonia.La ubicación estratégica de estas propiedades no podría ser más conveniente. Situadas en las cercanías de la Carretera Austral, el aeropuerto y el encantador pueblo de Puyuhuapi accesible por vía marítima, garantizan una conectividad inigualable. Además, el campo cuenta con un puerto natural, río, vertientes de agua dulce y una exuberante vegetación propia de la Selva fría Patagónica, creando un santuario natural para aquellos que buscan vivir en armonía con la naturaleza.Sumérgete en la posibilidad de encontrar aguas termales en esta propiedad, añadiendo un toque de misterio y exploración a tu experiencia. Este conjunto de tierras y las islas Margarita se encuentran perfectamente enclavados dentro de la Bahía Dorita, compartiendo fronteras con las prestigiosas Termas de Puyuhuapi, lo que añade un valor excepcional a esta oferta única.No pierdas la oportunidad de ser el dueño de este paraíso privado en la Patagonia, donde la belleza natural se fusiona con la comodidad y la exclusividad. &amp;#161,Haz de esta propiedad tu refugio de ensueño en uno de los rincones más impresionantes del mundo!</t>
  </si>
  <si>
    <t xml:space="preserve"> Campo, Bosque y 2 Islas Puyuhuapi</t>
  </si>
  <si>
    <t>https://www.portalinmobiliario.com/MLC-997973146-gran-y-hermoso-terreno-en-bahia-murta-aysen-oportunidad-_JM</t>
  </si>
  <si>
    <t>2022-05-22</t>
  </si>
  <si>
    <t>Hermoso terreno en Bahía Murta, colinda con tres rios, con vertiente Natural en su interior, ideal para condominio ecologico, lotear o centro turistico, colinda con termas, catedrales y capilla de marmol, terreno autoctono, flora y fauna nativa, lugar paradisiaco, pocos en Chile y a un extraordinario precio!!OPORTUNIDAD para INVERTIR en la PATAGONIA en Zona Libre de Contaminación.Terreno de 177,50 h con ribera de rio en la zona Austral de Chile. A 23 km de Puerto Rio Tranquilo que es la capital de Deportes Outdoor de la Región. Camino a Bahia Exploradores, Sector Cascada La Nutria, Campos de Hielo Norte, Parque Nacional Laguna San Rafael, Glaciar Exploradores, Comuna de Ingeniero Ibáñez, Región de Aysen, Chile.Consta de una superficie de 177.50 has. lomajes y montaña y terreno plano con ribera Rio y Bosque nativo.ACCESO Y DISTANCIAS:Vuelo desde Santiago a Balmaceda 2,30 horasBalmaceda-Villa Cerro Castillo: 1 hora.60 km. Por Carretera Austral asfaltada.Villa Cerro Castillo-Puerto Río Tranquilo: 2hrs. 30 minutos, por carretera Austral, carpeta de ripio.Desde esta localidad se debe transitar hasta el km 23 del Camino a Bahía Exploradores (30 minutos).CLIMA: El clima de la zona se clasifica como cálido y templado. Hay precipitaciones durante todo el año. Hasta el mes más seco aún tiene mucha lluvia. Este clima es considerado Cfb según la clasificación climática de Köppen-Geiger.CARACTERISTICAS:El Campo colinda con tres Ríos, río Murta, río Huiña y río Blanco y en su interior se encuentra una vertiente Natural.Del mismo modo al interior del terreno existe bosque nativo con diversas especies, tales como Lenga, Coigue, Canelo, Calafate, Notro, Chilco, Luma, Nalca, y Coligue y su fauna está compuesta por Cóndor, Zorro Gris, Liebre, Puma. Es un lugar muy atractivo por las características mencionadas y por su ubicación estratégica, dado que esta cercano a varios lugares de interés turístico. UBICACION:46º 18 34 4 S72º 48 44 2 WACTIVIDADES RECREACIONALES:Apto para pesca deportiva (trucha arco iris o marrón), trekking, bike, Kayak, Cabalgatas, Enduro Ecuestre, Caminata en Hielo Glaciar Exploradores, Navegación a Catedrales Mármol y Laguna San Rafael.LUGARES DE ATRACCION TURISTICA DE LA ZONA:Catedrales de Mármol (Pto. Tranquilo y Pto. Sanchez), Campos de Hielo Norte, Glaciar Exploradores, Parque Laguna San Rafael, Río Exploradores, Lago Bayo, Lago Tranquilo, Bahía Exploradores, Cascada La Nutria, Monte San Valentín, el más alto de la Región, Navegación y pesca en Lago Chelenko (General Carrera).</t>
  </si>
  <si>
    <t>Bahía Murta, Río Ibáñez, Chile, Río Ibánez, Aysén</t>
  </si>
  <si>
    <t>https://www.portalinmobiliario.com/MLC-964756452-sitio-en-venta-en-cochrane-_JM</t>
  </si>
  <si>
    <t>2022-02-19</t>
  </si>
  <si>
    <t>Eco Parque Patagonia es un Proyecto ubicado en la comuna de Cochrane, Región de Aysén, el cual busca un desarrollo sustentable en la industria de los terrenos no urbanos, el entorno natural y el armónico crecimiento de la población, con una convivencia pacífica entre el habitante y el medio ambiente para su conservación. Enfocados en respetar y preservar la flora y fauna nativa, como también los cursos naturales de agua y fomentar la reforestación con árboles nativos, además de incentivar el uso de energía renovables. Proyecto para inversión Eco Parque ofrece beneficios, que aumentan día a día, al igual que su plusvalía. 96.50 hectáreas loteadas para proyecto de inversión.117 lotes desde los 5000mts. Todos de con Rol</t>
  </si>
  <si>
    <t>https://www.yapo.cl/aisen/comprar/38_hect_reas_con_vista_fiordo_queulat_79248594.htm?ca=13_s&amp;oa=79248594&amp;xsp=3</t>
  </si>
  <si>
    <t>Se venden 38.5 hectareas, a 5 kmtrs del puente colgante Queulat lugar hermoso rodeado de naturaleza,tiene acceso directo a carretera Austral.Con alta plusvalía ya que es un lugar altamente turístico.</t>
  </si>
  <si>
    <t>64 Hectareas de lindo campo Patagonico, a solo 7 kilometros del Aeropuerto de Balmaceda en camino a Vista hermosa, el predio ha sido explotado para ganaderia por lo que cuenta con abrevaderos y 5 potreros cercados, tierras planas en toda su extencion y curso de agua propio, parte del predio tambien cuenta con bosque nativo y hermosas vistas al sector de Vista Hermosa y Balmaceda como tambien al cordon de la reserva nacional Cerro Castillo, desde el predio al Parque Nacional Cerro Castillo son solo 54 Kilometros pavimentados, misma distancia a la ciudad de coyhaique, los 5 km de ripio desde el Aeropuerto de Balmaceda al predio son transitables todo el año y mantenidos por vialidad. EasyBroker ID: EB-FE8430</t>
  </si>
  <si>
    <t>https://www.portalinmobiliario.com/MLC-939863079-64-hectareas-a-7km-de-balmaceda-_JM</t>
  </si>
  <si>
    <t>64 Hectareas de lindo campo Patagonico, a solo 7 kilometros del Aeropuerto de Balmaceda en camino a Vista hermosa, el predio ha sido explotado para ganaderia por lo que cuenta con abrevaderos y 5 potreros cercados, tierras planas en toda su extencion y curso de agua propio, parte del predio tambien cuenta con bosque nativo y hermosas vistas al sector de Vista Hermosa y Balmaceda como tambien al cordon de la reserva nacional Cerro Castillo, desde el predio al Parque Nacional Cerro Castillo son solo 54 Kilometros pavimentados, misma distancia a la ciudad de coyhaique, los 5 km de ripio desde el Aeropuerto de Balmaceda al predio son transitables todo el año y mantenidos por vialidad.</t>
  </si>
  <si>
    <t>https://www.portalinmobiliario.com/MLC-980090116-64-hectareas-a-7km-de-balmaceda-_JM</t>
  </si>
  <si>
    <t>https://www.portalterreno.com/cl/propiedad/venta/agricola/coyhaique/215796</t>
  </si>
  <si>
    <t>Información Adicional Zona de Alta Demanda Zona de Muy Alta Demanda--&gt; Descripción ¡UN CAMPO CON FANTÁSTICA VISTA A LA CORDILLERA PATAGÓNICA!Vente a un campo de 93 hectáreas situado a 43 kilómetros al norte de Coyhaique y a 18kms de la Carretera Austral, en las cercanías de Villa Ortega.El predio de particular fisonomía e impactante belleza, posee una vista única hacia la cordillera patagónica y es ideal para quienes quieren conservar el ecosistema y emprender un nuevo proyecto.Actualmente llega electricidad a 1000 mts de distancia, aunque existe un proyecto de electrificación rural aprobado que permitirá que empalme hasta el campo durante este año. De agua, se abastece a través de arroyos y vertientes ubicados dentro del predio. En algunos sectores hay buena cobertura de telefonía celular y posee cercos en parte de su perímetro.Al campo se accede desde la Ruta 7 (Carretera Austral), a la altura de Villa Ortega, a través de un camino de ripio en buen estado de 18kms de largo. Desde Villa Ortega uno puede dirigirse al norte hacia Villa Mañihuales o hacia el sur para llegar a Coyhaique, todo por camino pavimentado.Por su parte, el predio se encuentra a 5kms de la ruta internacional con paso habilitado que dirige a Alto Río Senguer y otras bellezas de la vecina Argentina.En las cercanías al campo existen ríos aptos para pesca con mosca como río Emperador Guillermo y Ñirehuao. Y a 30 kms del lugar, se encuentran varios lagos: Los Juntos, lago Norte, lago Misterioso y lago Zapato. Y a sólo 5kms de distancia hay una laguna llamada Los Arados, y muy cercano al campo, hay una laguna muy interesante en terreno fiscal.Hay Cotos de Caza y Lodge de Pesca, paseos de Trekking, Cabalgatas y otros.El campo posee una hermosa flora compuesta mayormente por lenga, calafate, pasto ovillo, mata negra y trébol. En fauna, podremos contemplar zorros, ciervos, pumas, jabalí, cóndores, carpinteros, pitios, coliparados, huet huet y chucao.Las rocas sedimentarías y fro</t>
  </si>
  <si>
    <t>https://www.yapo.cl/aisen/comprar/campo_coyhaique_78041962.htm?ca=13_s&amp;oa=78041962&amp;xsp=3</t>
  </si>
  <si>
    <t>2021-05-04</t>
  </si>
  <si>
    <t>2021-05-05</t>
  </si>
  <si>
    <t>campo de 54 hectáreas a 2 horas de Coyhaiquebosque nativoVertientes Arroyo Apto para manejo de leñadocumentos al día contactar al whapp +56983606545</t>
  </si>
  <si>
    <t>https://new.yapo.cl/inmuebles/propiedad_80249228</t>
  </si>
  <si>
    <t>Plusvalía Asesorías vende terreno de 48.75 hectáreas que se encuentra al norte de la ciudad de Cochrane, región de Aysén. Este terreno ubicado en el corazón de la Carretera Austral, cuenta con: - Acceso - Cascadas. - Rio - Riachuelos. - Vertientes. - Lomajes y planos - 300 metros de orilla de rio Baker. - Entre otras cosas de interés Futuro hídrico de Chile con enorme Plusvalía. El terreno es una excelente opción para aquellos que quieran invertir en una propiedad tanto para uso, como para subdividir y vender a interesados, por su gran extensión y ubicación en un lugar de gran interés turístico, que por su ubicación y extensión de agua es muy difícil encontrar.</t>
  </si>
  <si>
    <t>https://www.portalterreno.com/cl/propiedad/venta/terreno/puerto-chacabuco/193891</t>
  </si>
  <si>
    <t>2022-06-05</t>
  </si>
  <si>
    <t>Información Adicional Bosque Ubicación privilegiada Zona de Alta Demanda Zona de Muy Alta Demanda--&gt; Descripción Oportunidad de Inversión en Naturaleza en el corazón de la Patagonia. Ideal para INVERSIONISTAS (a mediano largo plazo). 24 Hectáreas ubicadas en Isla Elena, una zona de impresionante belleza natural a orillas del Canal de Moraleda, con acceso navegando desde Puerto Chacabuco. Ruta altamente turística por el volumen de navegación que se realiza tanto hacia el Parque nacional Laguna san Rafael como hacia Puerto Montt. .- Ideal para proyecto turístico y preservación..- Un verdadero refugio natural..- 300 Metros de orilla de Mar..- Cauce interno de agua dulce..- Ubicado en zona altamente turística (en camino a Parque Nacional laguna san Rafael)..- Rol Propio &amp;amp, Documentos legales disponibles..- No se paga comisión. Cercano a: .- Parque Nacional Isla Magdalena,.- Monumento Nacional Cinco hermanas,.- Canal Costa Australis,.- Lago Traiguén,.- Volcanes Macá y Cay.</t>
  </si>
  <si>
    <t>IslaElena</t>
  </si>
  <si>
    <t>2021-12-26</t>
  </si>
  <si>
    <t>https://www.yapo.cl/aisen/comprar/38_hect_reas_en_carretera_austral_fiordo_queulat_77700186.htm?ca=13_s&amp;oa=77700186&amp;xsp=19</t>
  </si>
  <si>
    <t>Se venden 38.5 hectareas, a 5 kmtrs del puente colgante Queulat lugar hermoso rodeado de naturaleza,tiene acceso directo a carretera Austral.Con alta plusvalía ya que es un lugar altamente turístico. Wassap al Tel+56944898485</t>
  </si>
  <si>
    <t>https://www.portalinmobiliario.com/MLC-1267287833-agricola-en-venta-en-coihaique-_JM</t>
  </si>
  <si>
    <t>https://www.portalinmobiliario.com/MLC-2409470638-se-vende-campo-_JM</t>
  </si>
  <si>
    <t>Camino El Claro Sector Cerro Huemules Km 16, Coihaique, Aysén</t>
  </si>
  <si>
    <t>Descubre Valle Río Avellanos, un proyecto exclusivo que ofrece 6 macrolotes de 12,5 hectáreas cada uno, situados en El Avellano, el futuro epicentro del turismo en la Patagonia chilena, en la región de Aysén. Ubicados a solo 15 km al norte del majestuoso Lago General Carrera y a 18 km de las impresionantes Torres del Avellano, estos macrolotes representan una oportunidad única para inversionistas y amantes de la naturaleza virgen.A solo 183 km de Coyhaique, 160 km de Balmaceda y 70 km de Puerto Río Ibáñez, Valle Río Avellanos ofrece una ubicación estratégica que combina accesibilidad con la serenidad y la majestuosidad de la naturaleza patagónica. Cada kilómetro del viaje desde Coyhaique hasta Valle Río Avellanos es una experiencia visual inolvidable, con paisajes que no solo llenarán tus ojos de belleza, sino que también dejarán una huella imborrable en tu vida.Los macrolotes se encuentran a solo 18 km de las imponentes Torres del Avellano, un tesoro natural aún por descubrir que pronto se convertirá en un destino turístico de renombre. Este entorno es ideal para quienes buscan invertir en un lugar con un gran potencial de crecimiento turístico y para aquellos apasionados por el trekking, la escalada, la pesca y el camping.Valle Río Avellanos es más que una inversión, es una puerta a la aventura y a la exploración de una de las regiones más impresionantes y menos exploradas de Chile. No pierdas la oportunidad de formar parte de este proyecto que promete convertirse en un referente del turismo en la Patagonia.</t>
  </si>
  <si>
    <t>https://propiedades.portalterreno.cl/propiedad/venta/sitio/rio-ibanez/307184</t>
  </si>
  <si>
    <t>https://new.yapo.cl/inmuebles/propiedad_83460112</t>
  </si>
  <si>
    <t>2022-06-14</t>
  </si>
  <si>
    <t>https://www.portalinmobiliario.com/MLC-999689862-terreno-orilla-rio-palena-a-12-km-de-la-junta-_JM</t>
  </si>
  <si>
    <t>Hermoso terreno de 12 hectáreas con 420 metros de orilla de río Palena. Se encuentra a 12 kilómetros de la Junta, frente a carretera a Raul Marin Balmaceda. Posee bosque nativo de gran belleza con vertientes que lo cruzan. Al predio se accede cruzando por embarcación menor.</t>
  </si>
  <si>
    <t>2f5r+w3 La Junta, Cochrane, Chile, Cisnes, Aysén</t>
  </si>
  <si>
    <t>https://new.yapo.cl/inmuebles/propiedad_84622053</t>
  </si>
  <si>
    <t>2022-09-21</t>
  </si>
  <si>
    <t>Vendo campo de 30 has con casi 300mts de orilla de rio ubicado en los alrededores de villa ortega a 40 minutos de Coyahique zona de gran plusvalia camino casi todo paviemntado hasta la villa, el acceso al campo es por un camino de servidumbre hasta la entrada de el</t>
  </si>
  <si>
    <t>villa ortega, aysen</t>
  </si>
  <si>
    <t>https://new.yapo.cl/inmuebles/propiedad_83280013</t>
  </si>
  <si>
    <t>Se venden 40 hectáreas de terreno, montaña especial para extracción de madera, son 40 hectáreas a 5 millones cada una al sur de villa cerro castillo, sector Río cajón .</t>
  </si>
  <si>
    <t>https://propiedades.portalterreno.cl/propiedad/venta/parcela/rio-ibanez/303924</t>
  </si>
  <si>
    <t>https://www.portalinmobiliario.com/MLC-2109571494-29ha-sector-lago-pollux-_JM</t>
  </si>
  <si>
    <t>Lindo campo de29ha, ubicado en las cercanías del lago Pollux y lago Frio. Buena conectividad desde aeropuerto de Balmaceda o la ciudad de Coyhaique. El terreno mayormente plano con un 70% de vegetación nativa.</t>
  </si>
  <si>
    <t>Coihaique, Coihaique, Aysén</t>
  </si>
  <si>
    <t>https://www.portalinmobiliario.com/MLC-1479770281-patagonia-29ha-sector-lago-pollux-_JM</t>
  </si>
  <si>
    <t>Lindo campo de29ha, ubicado en las cercanías del lago Pollux y lago Frio. Buena conectividad desde aeropuerto de Balmaceda o la ciudad de Coyhaique. El terreno mayormente plano con un 70% de vegetación nativa.Beautiful 29ha countryside located near Lake Pollux and Lake Frio. Good connectivity from Balmaceda airport or the city of Coyhaique. The land is mostly flat with 70% native vegetation.</t>
  </si>
  <si>
    <t>https://www.portalinmobiliario.com/MLC-2559938994-patagonia-29ha-sector-lago-pollux-_JM</t>
  </si>
  <si>
    <t>Venta campo en sector Cerro Castillo, 80 ha de cerro orientación norte, con mesetas en distintas alturas, casa antigua, cascada y vistas inmejorables al valle del Rio Ibañez. Ingreso directo desde la carretera.</t>
  </si>
  <si>
    <t>Cerro Castillo / Rio Ibañez, Río Ibánez, Aysén</t>
  </si>
  <si>
    <t>https://www.portalinmobiliario.com/MLC-2483659628-sitio-en-venta-en-rio-ibanez-cerro-castillo-_JM</t>
  </si>
  <si>
    <t>https://www.portalinmobiliario.com/MLC-1283833370-agricola-en-venta-en-coihaique-_JM</t>
  </si>
  <si>
    <t>2022-01-23</t>
  </si>
  <si>
    <t>https://www.portalinmobiliario.com/MLC-954934635-agricola-en-venta-en-aisen-_JM</t>
  </si>
  <si>
    <t>Venta hermoso campo ubicado en Puerto Chacabuco 400 ha     Precio $5.000.000 x hectárea.    Contacto: Equipo Comercial : Magdalena Vega: propiedades@alonsoascui.cl Cel (+56 9) 4052 61 89  Matias Alonso Ascui (+56 9) 9744 52 97 www.alonsoascui.com Teléfono Oficina Santiago (+56 2) 2993 24 38 Empresas Alonso &amp;amp, Ascui, Experiencia Inmobiliaria desde el año 1980 Corretaje de Propiedades • Tasaciones • Asesoría Legal • Inmobiliaria • Arquitectos</t>
  </si>
  <si>
    <t>Puerto Chacabuco, Aysén, Aysén</t>
  </si>
  <si>
    <t>https://www.portalinmobiliario.com/MLC-1465885949-agricola-en-venta-en-aisen-_JM</t>
  </si>
  <si>
    <t>https://www.yapo.cl/inmuebles/propiedad_28900543</t>
  </si>
  <si>
    <t>Se vende hermoso campo de 58 hectáreas, distante de la ciudad de Coyhaique en aproximadamente 167 kilómetros, se accede a este recorriendo 113 kilómetros asfaltados y 42 de ripio de carretera austral hasta el desvío río Cajón donde se deben recorrer los últimos 12 kilómetros de ripio. El terreno se encuentra por el frente del camino público cruzando el hermoso río Ibañez, el río se puede atravesar por un vado que da paso habitualmente en toda época del año. La mayoría de las hectáreas de este campo son planas, con praderas, empastadas, bosque nativo de lenga, limita por el sur con el Río Ibañez en aproximadamente 700 metros, excelente para la pesca, los ríos son cristalinos y bajan en su estado más puro de los deshielos. Lo invitamos a conocer este bello campo con paisajes muy representativos de la Patagonia chilena. Valor: $165.000.000.- Comisión por corretaje 3% del valor de compraventa (líquido).</t>
  </si>
  <si>
    <t>https://www.portalterreno.com/cl/propiedad/venta/terreno/cisnes/174231</t>
  </si>
  <si>
    <t>2021-06-22</t>
  </si>
  <si>
    <t>Información Adicional Bosque Ubicación privilegiada Zona de Alta Demanda Zona de Muy Alta Demanda--&gt; Descripción Invierte en TERRENOS y ten TU PATRIMONIO segurado. Asegura un refugio natural para tus futuras generaciones con Fiordos de Puyuhuapi CISNES, ubicado a solo 2,3 kilómetros de Puerto Cisnes, es un paraíso austral de belleza inigualable y majestuosa vegetación virgen. Enclavado en el corazón del canal Puyuhuapi, CISNES cuenta con una superficie con mas de 300 hectáreas, en una zona de impresionantes ecosistemas de flora y fauna e invaluable en historias y trascendencia patrimonial. Además Puerto Cisnes se encuentra hoy en la tercera etapa trabajos del Borde Costero, obra largamente anhelada por los vecinos, y que se une a los trabajos del Terminal Portuario. Paga en cuotas y al CONTADO tienes descuento especial. Proyecto cuenta con: ROL PROPIO Bosque nativo y virgen, orilla de mar Documentación legal completa y al DÍA Instagram: Lacruzrc Linkedin: Rosita Catherin Lacruz</t>
  </si>
  <si>
    <t>2106045920</t>
  </si>
  <si>
    <t>https://new.yapo.cl/inmuebles/propiedad_85507579</t>
  </si>
  <si>
    <t>2022-12-04</t>
  </si>
  <si>
    <t>Superficie 5.51 ha Metro orilla del mar 60 mts Lote para un futuro condominio agrícola, con espacios comunes y exclusividad</t>
  </si>
  <si>
    <t>https://www.portalterreno.com/cl/propiedad/venta/agricola/coyhaique/194837</t>
  </si>
  <si>
    <t>2022-04-14</t>
  </si>
  <si>
    <t>Información Adicional Zona de Alta Demanda Zona de Muy Alta Demanda--&gt; Descripción Victoria Monsalve Propiedades vende campo de 48 hectáreas en La Patagonia. Ubicada en el Sector de Emperador Guillermo Campo dedicado a la crianza y ganadera , posee invernadas naturales, agua de vertientes , lo cruza un rio con bastante caudal. bosque nativo de coigues y ciruelillo cercano : Manihuales 30 km Coyhaique 47 km Puerto Aysen 60 km Puerto Cisne 95 Km Aeropuerto 90 Km</t>
  </si>
  <si>
    <t>PasajeCerroEmperadorGuillermo,Coyhaique</t>
  </si>
  <si>
    <t>https://new.yapo.cl/inmuebles/propiedad_85754537</t>
  </si>
  <si>
    <t>2022-12-26</t>
  </si>
  <si>
    <t>VENDE TERRENO 83 HECTAREAS CERCA DE PUERTO CHACABUCO POR LA RUTA 240. LA PROPIEDAD SITUADA SOBRE LOMAS Y PLANICIES CON UNA HERMOSA VISTA DEL ENTORNO NATURAL HACIA PUERTO CHACABUCO Y ESTERO BARROS FRANCA CONECTIVIDAD Y ACCESOS COMUNA DE AYSEN XIA. REGION &amp;#8211, CHILE GRAN PLUSVALIA PARA PROYECTO TURISTICO. VALOR DE VENTA UF 13.700.- CONSULTE POR ESTOS Y MAS DATOS A LOS CONTACTOS DIRECTOS OFIC. Nº 202. 2do. PISO EDIF.CORDILLERA PTO. AYSEN FONO CEL. +56 976695061&amp;#8211, 672393322</t>
  </si>
  <si>
    <t>Venta de 66 hectáreas ubicadas en sector de Murta, a solo 10 km del pueblo de Bahía Murta, misma distancia hacia el Lago General Carrera.Predio en su mayoría con bosque nativo, tiene lindas vistas panorámicas.Acceso al Río Muerto.Ubicado a solo 3 horas de Coyhaique y del Aeropuerto de Balmaceda.Si buscas un lugar único de la Patagonia Chilena este puede ser tu alternativa.</t>
  </si>
  <si>
    <t>https://propiedades.portalterreno.cl/propiedad/venta/parcela/rio-ibanez/274311</t>
  </si>
  <si>
    <t>Venta de 66 hectáreas ubicadas en sector de Murta, a solo 10 km del pueblo de Bahía Murta, misma distancia hacia el Lago General Carrera.&lt;br /&gt;Predio en su mayoría con bosque nativo, tiene lindas vistas panorámicas.&lt;br /&gt;Acceso al Río Muerto.&lt;br /&gt;Ubicado a solo 3 horas de Coyhaique y del Aeropuerto de Balmaceda.&lt;br /&gt;&lt;br /&gt;Si buscas un lugar único de la Patagonia Chilena este puede ser tu alternativa.</t>
  </si>
  <si>
    <t>https://www.yapo.cl/inmuebles/propiedad_88520579</t>
  </si>
  <si>
    <t>Venta de 66 hectáreas ubicadas en sector de Murta, a solo 10 km del pueblo de Bahía Murta, misma distancia hacia el Lago General Carrera. Predio en su mayoría con bosque nativo, tiene lindas vistas panorámicas. Acceso al Río Muerto. Ubicado a solo 3 horas de Coyhaique y del Aeropuerto de Balmaceda.  Si buscas un lugar único de la Patagonia Chilena este puede ser tu alternativa.</t>
  </si>
  <si>
    <t>https://www.portalinmobiliario.com/MLC-2086791136-agricola-en-venta-en-rio-ibanez-sector-murta-_JM</t>
  </si>
  <si>
    <t>2024-04-10</t>
  </si>
  <si>
    <t>Espectacular sitio de 10,5 hectáreas con increíbles vistas a los lagos Bertrand, Plomo, Negro y panorámicas vistas a los ventisqueros cordilleranos. Está ubicado al sur de la ciudad de Coyhaique, se llega por la carretera austral, recorriendo 246 kilómetros del aeropuerto de Balmaceda de los cuáles 100 de ellos están asfaltados, a 10 minutos de Puerto Guadal y Lago General Carrera, 15 minutos de Puerto Bertrand y Río Baker. Su ubicación, lo hace muy atractivo para el desarrollo turístico, destacando la zona de pesca en el lago Bertrand, la navegación conectada con el lago el Plomo, lago General Carrera y río Baker. Cercano al parque nacional Patagonia, las Catedrales de mármol y desde Puerto Guadal salen expediciones a los glaciares y la laguna San Rafael.</t>
  </si>
  <si>
    <t>Lago Bertrand Sector Ensenada, Chile Chico, Aysén</t>
  </si>
  <si>
    <t>https://www.portalinmobiliario.com/MLC-1131439520-sitio-en-venta-en-lago-bertrand-_JM</t>
  </si>
  <si>
    <t>Espectacular sitio de 10,5 hectáreas con increíbles vistas a los lagos Bertrand, Plomo, Negro y panorámicas vistas a los ventisqueros cordilleranos. Está ubicado al sur de la ciudad de Coyhaique, se llega por la carretera austral, recorriendo 246 kilómetros del aeropuerto de Balmaceda de los cuáles 100 de ellos están asfaltados, a 10 minutos de Puerto Guadal y Lago General Carrera, 15 minutos de Puerto Bertrand y Río Baker. Su ubicación, lo hace muy atractivo para el desarrollo turístico, destacando la zona de pesca en el lago Bertrand, la navegación conectada con el lago el Plomo, lago General Carrera y río Baker. Cercano al parque nacional Patagonia, las Catedrales de mármol y desde Puerto Guadal salen expediciones a los glaciares y la laguna San Rafael. Cód.: 375441</t>
  </si>
  <si>
    <t>https://www.portalinmobiliario.com/MLC-956968960-sitio-en-venta-en-coihaique-_JM</t>
  </si>
  <si>
    <t>Lago Bertrand Sector Ensenada, Coihaique, Aysén</t>
  </si>
  <si>
    <t>https://www.portalterreno.com/cl/propiedad/venta/terreno/puyuhuapi/200594</t>
  </si>
  <si>
    <t>2022-06-08</t>
  </si>
  <si>
    <t>Información Adicional Zona de Alta Demanda Zona de Muy Alta Demanda--&gt; Descripción Oportunidad increíble, terreno de 46 ha frente a las famosas Termas de Puyuhuapi, a 10 minutos de la base del sendero Mirador Ventisquero Colgante. - 790 metros orilla de carretera colindante con el Canal de Puyuhuapi- El embarcadero se encuentra frente al terreno, el cual se puede usar para bajar cualquier tipo de embarcación. - La mitad del terreno está cubierto por bosque nativo y la otra mitad con praderas.- Imponente vista al canal de Puyuhuapi desde todo el terreno- La electricidad pasa por el terreno.- Agua mediante vertientes Cualquier consulta contactar a los teléfonos o</t>
  </si>
  <si>
    <t>0706033448</t>
  </si>
  <si>
    <t>https://www.portalinmobiliario.com/MLC-2232909598-patagonia-573ha-sector-lago-castor-_JM</t>
  </si>
  <si>
    <t>Hermoso campo de 57.28 ha, a orillas de carretera con vista al Lago Castor a 30 minutos de Coyhaique.Terreno con suave lomaje, árboles nativos y frutales, con cortinas de viento hechas con árboles de pino.Cuenta con esteros atmosféricos, factibilidad eléctrica y de agua.No pierda la oportunidad de invertir en la patagonia chilena.</t>
  </si>
  <si>
    <t>https://www.portalterreno.com/cl/propiedad/venta/terreno/aysen/123407</t>
  </si>
  <si>
    <t>Información Adicional Caminos Seguridad Bosque Zona de Alta Demanda Zona de Muy Alta Demanda--&gt; Descripción Se venden 20 hectáreas de terreno, con bosque nativo, río, acceso por camino de paso de servidumbre, proyecto en ejecución para acceso de telefonía celular e Internet. El terreno se encuentra ubicado en la región de Aysén, en sector denominado río turbio de la localidad de Villa mañihuales. Se puede vender de 10 hectáreas.</t>
  </si>
  <si>
    <t>0103054818</t>
  </si>
  <si>
    <t>https://www.portalterreno.com/cl/propiedad/venta/terreno/aysen/170926</t>
  </si>
  <si>
    <t>2021-05-30</t>
  </si>
  <si>
    <t>https://www.yapo.cl/aisen/comprar/permuto_campo_de_15_hectarias_80060074.htm?ca=13_s&amp;oa=80060074&amp;xsp=32</t>
  </si>
  <si>
    <t>Vendo campo 15 hectarias a 45 km de coyhaique sector bajo hondo entre villa ortega y ñirheuao .puedo recivir camion tolva en parte de pago del 2010 en adelante. Cel 934002346 wsp+56944259140</t>
  </si>
  <si>
    <t>https://www.portalinmobiliario.com/MLC-1510379219-40-hectareas-rio-quetro-25953-_JM</t>
  </si>
  <si>
    <t>¡Increíble oportunidad en Río Quetro, Aysén! Terreno en venta con una extensión de 40 hectáreas, ideal para desarrollar tu proyecto soñado. Con una ubicación privilegiada en esta hermosa región, este terreno se convierte en una excelente inversión para aquellos que buscan tranquilidad y conexión con la naturaleza. ¡Contáctanos ahora y haz realidad tus sueños en este encantador lugar en Aysén, Chile!(25953)</t>
  </si>
  <si>
    <t>40 Hectáreas Río Quetro, Aysén, Aysén</t>
  </si>
  <si>
    <t>2021-09-22</t>
  </si>
  <si>
    <t>Terreno 50 hectareas Zona entre lolol y paredonesCamino playa boyeruca.Campo con cerro pequeño,  lomaje suave y algunas planiciesTiene algunos pinos.Orilla camino publico.Ademas agua potable tiene el agua para pozo a 15 metros aprox.Tiene rol Agua por pozoLuz en la propiedad solo debes conectarte.5 minutos del pueblo centro.Playas 40 minutos o una hora de alli como : Pichilemu, las cruces, bucalemu, boyecura y iloca, lago vichuquen y mucho más.3 horas de Santiago 1 hora y media de Santa cruz.Ideal para loteo y para quien le guste comprar barato y vender barato.El agua en el sector es por pozo, potable y tambien la venden.250.000.000Ideal para quien busca lotear para la costa con playa cerca.Comisión 2%Se deja reservado.Ninoska Guzman+56949319550</t>
  </si>
  <si>
    <t>XI Aisén, OHiggins</t>
  </si>
  <si>
    <t>https://www.yapo.cl/aisen/comprar/sitio_en_paredones_o_higgins_79671105.htm?ca=13_s&amp;oa=79671105&amp;xsp=40</t>
  </si>
  <si>
    <t>https://www.portalinmobiliario.com/MLC-602613310-sitio-en-venta-en-chile-chico-_JM</t>
  </si>
  <si>
    <t>2021-08-22</t>
  </si>
  <si>
    <t>Espectacular sitio de 10,5 hectáreas con increíbles vistas a los lagos Bertrand, Plomo, Negro y panorámicas vistas a los ventisqueros cordilleranos. Está ubicado al sur de la ciudad de Coyhaique, se llega por la carretera austral, recorriendo 246 kilómetros del aeropuerto de Balmaceda de los cuáles 100 de ellos están asfaltados, a 10 minutos de Puerto Guadal y Lago General Carrera, 15 minutos de Puerto Bertrand y Río Baker. Su ubicación, lo hace muy atractivo para el desarrollo turístico, destacando la zona de pesca en el lago Bertrand, la navegación conectada con el lago el Plomo, lago General Carrera y río Baker. Cercano al parque nacional Patagonia, las Catedrales de mármol y desde Puerto Guadal salen expediciones a los glaciares y la laguna San Rafael.Cód.: 375440</t>
  </si>
  <si>
    <t>Puerto Guadal</t>
  </si>
  <si>
    <t>https://www.portalinmobiliario.com/MLC-2473226210-40-hectareas-rio-quetro-25953-_JM</t>
  </si>
  <si>
    <t>https://www.portalinmobiliario.com/MLC-926551155-magestuoso-campo-a-orillas-del-rio-cochrane-48750-_JM</t>
  </si>
  <si>
    <t>Excelente inversión.Cascadas.Riachuelos.Vertientes.Lomajes y planos300 m de orilla de rio Baker.Real carretera Austral.Sector dueño de una inmensa belleza, idílico.Futuro hídrico de Chile.Enorme Plusvalía.</t>
  </si>
  <si>
    <t>Q98v+67 Cochrane, Chile, Cochrane, Aysén</t>
  </si>
  <si>
    <t>https://www.economicos.cl/propiedades/vendo-terreno-codAAQUYUY.html</t>
  </si>
  <si>
    <t>2020-05-12</t>
  </si>
  <si>
    <t xml:space="preserve">Se vende terreno de 2085 hectáreas en la junta a orillas del río palena </t>
  </si>
  <si>
    <t>La junta comuna cisne  Cisnes, Aisén del General Carlos Ibañez del Campo</t>
  </si>
  <si>
    <t>https://www.economicos.cl/propiedades/campo-30-ha-orilla-rio-palena-carretera-austral-codAAQTR3Y.html</t>
  </si>
  <si>
    <t>2020-05-05</t>
  </si>
  <si>
    <t>Vendo campo 30 hectáreas, orilla Rio Palena,  reserva ecológica con gran variedad de especies nativas, ideal proyectos madereros, turístico, parcelación o refugio climático. Se encuentra a orillas del rio Palena, donde se realizan actividades deportivas como bajadas en balsa, kayak y pesca con mosca. Esta a solo 200 mt de la Carretera Austral, el acceso en embarcación menor. A 30 km de la Junta. Aeródromos cercanos Chaiten, Palena-La Junta. Vende dueño.</t>
  </si>
  <si>
    <t>Avenida Alonso de Cordova 5255 depto 176 Las Condes Cisnes, Aisén del General Carlos Ibañez del Campo</t>
  </si>
  <si>
    <t>https://www.yapo.cl/aisen/comprar/sitio_puerto_cisne_1234_cisnes_79785558.htm?ca=13_s&amp;oa=79785558&amp;xsp=35</t>
  </si>
  <si>
    <t>2021-09-13</t>
  </si>
  <si>
    <t>NUEVO PROYECTO!FIORDOS DE Puyuhuapi Las Cascadas*A solo 4,2 km de la hermosa ciudad de Puerto Cisne*Conexión directa de abastecimiento y movilidad*Crecimiento y rentabilidad en más de 5 veces el valor porcentual en 2 años del primer proyecto vendido el 2019*A solo 13 minutos de navegación*Hermosa vista al canal Puyuhuapi*Vertientes naturales de agua dulce*Mayor plusvalía en Bosque, Flora y Fauna nativaDesde $24.824.000.- por 4.91 Hectáreas Segundas líneas Hasta $89.880.000.- por 6.32 Hectáreas Primera Línea Orilla Mar*Valor contadoAlta demanda!Agenda tu asesoría!+56997845650</t>
  </si>
  <si>
    <t>https://www.yapo.cl/inmuebles/propiedad_88982175</t>
  </si>
  <si>
    <t>Se vende 22 hectáreas aprox. de terreno nativo, con acceso a laguna existente en el lugar, ubicado en la ruta X-13, entre la localidad de la junta y lago verde, terreno llegar y vender, se vende completo, en la fotografía del plano corresponde al lote 8D, rol propio, vende su dueño, con acceso a luz, a orilla de camino hermosa, exento de contribuciones</t>
  </si>
  <si>
    <t>Espectacular sitio de 10,5 hectáreas con increíbles vistas a los lagos Bertrand, Plomo, Negro y panorámicas vistas a los ventisqueros cordilleranos. Está ubicado al sur de la ciudad de Coyhaique, se llega por la carretera austral, recorriendo 246 kilómetros del aeropuerto de Balmaceda de los cuáles 100 de ellos están asfaltados, a 10 minutos de Puerto Guadal y Lago General Carrera, 15 minutos de Puerto Bertrand y Río Baker. Su ubicación, lo hace muy atractivo para el desarrollo turístico, destacando la zona de pesca en el lago Bertrand, la navegación conectada con el lago el Plomo, lago General Carrera y río Baker. Cercano al parque nacional Patagonia, las Catedrales de mármol y desde Puerto Guadal salen expediciones a los glaciares y la laguna San Rafael. *375441 CRD</t>
  </si>
  <si>
    <t>https://www.yapo.cl/aisen/comprar/hermoso_terreno_en_el_sector_el_richard__77485845.htm?ca=13_s&amp;oa=77485845&amp;xsp=18</t>
  </si>
  <si>
    <t xml:space="preserve">Se encuentra en venta hermoso predio  de 15 ha.con acceso directo a camino público a través de paso de servidumbre,a unos 45 minutos de la ciudad  de coyhaique su topografía del terreno 75%  del terreno plano y lo restante lomajes suaves,cuenta con arroyos que cruzan el predio y también variedad de senderos pata recorrer a pie,bicicleta, cuatrimotos.Actualmente se encuentra en proyecto  la pavimentación de la ruta a villa Ortega  por lo cual disminuirá considerablemente el tiempo de traslado. </t>
  </si>
  <si>
    <t>https://www.portalinmobiliario.com/MLC-1496987417-agricola-en-venta-en-hualaihue-_JM</t>
  </si>
  <si>
    <t>Propiedad agrícola de 99,3 has. en Palena, comuna de Hualaihue. a orilla de carretera Austral, ideal para quienes buscan invertir en el Sur de Chile, tierras con gran potencial turístico.   Además de abundantes recursos naturales.</t>
  </si>
  <si>
    <t>Palena, Coihaique, Aysén</t>
  </si>
  <si>
    <t>https://www.economicos.cl/propiedades/vendo-terreno-codAAQUY2A.html</t>
  </si>
  <si>
    <t xml:space="preserve">Vendo 20.85hectareas en la junta a orillas del río palena </t>
  </si>
  <si>
    <t>La junta  Cisnes, Aisén del General Carlos Ibañez del Campo</t>
  </si>
  <si>
    <t>https://www.economicos.cl/propiedades/vendo-terreno-patagonia-chilena-codAAR2PEA.html</t>
  </si>
  <si>
    <t>2021-03-21</t>
  </si>
  <si>
    <t>2021-03-22</t>
  </si>
  <si>
    <t xml:space="preserve">Vendo, terreno de 52 hectáreas, ubicadas, en la región de Aysen, extremo norte(frontera) de la región, lugar muy tranquilo especial para el descanso, con agua, de arroyos de cordillera, acceso de vehículo, bosque nativo de la zona, papeles al día, separado en 2 lotes, pero se vende completo. </t>
  </si>
  <si>
    <t>Lago verde, undécima region Lago Verde, Aisén del General Carlos Ibañez del Campo</t>
  </si>
  <si>
    <t>https://www.economicos.cl/propiedades/parcela-5hectareas-en-puerto-bonito-aysen-codAARHIRI.html</t>
  </si>
  <si>
    <t>2020-10-06</t>
  </si>
  <si>
    <t>PARA LOS AMANTES DE LA NATURALEZA -Loteo de sólo 50 parcelas -Todas con orilla de mar -50.000m2 por cada parcela (5 hectáreas por parcela) -Todas colindan con 50 hectáreas de reserva ecológica, lo que implica la nula masificación del proyecto -Valores desde los $25.000.000 hasta los $35.000.000 -Pre -reserva con $100.000 sólo hasta el 30 de Octubre -Tres formas de pago: al contado, 35% de pie+12 cuotas, 50% de pie+ 8 cuotas Para más información, acceso a documentación legal, proyecto, fotos y videos, contáctame al +56 9 4231 0233 (llamadas o wathsapp) o escríbeme un mensaje.  No dejes pasar esta oportunidad!!! Invierte en Aysén, las mas grande reserva de agua dulce y ecológica que tenemos...</t>
  </si>
  <si>
    <t>Puerto Bonito, Aysén  Aysén, Aisén del General Carlos Ibañez del Campo</t>
  </si>
  <si>
    <t>https://www.yapo.cl/aisen/comprar/74_hect_reas_de_terreno__76932390.htm?ca=13_s&amp;oa=76932390&amp;xsp=20</t>
  </si>
  <si>
    <t>Se venden 74 hectáreas de terreno con abundante leña de lenga y cuenta con plan de manejo y con paso de servidumbre y camino asta el mismo campo tiene hermosa vista y arta leña precio 5 millones por hectáreas conversable se venden las 74 hectareas juntas  llamar al número 975250195 con juana</t>
  </si>
  <si>
    <t>https://www.yapo.cl/inmuebles/propiedad_89536530</t>
  </si>
  <si>
    <t>Precioso campo de 282 hect a 20 km al sur de Villa Cerro Castillo en Aysén&lt;br /&gt;Lo cruza la Carretera Austral. Abundante agua.&lt;br /&gt;Río Ibáñez, rio Manso.&lt;br /&gt;Increíble vista al valle&lt;br /&gt;Opción de destino agrícola, ganadero, conservacionista, turismo.&lt;br /&gt;Gran plusvalía.&lt;br /&gt;202,16 hect de terreno plano con 60 % de valle.&lt;br /&gt;Laguna en su interior&lt;br /&gt;Colinda con rio Ibáñez&lt;br /&gt;79,68 hect de cerro de especies nativas (lenga, coihue, calafate entre otras)&lt;br /&gt;Posibilidad de subdivisión.&lt;br /&gt;&lt;br /&gt;</t>
  </si>
  <si>
    <t>Lindo campo de 282 hect en Carretera Austral a</t>
  </si>
  <si>
    <t>https://www.portalterreno.com/cl/propiedad/venta/agricola/rio-ibanez/245596</t>
  </si>
  <si>
    <t>Precioso campo a 20 km al sur de Villa Cerro Castillo. Lo cruza la carretara AustralAbundante agua202,16 hect de terreno plano con 60 % de valle con laguna en su interior y que colinda con el río Ibáñez79,68 hect de cerro con especies nativas (Lenga, Coigue, Calafate entre otras) con increíbles vistas al valle, río Ibañez y río Manso.Campo con opción de destino ganadero, conservación y turístico.Posibilidad de venta por separado a cada lado de la carretera.Zona de mayor plusvalía en la región de Aysén por gran demanda turística.</t>
  </si>
  <si>
    <t>https://www.portalinmobiliario.com/MLC-2216989560-agricola-en-venta-en-rio-ibanez-_JM</t>
  </si>
  <si>
    <t>Precioso campo a 20 km al sur de Villa Cerro Castillo. Lo cruza la carretara Austral Abundante agua  202,16 hect de terreno plano con 60 % de valle con laguna en su interior y que colinda con el río Ibáñez 79,68 hect de cerro con especies nativas (Lenga, Coigue, Calafate entre otras) con increíbles vistas al valle, río Ibañez y río Manso.   Campo con opción de destino ganadero, conservación y turístico. Posibilidad de venta por separado a cada lado de la carretera. Zona de mayor plusvalía en la región de Aysén por gran demanda turística.</t>
  </si>
  <si>
    <t>Precioso Campo De 282 Ha A 20 Km De Cerro Castillo Con Acceso Por Carretera. Ganadero Y Turistico, Colinda Con El Río Ibañez, Río Ibánez, Aysén</t>
  </si>
  <si>
    <t>https://www.yapo.cl/inmuebles/propiedad_89737241</t>
  </si>
  <si>
    <t>Se vende de oportunidad campo con una superficie de 155 hectáreas orilla de playa del Lago General Carrera en la comuna de Rio Ibáñez Ideal para el turismo Especial para la pesca Vista al Lago 1 Km de orilla de playa Acceso al lago con camino Solo reales interesados Valor 1.000.000.000</t>
  </si>
  <si>
    <t>https://www.portalinmobiliario.com/MLC-980840524-terreno-frente-a-las-famosas-termas-de-puyuhuapi-aysen-_JM</t>
  </si>
  <si>
    <t>2022-04-09</t>
  </si>
  <si>
    <t>Oportunidad increíble, terreno de 46 ha frente a las famosas Termas de Puyuhuapi, a 10 minutos de la base  del sendero Mirador Ventisquero Colgante.-  790 metros orilla  de carretera colindante  con el Canal de Puyuhuapi - El embarcadero se encuentra frente al terreno, el cual se puede usar para bajar cualquier tipo de embarcación.  - La mitad del terreno está cubierto por bosque nativo y la otra mitad con praderas.- Imponente vista al canal de Puyuhuapi desde todo el terreno- La electricidad pasa por el terreno. - Agua mediante  vertientessi tiene consultas contáctanos y recuerda que manejamos una amplia cartera de terrenos  y clientes en la Region de Aysen  y Los Lagos, cuéntanos tus requerimientos</t>
  </si>
  <si>
    <t>https://new.yapo.cl/inmuebles/propiedad_85409520</t>
  </si>
  <si>
    <t>Campo de 64 ha. A 5 minutos del Aeropuerto Balmaceda. Cuenta con luz. Coordinar visita.</t>
  </si>
  <si>
    <t>https://new.yapo.cl/inmuebles/propiedad_84863741</t>
  </si>
  <si>
    <t>2022-10-13</t>
  </si>
  <si>
    <t>Vendo campo de 13 hectareas, sector la cascada , camino a ñirehuao, detras del cerro mano negra. Distante a 18 km de Villa Ortega y a 4 km de camino principal. Abundante leña, tiene 200 mts de orilla de rio Emperador Guillermo.</t>
  </si>
  <si>
    <t>https://www.portalterreno.com/cl/propiedad/venta/terreno/puerto-murta/174651</t>
  </si>
  <si>
    <t>2021-07-02</t>
  </si>
  <si>
    <t>InformaciÃ³n Adicional Cierre perimetral Caminos Electricidad Bosque Buenos accesos UbicaciÃ³n privilegiada Zona de Alta Demanda Zona de Muy Alta Demanda--&gt; DescripciÃ³n A 2 horas 45 minutos desde el aeropuerto de Balmaceda se encuentra estratÃ©gicamente ubicado entre las localidades de BahÃ­a Murta y Puerto Tranquilo, un hermoso campo de 44 has, con una vista privilegiada hacia el valle del rÃ­o engaÃ±o y al fondo el lago general carrera, este campo posee zonas planas , ladera con un frondoso bosque adulto con una atractiva variedad de especies nativas, Ã±irre, lenga, coigÃ¼e , maÃ±Ã­o, entre otros. AdemÃ¡s, no menor atributo el rÃ­o engaÃ±o que desemboca en el lago general carrera. Esto permite realizar actividades como el kayak y la pesca deportiva. Por otro lado, la propiedad posee un pequeÃ±o refugio en el cual se le instalÃ³ paneles solares para proveer de energÃ­a bÃ¡sica. Respecto al agua, existe un arroyo que baja desde la montaÃ±a que provee de agua todo el aÃ±o, no se seca. Por ultimo, posee una pequeÃ±a laguna en su interior que permite que avifauna desarrolle su habitat. Desde la Carretera Austral existe servidumbre de paso en buenas condiciones para poder llegar hasta el campo. Todos los papeles al dÃ­a ComisiÃ³n 3% del valor de venta.</t>
  </si>
  <si>
    <t>0107125212</t>
  </si>
  <si>
    <t>https://new.yapo.cl/inmuebles/propiedad_83366866</t>
  </si>
  <si>
    <t>2022-06-07</t>
  </si>
  <si>
    <t>Oportunidad increíble, terreno de 46 ha frente a las famosas Termas de Puyuhuapi, a 10 minutos de la base del sendero Mirador Ventisquero Colgante. - 790 metros orilla de carretera colindante con el Canal de Puyuhuapi - El embarcadero se encuentra frente al terreno, el cual se puede usar para bajar cualquier tipo de embarcación. - La mitad del terreno está cubierto por bosque nativo y la otra mitad con praderas. - Imponente vista al canal de Puyuhuapi desde todo el terreno - La electricidad pasa por el terreno. - Agua mediante vertientes Cualquier consulta contactar a los teléfonos 981551047 o 988975045</t>
  </si>
  <si>
    <t>https://www.portalinmobiliario.com/MLC-1154740746-campo-24-h-a-3-km-de-puerto-guadal-vista-al-lago-general-ca-_JM</t>
  </si>
  <si>
    <t>Campo de 24 hectáreas, ESPECTACULAR VISTA AL LAGO GENERAL CARRERA, a 3 km desde puerto guadal, camino a laguna la manga, posee árboles ñire, lenga, Maitenes, posee agua a través de arroyo y vertientes, luz a aprox. 100 metros del terreno, parte de un loteo mayor, el lote en venta es el 45, valor por hectárea 5.5 millones más 3% de comisión - KP147937 -  - Publicado con KiteProp CRM Sistema Inmobiliario</t>
  </si>
  <si>
    <t>https://www.economicos.cl/propiedades/parcela-o-chacra-en-venta-en-cisnes-codR76206798-6L0-LW14855.html</t>
  </si>
  <si>
    <t>DATOS BÁSICOS Tipo Propiedad: Terreno Condominio: No CORREDOR Luis Hernán Watkins (+56) 9 4283 5382 luis@lwpropiedades.cl SUPERFICIE Total: 6.71 hectáreas DESCRIPCIÓN Parcela ubicada a tan sólo 40 minutos de Puerto Cisnes en el sector de Puyuhuapi, en un paradisiaco paisaje Austral. Es común el avistamiento de manadas de delfín austral, llamados localmente toninas. Además, existe una abundancia de pesca marina facilitada con una extensa costa de mar, de más 1.600 metros accesibles en toda su extensión y más de 1.600 metros de orilla del río azul II. Podrás visitar y disfrutar distintos trekking siendo los más visitados Bosque Encantado, Ventisquero Colgante y Laguna Los Pumas. En Puyuhuapi, destacan excursiones al Parque Queulat y su ventisquero colgante, visita a Las Termas de Puyuhuapi, piscina temperada de El Pangue, cabalgatas, paseos en bote, trekking, etc. En La Junta, destacan los ríos Palena y Rosselot, donde se pueden desarrollar actividades como agroturismo, pesca deportiva, kayaking, camping, trekking, cabalgatas, paseos en bote y lancha, excursiones a la Reserva Lago Rosselot. No dejes pasar esta oportunidad! VALORES Venta $35.000.000</t>
  </si>
  <si>
    <t>Parcela en Venta - Fiordos de Puyuhuapi - Puerto Cisnes Cisnes, Aisén del General Carlos Ibañez del Campo</t>
  </si>
  <si>
    <t>https://www.portalterreno.com/cl/propiedad/venta/terreno/aysen/211316</t>
  </si>
  <si>
    <t>Se venden derechos de herencia de 30 hectareas de una superficia total de 298 hectareas campo esta ubicado en el Puerto Chacabuco ,es un pueblo que se encuentra en la Región de Aysén, en la Patagonia Norte de Chile. Es el puerto marítimo más importante de la región ya que permite la conexión con Puerto Montt. Además, es el - de inicio de muchas navegaciones hacia la Laguna San Rafael y los Campos de Hielo Norte. También el campo es el único acceso a diferentes proyectos que se desarrollan, como central eléctrica, concesiones mineras , proyectos inmobiliario ,y futura ampliación del Puerto Colindante con Hotel Loberías ,Empresa portuaria ,y centro acopio de Salmones Mowi, incluye derechos de agua 10 litros por segundo,resibo ofertas....</t>
  </si>
  <si>
    <t>https://www.yapo.cl/aisen/comprar/cerro_castillo_80002812.htm?ca=13_s&amp;oa=80002812&amp;xsp=7</t>
  </si>
  <si>
    <t>El campo se encuentra cercano a una de las reservas más conocida en la región de aysén (Reserva Nacional Cerro Castillo) hoy en día conocida mundialmente.Cuenta con camino pavimentado y una servidumbre de paso de 1,5 kms aproximado.Cuenta con más de 1,5 kms de borde rio IbañezExcelentes vistas al Cerro CastilloLaguna interiorCercano a Lago General CarreraEn la zona de pesca (lago Tamango, Lago Las Ardillas, Lago Lapparent.Se encuentra en una zona de reserva de huemules mas grande de la región de AysenColinda con el Saltón de Rio Ibañez</t>
  </si>
  <si>
    <t>2023-09-11</t>
  </si>
  <si>
    <t>https://www.yapo.cl/aisen/comprar/campo_sector_lago_castor_77383046.htm?ca=13_s&amp;oa=77383046&amp;xsp=47</t>
  </si>
  <si>
    <t>Se vende campo en sector lago castor de 49 hectareas, consta de luz y agua dentro del predio, señal de celular e internet, bosque nativo de lenga y ñire.Se encuentra a unos 20 a 25 minutos de la capital regional coyhaique con acceso todo el año. El campo se encuentra cerca de lago castor, a solo 5 minutos y 15 minutos del lago frio.Para mas detalles llamar al 953391423 SOLO VERDADEROS INTERESADOS</t>
  </si>
  <si>
    <t>https://www.portalinmobiliario.com/MLC-1551729428-sitio-en-venta-en-chile-chico-_JM</t>
  </si>
  <si>
    <t>https://www.portalterreno.com/cl/propiedad/venta/agricola/rio-ibanez/224729</t>
  </si>
  <si>
    <t>OPORTUNIDAD PARA INVERTIR EN LA PATAGONIAFrente a Campos de Hielo Norte, una de las mayores reservas de agua dulce del Planeta.Región Libre de Contaminación y donde aún está todo por hacer. Descripción del Predio:Ubicado a 23 km de Puerto Río Tranquilo (Capital de Deportes Outdoor de la Región), por Camino a Bahía Exploradores, Sector Cascada La Nutria, Campos de Hielo Norte, Parque Nacional Laguna San Rafael.Comuna de Ingeniero Ibáñez,Undécima Región de Aysén.SUPERFICIE:127 Has. 90% Lomajes y Montaña, 10% plano, ribera Río Norte (1 KM app.) bosque nativo, pesca de truchasPuerto Río Tranquilo Acceso y distanciasVuelo Santiago-Balmaceda 2,30 horasBalmaceda-Villa Cerro Castillo: 1 hora. 60 km. Por Carretera Austral asfaltada.Villa Cerro Castillo-Puerto Río Tranquilo: 2hrs. 30 minutos, por carretera Austral, carpeta de ripio.Desde esta localidad se debe transitar hasta el km 23 del Camino a Bahía Exploradores (30 minutos).\nCLIMA: El clima de la zona se clasifica como cálido y templado. Hay precipitaciones durante todo el año. Hasta el mes más seco aún tiene mucha lluvia. Este clima es considerado Cfb según la clasificación climática de Köppen-Geiger. . La temperatura promedio en Puerto Rio Tranquilo es 8.1 ° C. Hay alrededor de precipitaciones de 1.134 mm.\n</t>
  </si>
  <si>
    <t>https://www.portalterreno.com/cl/propiedad/venta/terreno/cisnes/203291</t>
  </si>
  <si>
    <t>Información Adicional Zona de Alta Demanda Zona de Muy Alta Demanda--&gt; Descripción Se vende maravilloso terreno en isla magdalena, frente a puerto cisnes, XI region, Aysen, 54 hectareas de bosque nativo y playa, ademas posee arroyo de agua dulce y rio pescado, mas de 1000 metros de orilla de playa, oportunidad unica.</t>
  </si>
  <si>
    <t>2506073838</t>
  </si>
  <si>
    <t>https://propiedades.elmercurio.com/propiedades/propiedad-agricola-en-venta-en-rio-ibanez-codR77343381-kL0-110005271.html</t>
  </si>
  <si>
    <t>https://www.portalterreno.com/cl/propiedad/venta/terreno/coyhaique/173261</t>
  </si>
  <si>
    <t>2021-06-05</t>
  </si>
  <si>
    <t>Información Adicional Cierre perimetral Zona de Alta Demanda Zona de Muy Alta Demanda--&gt; Descripción Se vende campo COMPLETO de 112 hectáreas a orilla de río ibañes región de aysen cada hectárea a 5.500.000 COMVERSABLE comunicarse al + o al +</t>
  </si>
  <si>
    <t>Puertoibañes</t>
  </si>
  <si>
    <t>https://www.yapo.cl/aisen/comprar/campo__comversable___79843574.htm?ca=13_s&amp;oa=79843574&amp;xsp=48</t>
  </si>
  <si>
    <t>2021-09-19</t>
  </si>
  <si>
    <t>Se vende campo COMPLETO de 112 hectáreasvalor de hectárea 5.500.000 COMVERSABLE Esta ubicado a 12 kilómetros de puerto ibañes con hermosa vista a cerro castillo, a orilla de rioUn lugar apto para turismo continente dunas, cerros especialmente para prática tour de escalada, + Sector de playa. Comunicarse a+56961815242 o WhatsApp al +56984000713° SOLO VERDADEROS INTERESADOS.</t>
  </si>
  <si>
    <t>https://www.portalterreno.com/cl/propiedad/venta/terreno/puerto-aysen/245895</t>
  </si>
  <si>
    <t>¡Descubre tu paraíso natural en Puerto Aysén! Te presentamos una oportunidad única: un terreno de 112,4 hectáreas en el codiciado sector de Bahía Acantilada. Este impresionante terreno se caracteriza por poseer alrededor de 800 mts lineales de playa (la playa habilitada más austral de Chile) y aproximadamente 2.000 mts lineales de orilla a río.Destaca también por sus increíbles vistas a los nevados y su maravillosa vegetación de arboles nativos lo que lo convierten en una de las zonas más lindas del sur de Chile haciendo de este perfecto para los amantes de la naturaleza y los entusiastas del agua.Este terreno ofrece una ubicación privilegiada para disfrutar de la belleza escénica de la Patagonia chilena en su máxima expresión. Además, su tamaño generoso de 112,4 hectáreas te brinda infinitas posibilidades para desarrollar tu visión, ya sea para uso recreativo o comercial.No pierdas la oportunidad de ser dueño de un pedazo de paraíso en Puerto Aysén.Video: youtu.be/clrfR8jkhZw</t>
  </si>
  <si>
    <t>https://www.portalterreno.com/cl/propiedad/venta/terreno/coyhaique/198937</t>
  </si>
  <si>
    <t>Información Adicional Loteado Bosque Ubicación privilegiada Cert. Informes Previos Zona de Alta Demanda Zona de Muy Alta Demanda--&gt; Descripción ¡Aprovecha AHORA, quedan los últimos lotes de ALTO RÍO MURTA ETAPA DOS, no quedes sin lote! ETAPA UNO 221 LOTES VENDIDOS y ETAPA DOS 229 LOTES + propietario de manera, alícuota de las 127 hectáreas de conservación. ¡Lotes desde 1, 2 y 3 hectáreas disponible! Inversión consciente y sostenible en el tiempo. Loteo de 875 hectáreas en total, ubicado en el corazón de la Patagonia Chilena, el cual comprende dos etapas de desarrollo, ofreciendo la posibilidad de invertir de forma sostenible a medio y largo plazo, brindando altas plusvalías y generando un impacto positivo en la conservación del medio ambiente. ¡La alta disponibilidad de AGUA en el valle glacial del Río Murta hace de este proyecto el vehículo ideal para invertir en AGUA, TIERRA y BOSQUE NATIVO! Podrás disfrutar y tener participación en las 127 hectáreas del área común de conservación que hemos destinado para preservar la naturaleza autóctona del lugar a perpetuidad. ¡Aprovecha hoy de ser parte de la segunda etapa, obteniendo el exclusivo descuento de preventa según el sector y disponibilidad ¡Lotes desde 1, 2 y 3 hectáreas disponible! Inversión consciente y sostenible en el tiempo. Para más información escribir + 56 9 888 01 666</t>
  </si>
  <si>
    <t>2305125602</t>
  </si>
  <si>
    <t>https://www.portalterreno.com/cl/propiedad/venta/isla/aysen/197053</t>
  </si>
  <si>
    <t>Isla</t>
  </si>
  <si>
    <t>Terreno a la venta en Isla Chaculay, ubicada en la XI región de Aysén. La Isla se encuentra en la ruta de navegación a la Laguna de San Rafael, un maravilloso destino turístico en la Patagonia. Terreno con alta plusvalía, flora y fauna nativa y a orillas del mar. \n3,86 Hectáreas a $22.950.000\nSi pagas al contado te hago un descuento del 20%\n</t>
  </si>
  <si>
    <t>https://www.portalinmobiliario.com/MLC-1254943933-hermosa-orilla-del-rio-baker-_JM</t>
  </si>
  <si>
    <t>Hermosa propiedad de 90 Hectareas a orillas del rio Baker, cuenta con hermosas playas y mas de 1300 metros lineales de costa de rio, el predio se encuentra en el sector de Balsa Baker, distante a 7 kilometros de la ciudad de Cochrane.El predio cuenta con buen acceso habilitado todo el año, desde la Carretera Austral se debe tomar la ruta X-890 por la bajada al Balseo, solo por 800mt, se cruza en balsa el rio Baker y del otro lado comienza el predio.inmejorables vistas y abundante bosque nativo.</t>
  </si>
  <si>
    <t>https://www.yapo.cl/inmuebles/propiedad_88210358</t>
  </si>
  <si>
    <t>"Ubicado a sólo 8.5 kilómetros de Puerto Aguirre en la región de Aysén. Sus principales atributos son: - 2.2 hectáreas a Orilla de Mar y playa - Avistamiento de delfines - &amp;#8203,Bosques nativos siempre verdes - Fuente natural de recursos hídricos - Gran potencial turístico - Terreno con Rol Propio y documentación legal al dia Consulta por financiamiento directo."</t>
  </si>
  <si>
    <t>https://www.portalinmobiliario.com/MLC-1409411215-sitio-en-venta-en-la-patagonia-oportunidad-de-inversion-_JM</t>
  </si>
  <si>
    <t>Se Venden increíbles terrenos en La Patagonia - Reserva Santa Olimpia - Aysén  Precio: DESDE $10.000.000 - HASTA $20.000.000 Terrenos desde 1.5 Hectáreas Santa Olimpia es un predio de lotes que se encuentra en la Patagonia virgen. Ideal para quienes buscan adquirir un proyecto en medio de la naturaleza y al mismo tiempo, conservar recursos y bienes naturales tan preciados como lo son el agua, la flora y la fauna.  Principales atractivos y su ubicación: - 10 km de orilla de mar - Fuente de agua dulce - A 30 min. navegando desde Pto. Chacabuco  - Flora y Fauna única - Bosque nativo - Majestuosas montañas - Cercano a playas Pto. Gato y Walter Beach - Facilidades de pago.</t>
  </si>
  <si>
    <t>Santa Olimpia, Aysén, Aysén</t>
  </si>
  <si>
    <t>https://www.yapo.cl/aisen/comprar/macrolotes_exclusivos_con_50335_78983747.htm?ca=13_s&amp;oa=78983747&amp;xsp=15</t>
  </si>
  <si>
    <t>2021-07-18</t>
  </si>
  <si>
    <t>Vende Macrolotes exclusivos con orilla de mar, Aysén. Desde 2 hasta 8 hectáreas. Valores desde aproximadamente $11.000.000. - - Vende Macrolotes exclusivos con orilla de mar. ubicados en Aysén. Además de una reserva natural común de 27.2 ha. Dimensiones desde 2 hasta 8 hectáreas. Valores desde aproximadamente $11.000.000. - Situado en el Canal Elefantes. uno de los más bellos de la Región. coronado por picos nevados y en la hoja de ruta de cruceros. yates y veleros.  Aguas de baja profundidad en bahía protegida. rodeadas de parques nacionales. termas y glaciares.  Invierte en un proyecto inmobiliario que ofrece puerto natural exclusivo a pasos de la Laguna San Rafael en el nuevo polo de desarrollo turístico de la Patagonia.      Precio: Desde $11.000.000.- hasta los $39.000.000.-      joa4906     - KP50335 -    - Publicado a través de KiteProp CRM Inmobiliario</t>
  </si>
  <si>
    <t>https://www.portalinmobiliario.com/MLC-1387149837-sitio-en-venta-en-la-patagonia-oportunidad-de-inversion-_JM</t>
  </si>
  <si>
    <t>Se Venden increíbles terrenos en La Patagonia - Reserva Santa Olimpia - Aysén  Precio: DESDE $10.000.000 - HASTA $20.000.000 Terrenos desde 1.5 Hectáreas Santa Olimpia es un predio de lotes que se encuentra en la Patagonia virgen. Ideal para quienes buscan adquirir un proyecto en medio de la naturaleza y al mismo tiempo, conservar recursos y bienes naturales tan preciados como lo son el agua, la flora y la fauna.  Principales atractivos y su ubicación: - 10 km de orilla de mar - Fuente de agua dulce - A 30 min. navegando desde Pto. Chacabuco  - Flora y Fauna única - Bosque nativo - Majestuosas montañas - Cercano a playas Pto. Gato y Walter Beach - Facilidades de pago.  Para más información: www.magnoliaproperty.cl código: 6.101</t>
  </si>
  <si>
    <t>https://www.portalterreno.com/cl/propiedad/venta/terreno/coyhaique/232829</t>
  </si>
  <si>
    <t>Campo con subdivision aprobada. Este predio está emplazado al Noreste de Coyhaique, aproximadamente a unos 19,4 Km. Su geografía se caracteriza por lomajes, sectores de praderas y bosque nativo, convirtiéndolo en un lugar atractivo para vivir de una forma vinculado a la tierra y la realización de actividades ligadas al deporte y naturaleza. Contactanos para mayor información</t>
  </si>
  <si>
    <t>https://www.portalinmobiliario.com/MLC-2376747378-mirador-lago-castor-_JM</t>
  </si>
  <si>
    <t>2024-05-16</t>
  </si>
  <si>
    <t>Lago Castor, Coihaique, Aysén</t>
  </si>
  <si>
    <t>https://www.portalterreno.com/cl/propiedad/venta/terreno/rio-ibanez/200440</t>
  </si>
  <si>
    <t>Información Adicional Ubicación privilegiada Zona de Alta Demanda Zona de Muy Alta Demanda--&gt; Descripción Alto Rio Murta - Terreno de una Hectárea al mejor precio, invierte en forma sostenible con el medio ambiente. Espectacular terreno de 1 hectárea con alta disponibilidad de agua del Valle Glaciar del Rio Murta, con hermosas vistas del Volcán Hudson y el Ventisquero Rio Murta en una zona de alta plusvalía y a solo 54 km de Villa Cerro Castillo y 2 horas y 40 minutos del Aeropuerto de Balmaceda. Terreno plano, con hermosas vistas de todo el valle, arboledas de bosques nativos de Coihues, Canelos y Lengas centenarias, diversas fuentes de agua como variedad arroyos interiores y vertientes. Información Terreno: - Terreno con rol único propio - Superficie de una hectárea - Participación de 127 hectáreas de preservación que incluye 2 playas, zona de reforestación y 122 hectáreas de Parque de flora y fauna nativa - Alta disponibilidad de agua todo el año del Valle Glaciar del Rio Murta - Reglamento Interno de preservación del medio ambiente Atractivos Cercanos: - Catedrales de Mármol - Lago General Carrera - Parque Nacional Cerro Castillo - Parque Nacional Laguna San Rafael - Bahia Murta - Puerto Rio Tranquilo - Lago Bayo - Zona ideal para practicar actividades al aire libre como ciclismo, senderismo, pesca, etc. Esta es una real oportunidad de invertir en una mejor calidad de vida, para más información, fotos, ubicación GPS contactarse al +56</t>
  </si>
  <si>
    <t>0606014808</t>
  </si>
  <si>
    <t>https://www.yapo.cl/inmuebles/propiedad_89438864</t>
  </si>
  <si>
    <t>Se vende campo de 126 ha a 5 km de puerto guadal en 7 millones la hectárea ideal para cualquier proyecto turístico</t>
  </si>
  <si>
    <t>https://new.yapo.cl/inmuebles/propiedad_85108433</t>
  </si>
  <si>
    <t>2022-11-02</t>
  </si>
  <si>
    <t>Se vende terreno agrícola de 5, 105 ha en Río Ibáñez región de Aysén cercano a carretera austral. Terreno cuenta con rol propio . Se acepta vehículo 4x4 en parte de pago más información al +56946934806 . Se adjuntan imágenes de Google earth con ubicación referencial</t>
  </si>
  <si>
    <t>https://www.portalinmobiliario.com/MLC-1449406037-mirador-lago-castor-_JM</t>
  </si>
  <si>
    <t>Este terreno, ubicado en la región de Aysén, Sector Cerro Negro, 20 kilómetros del centrode Coyhaique y 63 kilómetros del aeropuerto de Balmaceda, está en medio de un paisaje privilegiado, con suaves lomajes,hermosas vistas, vertientes y árboles nativos. Terreno de 43,27 Ha (con rol independiente) , VALOR: $7.500.00O POR HECTAREA, el campo se vende COMPLETOFactibilidad de luz y agua. Cuenta con caminos interioresripiados con acceso a cada sitio y se encuentran a orillas de un camino público,que interseca luego, con la Carretera Austral. - KP110940 - KPD031204 -  - Publicado con KiteProp CRM Sistema Inmobiliario</t>
  </si>
  <si>
    <t>https://www.yapo.cl/inmuebles/propiedad_86809535</t>
  </si>
  <si>
    <t>2023-09-27</t>
  </si>
  <si>
    <t>Terreno ubicado en la región de Aysen, comuna de coyhaique. Consta de 3.9ha.en su totalidad con bosque nativo, aire puro y abundante agua. Cuenta con vertiente y arroyo que emana del mismo terreno creando una Bella cascada. Tiene 300 metros aprox. de orilla de río. El sector plano que colinda con el Río, y sectores con pendientes que permiten vistas panorámicas únicas. Es un punto estratégico para el desarrollo de proyectos vinculados a la pesca y la caza, ya que está emplazado en zona de ciervos rojos y jabalíes. Cercano a Lagunas y al valle de la luna donde puedes ver ñandúes y una variada fauna en estado silvestre. valor conversable. Verdaderos interesados comunicarse para mayores detalles. trato directo con dueños.</t>
  </si>
  <si>
    <t>Liindo campito de 12 hectáreas en sector de desarrollo inmobiliario, a tan solo 2 kilómetros de la plaza de Cochrane, proyecto de agua potable Rural en desarrollo, luz dentro del predio, hermosa vista a la ciudad y al valle Esmeralda.</t>
  </si>
  <si>
    <t>Liindo campito de 12 hectáreas en sector de desarrollo inmobiliario, a tan solo 2 kilómetros de la plaza de Cochrane, proyecto de agua potable Rural en desarrollo, luz dentro del predio, hermosa vista a la ciudad y al valle Esmeralda. EasyBroker ID: EB-EE4216</t>
  </si>
  <si>
    <t>https://www.portalinmobiliario.com/MLC-939826293-pequeno-campito-en-cochrane-_JM</t>
  </si>
  <si>
    <t>https://www.portalinmobiliario.com/MLC-958699646-pequeno-campito-en-cochrane-_JM</t>
  </si>
  <si>
    <t>https://www.economicos.cl/propiedades/sitio-o-terreno-en-venta-en-cochrane-codR76401637-8L0-EBEE4216.html</t>
  </si>
  <si>
    <t>https://www.portalinmobiliario.com/MLC-1034549779-sitio-en-venta-en-rio-ibanez-cerro-castillo-_JM</t>
  </si>
  <si>
    <t>https://www.portalterreno.com/cl/propiedad/venta/inversion/rio-ibanez/188483</t>
  </si>
  <si>
    <t>2022-02-01</t>
  </si>
  <si>
    <t>Información Adicional Zona de Alta Demanda Zona de Muy Alta Demanda--&gt; Descripción ¡Asegura tu dinero invirtiendo en la región con mayor plusvalía de Chile! Exclusivos macrolotes de 12.5 hectáreas a orillas del Río Avellano. Cada macrolote se vende con rol propio. Acceso a aguas del Río Avellano (previa solicitud de derechos de agua) y arrollo interior A 18 km aprox de las increíbles Torres del Avellano</t>
  </si>
  <si>
    <t>0302013152</t>
  </si>
  <si>
    <t>https://new.yapo.cl/inmuebles/propiedad_83352461</t>
  </si>
  <si>
    <t>Alto Rio Murta - Terreno de una Hectárea al mejor precio, invierte en forma sostenible con el medio ambiente. Espectacular terreno de 1 hectárea con alta disponibilidad de agua del Valle Glaciar del Rio Murta, con hermosas vistas del Volcán Hudson y el Ventisquero Rio Murta en una zona de alta plusvalía y a solo 54 km de Villa Cerro Castillo y 2 horas y 40 minutos del Aeropuerto de Balmaceda. Terreno plano, con hermosas vistas de todo el valle, arboledas de bosques nativos de Coihues, Canelos y Lengas centenarias, diversas fuentes de agua como variedad arroyos interiores y vertientes. Información Terreno: - Terreno con rol único propio - Superficie de una hectárea - Participación de 127 hectáreas de preservación que incluye 2 playas, zona de reforestación y 122 hectáreas de Parque de flora y fauna nativa - Alta disponibilidad de agua todo el año del Valle Glaciar del Rio Murta - Reglamento Interno de preservación del medio ambiente Atractivos Cercanos: - Catedrales de Mármol - Lago General Carrera - Parque Nacional Cerro Castillo - Parque Nacional Laguna San Rafael - Bahía Murta - Puerto Rio Tranquilo - Lago Bayo - Zona ideal para practicar actividades al aire libre como ciclismo, senderismo, pesca, etc. Esta es una real oportunidad de invertir en una mejor calidad de vida, para más información, fotos, ubicación GPS y facilidad de pago, contactarse al +56 9 6281 3998 ig: Javiera Gallardo C.</t>
  </si>
  <si>
    <t>https://www.portalterreno.com/cl/propiedad/venta/terreno/aysen/181176</t>
  </si>
  <si>
    <t>2021-10-24</t>
  </si>
  <si>
    <t>Información Adicional Zona de Alta Demanda Zona de Muy Alta Demanda--&gt; Descripción Invierte, gana y cuida el planeta Tal como lo indica su nombre, Bonito impacta por su belleza. Además, es el mejor Puerto Natural en la ruta a la Laguna San Rafael. A 1 hora del Parque Nacional Laguna San Rafael. El parque más visitado de la Región. Una de las pocas Zonas Protegida Declarada Libre de Salmoneras. Aguas de baja profundidad en bahía protegida, rodeadas de parques nacionales, termas y glaciares. Situado en el Canal Elefantes, uno de los más bellos de la Región, coronado por picos nevados y en la hoja de ruta de cruceros, yates y veleros. 5 arroyos interiores de agua dulce que desembocan en el mar. Proyección de Camino desde Puerto Aysén. Acceso por dos puertos: Grossse y Chacabuco Todos los lotes con vistas panorámicas al mar.65 lotes con orilla de mar, 29 lotes en segunda Área común para muelle y 27,2HA de reserva ecológica. Descubre nuestro PROYECTO explora las 6 vistas disponibles ⬅ Contáctanos, ¡Te ayudaremos a escoger tu mejor Opción! Javier Rodríguez+56 9 9 344 89 72</t>
  </si>
  <si>
    <t>2310121153</t>
  </si>
  <si>
    <t>https://www.portalinmobiliario.com/MLC-1050504919-terreno-isla-magdalena-comuna-de-cisnes-_JM</t>
  </si>
  <si>
    <t>Maravilloso terreno de 54 hectareas, con mas de 1300 metros de costa, en Isla magdalena, posee agua dulce a traves de rio pescado y arroyo sin nombre, frente a Puerto Cisnes, comuna de Cisnes, XI region de Aysen. Valor $330.000.000, conversables.Ecosistema: Bosque siempreverde de Puyuhuapi y matorral caducifolio altomontanoAlmacenamiento estimado de carbono: 160 millones de toneladas métricasUbicación: Región de AysénIsla Magdalena se ubica entre el continente y el archipiélago de las Guaitecas, muy cerca de la localidad de Puerto Cisnes. Es una de las islas de mayor tamaño al sur de Chiloé y el 80% de su superficie está protegida. Sus escarpados paisajes, quebradas profundas y desmembradas costas, han convertido a Isla Magdalena en un refugio perfecto para especies como pinguinos magallánicos, cormoranes, lobos marinos y el amenazado huillín.HISTORIAEn la década del 60, el gobierno chileno designó la mayor parte de la isla como reserva forestal, y en 1983 fue reclasificada a Parque Nacional. El parque fue ampliado como parte del histórico acuerdo llevado a cabo el 2018 para expandir el sistema de áreas protegidas de la Patagonia, entre Tompkins Conservation Chile y el gobierno de la presidenta Michelle Bachelet.VALOR ECOLÓGICOEn términos de fauna, destacan especies como coigue de Chiloé y Magallanes, ciprés de las Guaitecas, canelo, tineo, ciruelillo, luma, tepu y fiunques. Decenas de helechos y arbustos como el chilco y chaura componen también la tupida selva.En cuanto a fauna, en las costas del parque nacional Isla Magdalena es posible ver a huillines, coipos, chungungos, lobos marinos finos de dos pelos y toninas, además de otras aves como el petrel, cormorán y gaviotas.Fotos referenciales sacadas de la web. - KP111090 -  - Publicado con KiteProp CRM Sistema Inmobiliario</t>
  </si>
  <si>
    <t>https://www.portalterreno.com/cl/propiedad/venta/terreno/puerto-murta/182061</t>
  </si>
  <si>
    <t>Información Adicional Loteado Bosque Ubicación privilegiada Zona de Alta Demanda Zona de Muy Alta Demanda--&gt; Descripción ¡Aprovecha AHORA, quedan los últimos lotes de ALTO RÍO MURTA ETAPA DOS, no quedes sin lote! ETAPA UNO 221 LOTES VENDIDOS y ETAPA DOS 229 LOTES + propietario de manera, alícuota de las 127 hectáreas de conservación. ¡Lotes desde 1, 2 y 3 hectáreas disponible! Inversión consciente y sostenible en el tiempo! Loteo de 875 hectáreas en total, ubicado en el corazón de la Patagonia Chilena, el cual comprende dos etapas de desarrollo, ofreciendo la posibilidad de invertir de forma sostenible a medio y largo plazo, brindando altas plusvalías y generando un impacto positivo en la conservación del medio ambiente. ¡La alta disponibilidad de AGUA en el valle glacial del Río Murta hace de este proyecto el vehículo ideal para invertir en AGUA, TIERRA y BOSQUE NATIVO! Podrás disfrutar y tener participación en las 127 hectáreas del área común de conservación que hemos destinado para preservar la naturaleza autóctona del lugar a perpetuidad. ¡Aprovecha hoy de ser parte de la segunda etapa, obteniendo el exclusivo descuento de preventa según el sector y disponibilidad Para más información escribir + 56 9 888 01 666</t>
  </si>
  <si>
    <t>0811070758</t>
  </si>
  <si>
    <t>https://new.yapo.cl/inmuebles/propiedad_86369535</t>
  </si>
  <si>
    <t>Terreno con diferentes características y atractivos que lo hacen un lugar privilegiado para el descanso y actividades en familia, con sus bosques nativos de coihues, tepas y mañios de larga data, así también de poder desarrollar proyectos turísticos en relación al aire libre como caminatas, senderismo, avistamiento de aves autóctonas de la zona, entre otras. Ubicado a 20 kilómetros al norte de la ciudad de La Junta, entre el estero Las Nalcas y el gran Río Palena, este último a 900 metros aproximadamente de la entrada al terreno. Cuenta con entrada directa desde carretera austral, factibilidad de electricidad y agua, en donde encontramos varios arroyos que son parte del predio. Terreno con alta plusvalía, no pierdas esta oportunidad de obtener un lugar de ensueño en la Patagonia norte. Son 78.6 hectáreas, con 120 mts aprox de carretera Austral pavimentada. Vende el dueño, Interesados: Fono de contacto Valor $7.000.000 por hectárea. (Conversable )</t>
  </si>
  <si>
    <t>https://www.portalinmobiliario.com/MLC-955621731-maravillosa-orilla-del-lago-cochrane-_JM</t>
  </si>
  <si>
    <t>Campo de 85 hectáreas de pura belleza con costa del rio Cochrane y del Lago Cochrane, uno de los lagos con las aguas mas cristalinas del mundo, hermosas playas y vistas, vegetación nativa y a solo 10km de la ciudad de Cochrane.El predio esta en frente de la reserva nacional Tamango que se une con el parque Patagonia por lo que en ciertas épocas del año se pueden avistar huemules que abundan en la reserva. EasyBroker ID: EB-JL3239</t>
  </si>
  <si>
    <t>https://www.yapo.cl/aisen/comprar/puyuhuapi_cisnes_78973035.htm?ca=13_s&amp;oa=78973035&amp;xsp=12</t>
  </si>
  <si>
    <t>ALTA RENTABILIDAD A CORTO PLAZOROL PROPIO20% DESCUENTO PAGO AL CONTADOENTREGA INMEDIATA ASESORÍA COMERCIALFiordos de Puyuhuapi CISNES, ubicado a solo 1 kilómetros de Puerto Cisnes, es un paraíso austral de belleza inigualable y majestuosa vegetación virgen. Enclavado en el corazón del canal Puyuhuapi, CISNES ycuenta con una superficie total de 339 hectáreas, en una zona de exuberantes ecosistemas de flora y fauna e invaluable en historias y trascendencia patrimonial. Mariela Aguilera es mi nombre, asesor inmobiliario y financiero. +56932455586Inviee de manera inteligente tá0d</t>
  </si>
  <si>
    <t>2021-08-12</t>
  </si>
  <si>
    <t>2021-08-13</t>
  </si>
  <si>
    <t>https://www.portalterreno.com/cl/propiedad/venta/agricola/rio-ibanez/176569</t>
  </si>
  <si>
    <t>https://www.portalterreno.com/cl/propiedad/venta/terreno/cisnes/229109</t>
  </si>
  <si>
    <t>2022-12-29</t>
  </si>
  <si>
    <t>Información Adicional Caminos Electricidad Bosque Alumbrado público Ubicación privilegiada Zona de Alta Demanda Zona de Muy Alta Demanda--&gt; Descripción A 3 horas desde la ciudad de Coyhaique, en dirección al norte, por ruta Carretera Austral y ruta X-25, a un costado del mar y frente al canal Puyuhuapi y Parque Nacional Isla Magdalena, se encuentra localidad de Puerto Cisnes. El campo de 60 has. se ubica a un costado de la localidad, se conecta por carretera, directamente, una porción del terreno se encuentra dentro del área urbana, que actualmente se encuentra como zona de conservación dado que existe una quebrada por donde corre agua la mayor parte del año, posee zonas planas, mesetas y cerro con pendiente, lo que permite tener una hermosa vista hacia el mar. El bosque predominantes es siempre verde por la característica pluvial de la zona. Entre la flora que podrás encontrar : Arrayanes, luma, tepa, ciruelillo, grandes helechos y exuberantes nalcas. Por otra parte, la localidad y su entorno permite estar conectado para realizar diversas actividades de aventura y pesca, como por ejemplo: Trekking, cabalgatas, avistamiento a loberas y defines, el río cisnes presenta la condición que cada temporada se puede apreciar una gran diversidad de avifauna y se transforma en un imperdible para navegar. Además de bajar el río, ya sea, en kayak o balsa. La pesca es otra actividad que no puedes dejar de hacer. Además, la localidad se encuentra cerca del Parque Nacional Queulat o si gustas puedes cruzar navegando al Parque Nacional Isla Magdalena, donde incluso existen aguas termales. En resumen, el campo se encuentra estratégicamente muy bien ubicado y su condición proyecta el desarrollo de un parque con senderos que podrían conectar a refugios y miradores hacia el mar.</t>
  </si>
  <si>
    <t>2712042242</t>
  </si>
  <si>
    <t>https://www.yapo.cl/inmuebles/propiedad_88987440</t>
  </si>
  <si>
    <t>Se vende campo de 20 hectáreas ubicado en el sector Cerro Rosado, Villa Ortega aproximadamente a 35 kilómetros de Coyhaique. Ideal para extracción de madera, acceso un poco difícil en los meses de invierno por razones geográficas. Precio conversable cel: 956371649 / 938721650</t>
  </si>
  <si>
    <t>https://www.economicos.cl/propiedades/parcela-o-chacra-en-venta-en-cisnes-codR76206798-6L0-LW14856.html</t>
  </si>
  <si>
    <t>DATOS BÁSICOS Tipo Propiedad: Terreno Condominio: No CORREDOR Luis Hernán Watkins (+56) 9 4283 5382 luis@lwpropiedades.cl SUPERFICIE Total: 5.76 hectáreas DESCRIPCIÓN Parcela ubicada a tan sólo 40 minutos de Puerto Cisnes en el sector de Puyuhuapi, en un paradisiaco paisaje Austral. Es común el avistamiento de manadas de delfín austral, llamados localmente toninas. Además, existe una abundancia de pesca marina facilitada con una extensa costa de mar, de más 1.600 metros accesibles en toda su extensión y más de 1.600 metros de orilla del río azul II. Podrás visitar y disfrutar distintos trekking siendo los más visitados Bosque Encantado, Ventisquero Colgante y Laguna Los Pumas. En Puyuhuapi, destacan excursiones al Parque Queulat y su ventisquero colgante, visita a Las Termas de Puyuhuapi, piscina temperada de El Pangue, cabalgatas, paseos en bote, trekking, etc. En La Junta, destacan los ríos Palena y Rosselot, donde se pueden desarrollar actividades como agroturismo, pesca deportiva, kayaking, camping, trekking, cabalgatas, paseos en bote y lancha, excursiones a la Reserva Lago Rosselot. No dejes pasar esta oportunidad! VALORES Venta $34.000.000</t>
  </si>
  <si>
    <t>https://www.portalinmobiliario.com/MLC-2314747870-terreno-con-orilla-de-lago-lago-verde-_JM</t>
  </si>
  <si>
    <t>OPORTUNIDAD:Vendo parcela de 15 hectáreas (150.000 metros cuadrados) con 75 metros de orilla del lago Verde, en la comuna del mismo nombre, en plena Patagonia de la Región de Aysén.Campo plano, con áreas limpias y de bosque nativo (coigüe, mañío y tepa). Lo cruza un arroyo de agua que no se seca.Se llega sólo en bote o a caballo.Alta plusvalía, se han vendido muchos lotes en los últimos tres años, la inmensa mayoría en precipicios de difícil o nulo acceso, a diferencia de este campo.Excelente pesca en el lago y todos los cuerpos de agua aledaños (Trucha arcoíris, trucha fario, salmón coho, salmón salar y salmón chinook, perca trucha, peladilla, pejerrey, entre otros). También caza de distintas especies (jabalí, faisán, liebre, patos, caiquenes, ciervo rojo, etc.).Vendo por viaje. Respondo dudas sólo por whatsapp.</t>
  </si>
  <si>
    <t>P2c4+v6 Cacique Blanco, Lago Verde, Chile, Lago Verde, Aysén</t>
  </si>
  <si>
    <t>https://www.yapo.cl/aisen/comprar/parcela_de_3_5_hect_reas_76573003.htm?ca=13_s&amp;oa=76573003&amp;xsp=45</t>
  </si>
  <si>
    <t>Se vende 3.5 hectáreas de campo A 6500000 cada una COMVERSABLE. A orillas de camino ripiado consta con arrollo leña de ñirre. A 70 kilómetros de coyhaique pasando villa ñirehuao camino a rio norte.Verdaderos interesados llamar a este número +56957016819</t>
  </si>
  <si>
    <t>https://www.portalterreno.com/cl/propiedad/venta/terreno/puerto-murta/232604</t>
  </si>
  <si>
    <t>ÚLTIMA OPORTUNIDADSe acaban los lotes disponibles de Alto Río Murta etapa Dos.\nTERRENOS desde UNA HECTÁREA a $7.100.000\n¿Porqué debes invertir en ALTO RÍO MURTA etapa DOS?\nTendrás tu terreno escriturado con rol propio y el certificado del SAGHay más de 7km de orilla de Río Murta, 4 km de arroyo Interior y 900 Mt de arroyo Tigre en la zona.Accesibilidad vía terrestre desde coyhaique en la región de Aysén.Cercano a las localidades de Bahía Murta y puerto tranquilo.Zonas de turismo de nivel internacional, como las Catedrales de Mármol 60 km, Reserva Nacional Cerro Castillo 54 km, Laguna San Rafael 80 km, Volcán Hudson 22 km, Bahía Murta 38 kmLotes desde $7.100.000 una hectárea, orilla Río a $12.500.000 una hectárea y terrenos de dos hectáreas a $11.000.000Siendo propietario, de manera alícuota entre los 229 lotes de las 127 Hectáreas de Zonas Comunes de Conservación con un reglamento de uso y servidumbres que preserva la Naturaleza Autóctona del lugar a Perpetuidad.La conservación del entorno natural y la buena convivencia entre copropietariosAlta disponibilidad de AGUA en Río Murta hace de este proyecto el vehículo ideal para invertir en AGUA, TIERRA y BOSQUE NATIVO.\nInversión consciente y sostenible en el tiempo. !Se uno de los afortunados visionarios!NO HABRÁ ETAPA TRES</t>
  </si>
  <si>
    <t>https://new.yapo.cl/inmuebles/propiedad_85278472</t>
  </si>
  <si>
    <t>Terreno con diferentes características y atractivos que lo hacen un lugar privilegiado para el descanso y actividades en familia, con sus bosques nativos de coihues, tepas y mañios de larga data, así también de poder desarrollar proyectos turísticos en relación al aire libre como caminatas, senderismo, avistamiento de aves autóctonas de la zona, entre otras. Ubicado a 20 kilómetros al norte de la ciudad de La Junta, entre el estero Las Nalcas y el gran Río Palena, este último a 900 metros aproximadamente de la entrada al terreno. Cuenta con entrada directa desde carretera austral, factibilidad de electricidad y agua, en donde encontramos varios arroyos que son parte del predio. Terreno con alta plusvalía, no pierdas esta oportunidad de obtener un lugar de ensueño en la Patagonia norte. Son 78.6 hectáreas, con 120 mts aprox de carretera Austral pavimentada. Vende el dueño, Interesados: Fono de contacto +56984269376 Valor $7.000.000 por hectárea. (Conversable)</t>
  </si>
  <si>
    <t>https://propiedades.portalterreno.cl/propiedad/venta/terreno/aysen/268460</t>
  </si>
  <si>
    <t>Ubicado a sólo 8.5 kilómetros de Puerto Aguirre en la región de Aysén. Sus principales atributos son: - 2.2 hectáreas a Orilla de Mar y playa- Avistamiento de delfines - ​Bosques nativos siempre verdes - Fuente natural de recursos hídricos - Gran potencial turístico- Terreno con Rol Propio y documentación legal al diaConsulta por pago en cuotas fijas</t>
  </si>
  <si>
    <t>https://www.portalinmobiliario.com/MLC-633256112-800-mt-orilla-lago-_JM</t>
  </si>
  <si>
    <t>Campo aterrazado con imponentes vistas a Lago General Carrera. 800 metros de orilla. Camino de acceso y caminos interiores.Arroyo, Bosques de lenga y Ñirre.</t>
  </si>
  <si>
    <t>Puerto Ibanez, Puerto Ingeniero Ibáñez, Coyhaique, Chile, Río Ibánez, Aysén</t>
  </si>
  <si>
    <t>https://www.portalinmobiliario.com/MLC-2339397374-mirador-lago-castor-_JM</t>
  </si>
  <si>
    <t>Este terreno, ubicado en la región de Aysén, Sector Cerro Negro, 20 kilómetros del centrode Coyhaique y 63 kilómetros del aeropuerto de Balmaceda, está en medio de un paisaje privilegiado, con suaves lomajes,hermosas vistas, vertientes y árboles nativos. Terreno de 43,27 Ha (con rol independiente) , VALOR: $7.500.00O POR HECTAREA, el campo se vende COMPLETOFactibilidad de luz y agua. Cuenta con caminos interioresripiados con acceso a cada sitio y se encuentran a orillas de un camino público,que interseca luego, con la Carretera Austral. - KP110940 - KPD040304 -  - Publicado con KiteProp CRM Sistema Inmobiliario</t>
  </si>
  <si>
    <t>https://www.yapo.cl/inmuebles/propiedad_88721993</t>
  </si>
  <si>
    <t>Se vende terreno de 57.28 hectáreas, a orillas de carretera con vista al Lago Castor a 30 minutos de Coyhaique. Terreno casi completamente plano, con árboles nativos y frutales, con cortinas de viento hechas con árboles de pino. Cuenta con esteros atmosféricos Construcción de una cabaña de 30m2</t>
  </si>
  <si>
    <t>Lago Castor</t>
  </si>
  <si>
    <t>https://www.yapo.cl/inmuebles/propiedad_89551261</t>
  </si>
  <si>
    <t>Terreno de 40 hectáreas ubicadas a orillas del Lago El Diablo, en la localidad de Cochrane, undécima región de Aysén, ubicado al Sur de la ciudad de Cochrane, a solo 10 km se encuentra el acceso al terreno es por el camino que va al monte San Lorenzo son 8 km, aproximadamente. Luego se puede entrar por un camino secundario 1 kilómetros (acceso todo el año). Las 40 hectáreas tienen 200 metros aproximados de orilla del lago, (donde encuentras una muy buena pesca). Además, cuenta con servidumbre de paso de 1 km. &amp;#61692, El 70% de este terreno es de bosque nativo de lenga, ñirre, arbustos y matorrales aparragados. &amp;#61692, El terreno cuenta con cierre perimetral de un 50% Datos de Interés: Lugares turísticos cerca del terreno &amp;#61692, Se encuentra el Glaciar Cayuqueo aproximadamente a 70 kms &amp;#61692, Sector Lago Esmeralda a 1 km &amp;#61692, Cordón montañoso Esmeralda a 5 kms &amp;#61692, Actualmente el sector de lago del diablo tiene un proyecto aprobado para la obtención de agua y electricidad, donde entra este predio.</t>
  </si>
  <si>
    <t>https://www.portalterreno.com/cl/propiedad/venta/terreno/coyhaique/191053</t>
  </si>
  <si>
    <t>2022-03-07</t>
  </si>
  <si>
    <t>Información Adicional Caminos Canal de riego Electricidad Pozo Derechos de agua Bosque Buenos accesos Alumbrado público Ubicación privilegiada Zona de Alta Demanda Zona de Muy Alta Demanda--&gt; Descripción Con exposición norte, a tan solo 48 kms de la ciudad de Coyhaique , se encuentra excelente campo de 261 has. , el cual ha sido aprovechado por el constante trabajo familiar, 1.4 kms de frente al camino vecinal que conecta Villa Ortega con Villa Ñirehuao , el lugar cuenta con una casa de 62 metros cuadrados, Living , comedor , cocina , 2 dormitorios, baño, y en proceso de construcción 2 dormitorios más para llegar a los 102 metros cuadrados en total, 5 vertientes, bosque de ñirre, lenga y 50 has aprox de bosque de pino, el cual fue plantado principalmente sobre la ladera del cerro para fortalecer la capa vegetal de los derrumbes, hoy en algunas parte el bosque de pino se está podando y haciendo madera, 9 potreros, 1 galpón leñero de 10×18 y otro de 10×10, en ambos actualmente se guardan 7000 sacos de leña certificada que se comercializa en la ciudad de Coyhaique y 1000 fardos de pasto para forraje de los animales en invierno. Cuenta con plan de manejo de 22 has hasta el 2025,Derechos de agua 0.5 litros por segundo de uso consuntivo ejercicio permanente y continuo. En la zona alta hay veranda con valle y hermosas planicies que colinda con la reserva trapananda, el campo se encuentra cerrado completo. Actualmente, en el campo hay 70 vacunos, 30 ovejas, 1 carnero, 6 caballos. Importante mencionar que el campo se puede recorrer en su totalidad , dado que cuenta con alrededor de 6kms de caminos intraprediales, lo que facilita el trabajo para realizar limpias, siembras y mejoras del bosque y el suelo. Finalmente, de distintas partes del campo puedes encontrar hermosas vistas. El campo se vende completo y el precio es conversable + 3% corretaje de propiedades.</t>
  </si>
  <si>
    <t>0603075937</t>
  </si>
  <si>
    <t>https://www.portalinmobiliario.com/MLC-1108720090-terreno-267-hectareas-con-140-metros-de-playa-y-900-de-rio-_JM</t>
  </si>
  <si>
    <t>2022-10-23</t>
  </si>
  <si>
    <t>ESPECTACULAR PREDIO LA ESCONDIDA CON ROL DE 26,7 HECTAREAS, 140 ML DE PLAYA LAGUNA ESONDIDA Y 900 ML DE RIO. DERECHOS DE AGUA DEL RIO INSCRITOS. UN PARAISO Y EXCELENTE INVERSION.</t>
  </si>
  <si>
    <t>https://new.yapo.cl/inmuebles/propiedad_84986177</t>
  </si>
  <si>
    <t>Vendo terreno de 20.85 hectáreas con rio palena acceso por carretera y río abundante vegetación lugar muy tranquilo y bonito precio combersable</t>
  </si>
  <si>
    <t>https://new.yapo.cl/inmuebles/propiedad_82729828</t>
  </si>
  <si>
    <t>Hermoso lote a 15 minutos navegando desde puerto cisnes, un lugar virgen, perfecto para descansar, alejado de la ciudad, con fauna y flora nativa, incluye parte de playa. A 30 minutos de las termas de Puyuhuapi. Durante el año se da avistamiento de delfines en la zona. Reserva de agua dulce Lote con mucho potencial y una comunidad de compradores muy activa. El lote cuenta con 5.28ha de bosque nativo. De regalo se incluye parte de playa en donde se puede construir muelle privado. Cuenta además con un espacio común que tiene una casa con quincho y un muelle algo deteriorado el cual la comunidad está planteando arreglar. Actualmente está limitado por geolocalización, por parte de la comunidad se está planificando cercar y definir todos los lotes en campo. Oportunidad única</t>
  </si>
  <si>
    <t>https://www.portalterreno.com/cl/propiedad/venta/terreno/puerto-rio-tranquilo/178970</t>
  </si>
  <si>
    <t>Información Adicional Derechos de agua Bosque Ubicación privilegiada Cert. Informes Previos Zona de Alta Demanda Zona de Muy Alta Demanda--&gt; Descripción OPORTUNIDAD PARA INVERTIR EN LA PATAGONIA Frente a Campos de Hielo Norte, una de las mayores reservas de agua dulce del Planeta.Región Libre de Contaminación y donde aún está todo por hacer. Descripción del Predio:Ubicado a 23 km de Puerto Río Tranquilo (Capital de Deportes Outdoor de la Región), por Camino a Bahía Exploradores, Sector Cascada La Nutria, Campos de Hielo Norte, Parque Nacional Laguna San Rafael.Comuna de Ingeniero Ibáñez,Undécima Región de Aysén.SUPERFICIE:127 Has. 90% Lomajes y Montaña, 10% plano, ribera Río Norte (1 KM app.) bosque nativo, pesca de truchas Puerto Río TranquiloACCESO Y DISTANCIAS:Vuelo Santiago-Balmaceda 2,30 horasBalmaceda-Villa Cerro Castillo: 1 hora. 60 km. Por Carretera Austral asfaltada.Villa Cerro Castillo-Puerto Río Tranquilo: 2hrs. 30 minutos, por carretera Austral, carpeta de ripio.Desde esta localidad se debe transitar hasta el km 23 del Camino a Bahía Exploradores (30 minutos). CLIMA: El clima de la zona se clasifica como cálido y templado. Hay precipitaciones durante todo el año. Hasta el mes más seco aún tiene mucha lluvia. Este clima es considerado Cfb según la clasificación climática de Köppen-Geiger. . La temperatura promedio en Puerto Rio Tranquilo es 8.1 ° C. Hay alrededor de precipitaciones de 1.134 mm. CARACTERISTICAS:El Campo por su lado sur, lo bordea el Río Norte (1km) y por el límite norte cordilleras fiscales y accede a ventisqueros glaciares y arroyos.Al interior del predio hay bosque nativo con diversas especies, tales como Lenga, Coigue, Canelo, Calafate, Notro, Chilco, Luma, Nalca, y Coligue y su fauna está compuesta por Cóndor, Zorro Gris, Liebre, Puma. Es un lugar muy atractivo por las características antes mencionadas y por su ubicación estratégica, dado que esta cercano a varios lugares de interés turístico. Además el predio tiene zona de acceso restringido a terceros, dado que existe una servidumbre de paso debidamente inscrita desde el camino principal, lo que garantiza tranquilidad para disfrutar esta hermosa zona de La Patagonia. ACTIVIDADES RECREACIONALES:Apto para pesca deportiva (trucha arco iris o marrón), trekking, bike, Kayak, Cabalgatas, Enduro Ecuestre, Caminata en Hielo Glaciar Exploradores, Navegación a Catedrales Mármol y Laguna San Rafael. LUGARES DE ATRACCION TURISTICA DE LA ZONA:Catedrales de Mármol (Pto. Tranquilo y Pto. Sanchez), Campos de Hielo Norte, Parque Laguna San Rafael, Río Exploradores, Lago Bayo, Lago Tranquilo, Bahía Exploradores, Cascada La Nutria, Monte San Valentín, el más alto de la Región, Navegación y pesca en Lago Chelenko (General Carrera), el más grande de Chile y Segundo de Sud América. USOS:Aptitud Turística (hotel, logde, cabañas), Ganadera y Forestal.</t>
  </si>
  <si>
    <t>CaminodePuertoRíoTranquiloaBahiaExploradores</t>
  </si>
  <si>
    <t>https://www.portalinmobiliario.com/MLC-936415109-ultimas-unidades-puyuhuapi-_JM</t>
  </si>
  <si>
    <t>2021-11-25</t>
  </si>
  <si>
    <t>Fiordos de Puyuhuapi Cascadas es un proyecto de terrenos en la comuna de Cisnes, Región de Aysén, que combina en armonía la intervención consciente y respeto por la naturaleza, con el desarrollo sustentable del lugar y el modo de vida de su comunidad.El proyecto cuenta con macro-lotes con extensiones que van desde 5 hasta 20 hectáreas y está enclavado en una zona de impresionante belleza natural, en el corazón de la Patagonia chilena, rodeada de verdes montañas, fiordos, bosques nativos, acceso directo al mar.Todo el proyecto está a 15 minutos de Puerto Cisnes, del Parque Nacional Queulat y su Ventisquero Colgante. En la zona es muy común el avistamiento de manadas de delfín austral, llamados localmente toninas. Además, existe una abundancia de pesca marina facilitada con una extensa costa de mar, de más 1.600 metros accesibles en toda su extensión.Terrenos desde $31.000.000 Terrenos con orilla de playa $65.000.000Contactar:Stephanie Moretti +56995843466</t>
  </si>
  <si>
    <t>https://propiedades.portalterreno.cl/propiedad/venta/terreno/puyuhuapi/286587</t>
  </si>
  <si>
    <t>2024-01-31</t>
  </si>
  <si>
    <t>visitar Participa en un proyecto único y exclusivo ubicado a 140 km de Aysén entre la ciudad de Puyuhuapi y Puerto Cisnes en medio de Los Fiordos y Canal Puyuhuapi que une a estas dos hermosas ciudades.Sé propietario de un lugar donde abunda una fauna y flora que enamoran, cercano al principal atractivo turístico la región: el Ventisquero Colgante ubicado en el Parque nacional QueulatPaguina web Poryecto El proyecto consta de 50 hectáreas divididas en 13 parcelas de 1 hectaria aproximada y un parque de 30 hectáreas en común para los propietarios y acceso a orilla de mar, todas loteadas con sus respectivas escrituras.-Parcela A $ 99.700.000Parcela B $ 87.000.000Parcela C $ 98.752.000Parcela D $ 86.000.000Parcela E $ 75.675.000Parcela F $ 70.687.000Parcela G $ 70.686.000Parcela H : ReservadaParcela I : ReservadaParcela J : ReservadaParcela K : ReservadaParcela L Y M Área común 30 HectáreasParcela M Y Ñ: No están a la ventavisitar</t>
  </si>
  <si>
    <t>Puyuhuapi, Aysén</t>
  </si>
  <si>
    <t>Está ubicado en la Región de Aysén, al sur de Chile Chico. El terreno cuenta con 27 ha, y es una pequeña colina con pendiente suave y vista despejada al Lago General Carrera. El lugar es interesante por su microclima, aparte del paisaje, que es espectacular para quienes gustan de la estepa, las vistas infinitas al horizonte, la pesca, etc.  En los últimos años se ha definido como un destino turístico de excelencia dado que la naturaleza la ha provisto de un microclima privilegiado con gran variedad de vistas contrastantes ideales para practicar actividades de aventura. Es una zona donde llueve un 75% menos que 100 kms más al este, esto debido a su cercanía con Argentina, pero conserva toda la belleza de la vegetación virgen y salvaje de la Patagonia.  Dentro de los atractivos de la zona se encuentran las Catedrales de Mármol, Cerro Castillo, Lago General Carrera (al cual tiene vista panorámica), Río Baker y Lago Bertrand.</t>
  </si>
  <si>
    <t>https://www.portalinmobiliario.com/MLC-1458073287-terreno-en-venta-en-chile-chico-_JM</t>
  </si>
  <si>
    <t>https://www.portalinmobiliario.com/MLC-989955588-cochrane-macrolotes-con-acceso-a-rio-baker-_JM</t>
  </si>
  <si>
    <t>Parcela 11 Hectareas contado $ 73.125.000, credito 6 cuotas $97.500.000 Parcela 8.85 Hectareas contado $ 64.125.000, credito 6 cuotas $ 85.500.000 Parcela 9.59 Hectareas contado $ 111.375.000 , credito 6 cuotas $148.500.000   El proyecto se emplaza en plena Patagonia chilena, a solo 8 km al norte de la localidad de Cochrane y a escasos metros de la Carretera Austral, su ubicación privilegiada ubica al proyecto en el río más caudaloso de Chile, a minutos de destinos turísticos de categoría mundial como lo son El Parque Patagonia, La confluencia del Río Baker con el Río Neef, Puerto Bertrand, entre muchos otros.  El proyecto contempla una gran vista panorámica, todos con derechos (acceso) a un área común de 12.500 m2 ubicada al lado del arroyo mayor y otra de 5.000 m2 ubicada colindante al Rio Baker, ambas conectadas entre sí, lo que asegura y permite que todos los propietarios tengan acceso tanto al arroyo, así como también al río Baker de forma escriturada.  Atractivos Turisticos cercanos:  - Parque nacional cerro Castillo - Salto rio Ibañez - Glaciar explorador - Capillas de marmól - Parque nacional patagonía - Confluencia río Baker y Neef</t>
  </si>
  <si>
    <t>X 890, 0, Cochrane, Aysén</t>
  </si>
  <si>
    <t>https://new.yapo.cl/inmuebles/propiedad_84861281</t>
  </si>
  <si>
    <t>2023-06-13</t>
  </si>
  <si>
    <t>En Produncan lands te ofrecemos esta excelente oportunidad para adquirir un lote en un proyecto consolidado, con roles, y a 45kms al sur de Puerto Aysén, en la conocida Ruta de la Pesca. En Produncan lands te ofrecemos esta excelente oportunidad para adquirir un lote en un proyecto consolidado, con roles, y a 45kms al sur de Puerto Aysén, en la conocida Ruta de la Pesca. Al proyecto le quedan varios lotes disponibles, te dejamos uno de ellos por acá: Lote N°42 de 2.5 hectáreas a $20.000.000, con pendiente suave. El proyecto, ubicado a los pies de glaciar Cóndor, esta inserto en un valle con múltiples afluentes que nutren el Río Cóndor, además de un río secundario y dos lagunas. La geografía del proyecto es amigable, 70 % plana y el 30% con pendiente que otorgan hermosas vistas al valle y glaciares. El proyecto queda a: 1h 45 min de Coyhaique en auto. 50 min de Puerto Aysén, 45 Km. 60 min de Puerto Chacabuco, 57 km. Solicítanos el master plan para que revises la ubicación, pincha sobre el número y se desplegará una ventana con la información del terreno y el precio de venta. Te dejamos invitado a conectarnos para darte a conocer más detalles sobre este hermoso proyecto de futuro. TE INVITAMOS A CONOCER EL PROYECTO POR ZOOM.</t>
  </si>
  <si>
    <t>https://www.yapo.cl/inmuebles/propiedad_89031441</t>
  </si>
  <si>
    <t>Se vende campo de 60 hectáreas, ubicada en el sector el pedregoso, Lago Largo,consta de casa nueva, montaña de lenga, río que bordea todo el campo, agua de vertiente y luz por placas solares.papeles al día. Está ubicado a 70 kilómetros de la ciudad de Coyhaique. 7 kilómetros de la localidad de Villa Ñirehuao (valle de la luna).</t>
  </si>
  <si>
    <t>https://www.portalterreno.com/cl/propiedad/venta/agricola/cisnes/204413</t>
  </si>
  <si>
    <t>Información Adicional Zona de Alta Demanda Zona de Muy Alta Demanda--&gt; Descripción Idílica propiedad colindante con uno de los ríos más importantes de la Región y otros dos ríos menores. Posee una Isla de 45 hectáreas.La propiedad ha sido utilizada para ganadería y extracción forestal. Posee 1 Galpón, caminos interiores, electricidad pública y un excelente acceso ripiado. Excelente accesibilidad.Se ubica a tan sólo 12 kms de la Ruta 7 asfaltada y de servicios como escuelas, liceo, posta, carabineros, gomería, estación de combustible y otros servicios.Excelente pesca en los ríos circundantes.La geografía es plana en un 50% y el resto posee pendientes suaves y otras más fuertes.Las vistas desde las partes altas de la propiedad son maravillosas. Se vende la totalidad de las 573 hectáreas que componen la propiedad.Valor: USD 4.363.239Comisión: 2% + IVA</t>
  </si>
  <si>
    <t>IdílicocampoconríoseislaenLaRegióndeAysén</t>
  </si>
  <si>
    <t>https://www.portalterreno.com/cl/propiedad/venta/agricola/puerto-bertrand/200605</t>
  </si>
  <si>
    <t>Está ubicado a tan solo a 11 km de La ciudad de Cochrane, está a orilla del rio Cochrane. El campo es ideal para turismo, ecoturismo, pesca deportiva y también para crianza de ganado bovino, no tiene electricidad hay que conectarse a la red principal que pasa por el borde del Baker, hay que cruzar el rio para conectarse a la electricidad. El campo deslinda con el Baker, es un rio navegable, en su entorno está rodeado por la cordillera de los andes para disfrutar del paisaje y de la naturaleza. Para llegar al campo se debe cruzar por una barcaza publica, también hay otra alternativa para llegar es por camino de servidumbre está más distante de la cuidad de Cochrane, dentro el campo pasa un rio hermoso que tiene saltos de agua. Tiene una vista privilegiada hacia el rio Baker.</t>
  </si>
  <si>
    <t>Puerto Bertrand, Aysén</t>
  </si>
  <si>
    <t>https://new.yapo.cl/inmuebles/propiedad_83314987</t>
  </si>
  <si>
    <t>Descripción: UBICACION Chile, Patagonia, XI Región de Aysén y del general Carlos Ibáñez del Campo SUPERFICIE 40 hectáreas ACCESOS Y DISTANCIAS Vuelo Santiago Balmaceda , 2 horas 15 minutos, Balmaceda Coyhaique-Villa Ortega- Propiedad, a 1:45 hora, Camino pavimentado hasta Villa Ortega y de ahí hacia Nirehuao , se continua por camino vecinal por aprox. 4 Km. el cual prontamente acercara las distancias hacia Coyhaique, por proyecto a ejecutar uniendo el camino vecinal con el sector de Mano negra, el campo limita con ese camino vecinal en su lado oeste, CLIMA templado. Temperaturas máximas de 30º C y una mínima de -12º C, Exposición: Norte CARACTERISTICAS La propiedad está emplazada en una zona precordillerana, ocupada en su mayor superficie por bosques de lenga madura, renuevos, coigues . Existe una pequeña laguna en su parte alta. Tiene especies arbustivas y pastizal, entre otras. Respecto a su Fauna podemos encontrar la presencia de puma, zorro culpeo, Huemul, zorro chilla, chingue o zorrillo, entre otros. También se puede encontrar gran cantidad de aves como carpintero magallánico, bandurria y pato geron o real, entre otras. POTENCIALIDAD Cuenta con capacidad maderera, al contar con bosque nativo de lenga. Al mismo tiempo cuenta con un gran potencial para proyecto de conservación al poseer gran extensión de bosque nativo con relativa intervención y pequeños cuerpos de agua en su interior y deslinde.</t>
  </si>
  <si>
    <t>https://propiedades.elmercurio.com/propiedades/parcela-o-chacra-en-venta-en-coyhaique-codR77177615-9L0-114043911.html</t>
  </si>
  <si>
    <t>Descripción: UBICACION Chile, Patagonia, XI Región de Aysén y del general Carlos Ibáñez del Campo SUPERFICIE 40 hectáreas ACCESOS Y DISTANCIAS Vuelo Santiago   Balmaceda , 2 horas 15 minutos, Balmaceda   Coyhaique-Villa Ortega- Propiedad, a 1:45 hora, Camino pavimentado hasta Villa Ortega y de ahí 12Km.camino hacia Nirehuao , se continua por camino vecinal por aprox. 4 Km. el cual prontamente acercara las distancias hacia Coyhaique, por proyecto a ejecutar uniendo el camino vecinal con el sector de Mano negra, el campo limita con ese camino vecinal en su lado oeste, CLIMA templado. Temperaturas máximas de 30º C y una mínima de -12º C, Exposición: Norte CARACTERISTICAS La propiedad está emplazada en una zona precordillerana, ocupada en su mayor superficie por bosques de lenga madura, renuevos, coigues . Existe una pequeña laguna en su parte alta. Tiene especies arbustivas y pastizal, entre otras. Respecto a su Fauna podemos encontrar la presencia de puma, zorro culpeo, Huemul, zorro chilla, chingue o zorrillo, entre otros. También se puede encontrar gran cantidad de aves como carpintero magallánico, bandurria y pato geron o real, entre otras. POTENCIALIDAD Cuenta con capacidad maderera, al contar con bosque nativo de lenga. Al mismo tiempo cuenta con un gran potencial para proyecto de conservación al poseer gran extensión de bosque nativo con relativa intervención y pequeños cuerpos de agua en su interior y deslinde.</t>
  </si>
  <si>
    <t>https://propiedades.portalterreno.cl/propiedad/venta/terreno/aysen/294357</t>
  </si>
  <si>
    <t>PROYECTO SANTA OLIMPIA – PUERTO CHACABUCO – REGIÓN DE AYSÉN\n**\nTe invitamos a conocer un nuevo proyecto en medio de una reserva natural de agua, fauna y flora nativa para conservar.\n**\nSanta Olimpia es un predio de lotes con rol propio que consta de 558 hectáreas de Patagonia virgen. Ideal para quienes buscan invertir y hacer realidad su proyecto de vida en medio de la naturaleza y al mismo tiempo, conservar recursos y bienes naturales tan preciados como lo son el agua, la flora y la fauna.\n**\nPRINCIPALES ATRACTIVOS Y SU UBICACION:\n10 km de orilla de mar | 2 bahías | Plusvalía del 20% anual | Fuente de agua dulce | A 30 min. navegando desde Pto. Chacabuco | Flora y Fauna única | Bosque nativo | Majestuosas montañas | Cercano a playas Pto. Gato y Walter Beach | Facilidades de pago.\n**\nCATEGORIAS Y PRECIOS DE LOTES:\nLaguna: 6 und precio desde $18.000.000 hasta $24.000.000 – M2 desde 16.900 a 28.300\nOrilla mar: 97 und precio desde $18.000.000 hasta $60.000.000 – M2 desde 14.900 a 68.400\nSegunda Línea: 11 und precio desde $12.000.000 a $55.000.000 – M2 desde 14.600 a 103.700\nTercera Línea: 4 und precio desde $12.000.000 a $13.000.000 – M2 desde 28.800 a 32.700\n**\nCÓMO LLEGAR\n¡Está a solo 5 horas de Santiago! Debes volar hasta Aeropuerto Balmaceda, que pronto será 5 veces más grande y llegar al puerto más importante de Aysén: Puerto Chacabuco. Luego disfruta la navegación!\n\n**\nUBICACIÓN EXACTA: LEGAL:\nSe cuenta con los planos del loteo Aprobados por el SAG. Todo el loteo tiene sus respectivos roles definitivos.\n** \n\n- KP299213 - KPD072600 - \n - Publicado vía KiteProp CRM Inmobiliario. Proyecto Santa Olimpia</t>
  </si>
  <si>
    <t>Información Adicional Zona de Alta Demanda Zona de Muy Alta Demanda--&gt; Descripción En venta para proyecto de conservación y turístico sustentable, hermosos 3 campos de 55 hectáreas cada uno, ubicados a 25 kms del pueblo por camino bahía exploradores, en la localidad de Puerto Tranquilo, región de Aysén, a 180 km de Coyhaique y del aeropuerto nacional de Balmaceda. Zona de auge turístico con gran potencial natural, belleza y tranquilidad, en la puerta de entrada del Parque Nacional Laguna San Rafael, corazón del lago General Carrera donde se encuentran la capilla y catedral de Marmol, santuarios de la naturaleza. En el terreno encuentra zonas planas, pendientes suaves y fuertes, un río y un arrollo, con acceso y vista al Glaciar Reina, fuente de hielos milenarios.Lugar con bosque nativo tales como Coihues, ñires, mañío, ciprés, entre otras especies.El valor indicado es por campo de 55 hectáreas cada uno.</t>
  </si>
  <si>
    <t>caminoBahíaExploradoresS/N</t>
  </si>
  <si>
    <t>https://www.portalterreno.com/cl/propiedad/venta/sitio/rio-ibanez/192770</t>
  </si>
  <si>
    <t>Este terreno, ubicado en la región de Aysén, Sector Cerro Negro, 20 kilómetros del centrode Coyhaique y 63 kilómetros del aeropuerto de Balmaceda, está en medio de un paisaje privilegiado, con suaves lomajes,hermosas vistas, vertientes y árboles nativos. Terreno de 43,27 Ha (con rol independiente) , VALOR: $7.500.00O POR HECTAREA, el campo se vende COMPLETOFactibilidad de luz y agua. Cuenta con caminos interioresripiados con acceso a cada sitio y se encuentran a orillas de un camino público,que interseca luego, con la Carretera Austral. - KP110940 -  - Publicado con KiteProp CRM Sistema Inmobiliario</t>
  </si>
  <si>
    <t>https://www.portalinmobiliario.com/MLC-1054081188-mirador-lago-castor-_JM</t>
  </si>
  <si>
    <t>https://www.portalterreno.com/cl/propiedad/venta/terreno/cisnes/182700</t>
  </si>
  <si>
    <t>Información Adicional Bosque Ubicación privilegiada Zona de Alta Demanda Zona de Muy Alta Demanda--&gt; Descripción OPORTUNIDAD - en LA PERLA DEL LITORAL - Tras muchos exitos de ventas venimos con el cuanto proyecto de inversión \"Las Cascadas\" Asegura un refugio natural para tus futuras generaciones con Fiordos de Puyuhuapi CISNES, ubicado a solo 4,3 kilómetros de Puerto Cisnes, es un paraíso austral de belleza inigualable y majestuosa vegetación virgen. Enclavado en el corazón del canal Puyuhuapi, CISNES cuenta con una superficie con mas de 300 hectáreas, en una zona de impresionantes ecosistemas de flora y fauna e invaluable en historias y trascendencia patrimonial. Además Puerto Cisnes se encuentra hoy en la tercera etapa trabajos del Borde Costero, obra largamente anhelada por los vecinos, y que se une a los trabajos del Terminal Portuario. Proyecto cuenta con: - ROL PROPIO - Bosque nativo y 100% virgen. - Documentación legal completa y al DÍA. - Derechos de agua inscritos. Y adicional.... : - 4,3 km de Puerto Cisnes. -Acceso directo al mar. - % de Participación del lote común con acceso al mar. Trato directo con inmobiliaria sin pago de comisión. Instagram: Lacruzrc Linkedin: Rosita Catherin Lacruz</t>
  </si>
  <si>
    <t>1911045410</t>
  </si>
  <si>
    <t>https://www.portalterreno.com/cl/propiedad/venta/terreno/lago-verde/183313</t>
  </si>
  <si>
    <t>Información Adicional Zona de Alta Demanda Zona de Muy Alta Demanda--&gt; Descripción Mirador de Lago Verde, oportunidad de Inversion en la patagonia Chilena Aysen la region con mas lluvia de todo chile, un refugio para el futuro. Ubicado en lago verde region de Aysen, aqui encontraras terrenos con inigualable riqueza natural e hidrografica, con acceso y borde a la cuenca de lago verde, se enceuntra proximo a 3 reservas con valor ecologico mundial, Reserva nacional Lago palena, Lago Las Torres y Mañihuales, lotes disponibles desde 3 a 4.9ha con rol propio. El proyecto cuenta con DRC para proteccion de flora y fauna. Terreno agricola, puedes construir con un bajo grado de intervencion. Te dejo cordialmente invitado para hablar de este y otros proyectos en carpeta. Valores contado desde 37.664.000, excelente valor por hectarea. Trato directo con inmobiliaria. No pagas comision. Tu dinero pierde valor, la tierra no.</t>
  </si>
  <si>
    <t>0212052508</t>
  </si>
  <si>
    <t>https://www.yapo.cl/aisen/comprar/parcela_de_3_5_77417537.htm?ca=13_s&amp;oa=77417537&amp;xsp=48</t>
  </si>
  <si>
    <t>Se vende parcela de 3.5 hectáreas en 22750000 COMVERSABLE consta con virtiente Leña ñirre señal de celular Movistar a orillas de camino ripiado está queda pasando villa ñirehuao camino a rio norte interesados yamar al +56957016819</t>
  </si>
  <si>
    <t>2023-05-22</t>
  </si>
  <si>
    <t>2023-05-05</t>
  </si>
  <si>
    <t>2023-06-02</t>
  </si>
  <si>
    <t>https://www.portalterreno.com/cl/propiedad/venta/agricola/cisnes/247639</t>
  </si>
  <si>
    <t>Se vende hermoso predio Dinamarca 574 hectáreas, región XI $8.000.000 cada Há.Colindante con río Dinamarca, Ruta la Junta, Raúl Marín B, Bosque Nativo, isla Dinamarca, playa Dinamarca, Patagonia Norte.Cuenta con aguas termales Bosque nativo Ríos Zona ganadera Un sueño hecho realidad !!!Comisión 2% valor de corretaje</t>
  </si>
  <si>
    <t>https://new.yapo.cl/inmuebles/propiedad_85450375</t>
  </si>
  <si>
    <t>Se vende campo 302,11o 200 hectáreas, sector rodeo los palos. Con orilla de laguna, vertientes y arroyos. Vivienda básica, con agua potable de vertiente y luz eléctrica mediante paneles solares (paneles se venden por separado). Terreno usado para ganadería, por lo tanto cuenta con potrero, corralon para aves, 2 corrales (una usado para vacuno, otra para ovino). *valor hectárea, recibo ofertas.</t>
  </si>
  <si>
    <t>https://www.portalterreno.com/cl/propiedad/venta/terreno/rio-ibanez/174621</t>
  </si>
  <si>
    <t>Información Adicional Cierre perimetral Caminos Electricidad Buenos accesos Alumbrado público Ubicación privilegiada Zona de Alta Demanda Zona de Muy Alta Demanda--&gt; Descripción Desde el Aeropuerto de Balmaceda, transporte en vehículo normal, aproximadamente a 1 hora 20 minutos hasta el campo de 281 Hectáreas y a unos 21 kms del poblado de Cerro Castillo, el predio se encuentra orilla de Carretera Austral y por el norte colinda con el Río Ibáñez. Cercado en orientación norte sur, no se encuentra cercado el límite con Río Ibáñez y Con Cordilleras Fiscales. Acceso directo desde carretera, RUTA 7 SUR. En proceso de pavimentación tramo restante que pasará frente al campo. Al día de hoy la ruta está pavimentada hasta aproximadamente 5 Km. Extensa superficie de terreno plano ubicado a no más de 314 msnm, con excelente exposición al sol, lo cual permite actividades como la ganadería todo el año sin mayores inconvenientes. Posee abundante agua, cuenta con sectores un tanto mallinosos (no pantanoso) que pueden ser trabajados y mejorados al realizar pequeñas intervenciones tipo canalizaciones o cunetas para drenar e implementar una solución definitiva. Se puede desarrollar pesca deportiva en el Río Ibañez, lugar bastante seguro en términos de solidez del suelo. Cuenta con bosque nativo de ñire, lenga, coigues, ciruelillos, calafates, entre otras especies nativas del sector. En la parte superior cuenta con varias vertientes y una cascada de mayor envergadura. Cuenta con casas de campo en regulares condiciones, habitables para un cuidador si así se desea. Galpones pequeños en regulares condiciones. No cuenta con energía eléctrica, la alternativa para estos sectores es la de paneles solares, subsidiadas por el Estado de Chile. También existe la opción de una mini central hidroeléctrica en la cascada existente.</t>
  </si>
  <si>
    <t>3006065257</t>
  </si>
  <si>
    <t>https://www.portalinmobiliario.com/MLC-990536354-terreno-en-la-patagonia-de-chile-region-de-aysen-_JM</t>
  </si>
  <si>
    <t>2023-05-29</t>
  </si>
  <si>
    <t>OPORTUNIDAD para INVERTIR en la PATAGONIA en Zona Libre de Contaminación.Campo de 127 hectáreas con 1.000 mts. de ribera de río en la zona Austral de Chile. A 23 km de Puerto Río Tranquilo que es la capital de Deportes Outdoor de la Región. Camino a Bahía Exploradores, Sector Cascada La Nutria, Campos de Hielo Norte, Parque Nacional Laguna San Rafael, Glaciar Exploradores, Comuna de Ingeniero Ibáñez, Región de Aysen, Chile.Consta de una superficie de 127 has. de las cuales el 90% es lomajes y montaña, resto terreno plano con una ribera Río Norte de 1000 mts. Bosque nativo y pesca de truchas. ACCESO Y DISTANCIAS:Vuelo desde Santiago a Balmaceda 2,30 horasBalmaceda-Villa Cerro Castillo: 1 hora.60 km. Por Carretera Austral asfaltada.Villa Cerro Castillo-Puerto Río Tranquilo: 2hrs. 30 minutos, por carretera Austral, carpeta de ripio.Desde esta localidad se debe transitar hasta el km 23 del Camino a Bahía Exploradores (30 minutos).CLIMA: El clima de la zona se clasifica como cálido y templado. Hay precipitaciones durante todo el año. Hasta el mes más seco aún tiene mucha lluvia. Este clima es considerado Cfb según la clasificación climática de Köppen-Geiger. . La temperatura promedio en Puerto Río Tranquilo es 8.1 ° C. precipitaciones de 1.134 mm. aproximado.    CARACTERISTICAS:El Campo por su lado sur, lo bordea el Río Norte (1km) y por el límite norte cordilleras fiscales y accede a ventisqueros glaciares y arroyos.Al interior del predio hay bosque nativo con diversas especies, tales como Lenga, Coigüe, Canelo, Calafate, Notro, Chilco, Luma, Nalca, y Coligue y su fauna está compuesta por Cóndor, Zorro Gris, Liebre, Puma. Es un lugar muy atractivo por las características antes mencionadas y por su ubicación estratégica, dado que esta cercano a varios lugares de interés turístico. Además el predio tiene zona de acceso restringido a terceros, dado que existe una servidumbre de paso debidamente inscrita desde el camino principal, lo que garantiza tranquilidad para disfrutar esta hermosa zona de La Patagonia.UBICACION:46º 35 03 S72º 53 28 WACTIVIDADES RECREACIONALES:Apto para pesca deportiva (trucha arco iris o marrón), trekking, bike, Kayak, Cabalgatas, Enduro Ecuestre, Caminata en Hielo Glaciar Exploradores, Navegación a Catedrales Mármol y Laguna San Rafael.LUGARES DE ATRACCION TURISTICA DE LA ZONA:Catedrales de Mármol (Pto. Tranquilo y Pto. Sánchez), Campos de Hielo Norte, Glaciar Exploradores, Parque Laguna San Rafael, Río Exploradores, Lago Bayo, Lago Tranquilo, Bahía Exploradores, Cascada La Nutria, Monte San Valentín, el más alto de la Región, Navegación y pesca en Lago Chelenko (General Carrera), el más grande de Chile y Segundo de Sud América.USOS:Aptitud Turística (hotel, logde, cabañas), Ganadera y Forestal, Multipropósito.</t>
  </si>
  <si>
    <t>https://www.portalinmobiliario.com/MLC-1044826979-sitio-en-venta-en-coihaique-_JM</t>
  </si>
  <si>
    <t>2022-08-22</t>
  </si>
  <si>
    <t>TERRENO en venta en Coyhaique,. Valor UF 3.900 Se ubica a 38 kilómetros de Coyhaique, ubicado en sector Cerro Galera a 420 metros de camino público. Terreno apto para loteo con red de energía eléctrica y agua de vertientes.  La Calera, Coyhaique  Características:   - Superficie total: 172000 mt2.   URBE GRUP MANUEL GAONA +56998882982 Código interno de propiedad: AGE33909</t>
  </si>
  <si>
    <t>Terreno En Venta Ubicado A 38 Km De Coyhaique, Coihaique, Aysén</t>
  </si>
  <si>
    <t>https://www.portalterreno.com/cl/propiedad/venta/sitio/coyhaique/201244</t>
  </si>
  <si>
    <t>Información Adicional Zona de Alta Demanda Zona de Muy Alta Demanda--&gt; Descripción TERRENO en venta en Coyhaique,.Valor UF 3.900Se ubica a 38 kilómetros de Coyhaique, ubicado en sector Cerro Galera a 420 metros de camino público. Terreno apto para loteo con red de energía eléctrica y agua de vertientes. La Calera, CoyhaiqueCaracterísticas: - Superficie total: 172000 mt2.URBE GRUPMANUEL GAONA +Código interno de propiedad: AGE33909</t>
  </si>
  <si>
    <t>TERRENOENVENTAUBICADOA38KMDECOYHAIQUE</t>
  </si>
  <si>
    <t>https://new.yapo.cl/inmuebles/propiedad_84693316</t>
  </si>
  <si>
    <t>Se acaban los lotes disponibles de Alto Río Murta etapa Dos. TERRENOS desde UNA HECTÁREA a $7.100.000 ¿Porqué debes invertir en ALTO RÍO MURTA etapa DOS? 1. Tendrás tu terreno escriturado con rol propio y el certificado del SAG 2. Hay más de 7km de orilla de Río Murta, 4 km de arroyo Interior y 900 Mt de arroyo Tigre en la zona. 3. Accesibilidad vía terrestre desde coyhaique en la región de Aysén. 4. Cercano a las localidades de Bahía Murta y puerto tranquilo. 5. Zonas de turismo de nivel internacional, como las Catedrales de Mármol 60 km, Reserva Nacional Cerro Castillo 54 km, Laguna San Rafael 80 km, Volcán Hudson 22 km, Bahía Murta 38 km 6. Lotes desde $7.100.000 una hectárea, orilla Río a $12.500.000 una hectárea y terrenos de dos hectáreas a $11.000.000 7. Siendo propietario, de manera alícuota entre los 229 lotes de las 127 Hectáreas de Zonas Comunes de Conservación con un reglamento de uso y servidumbres que preserva la Naturaleza Autóctona del lugar a Perpetuidad. 8. La conservación del entorno natural y la buena convivencia entre copropietarios 9. Alta disponibilidad de AGUA en Ri&amp;#769,o Murta hace de este proyecto el vehi&amp;#769,culo ideal para invertir en AGUA, TIERRA y BOSQUE NATIVO. Inversión consciente y sostenible en el tiempo. !Se uno de los afortunados visionarios! * NO HABRÁ ETAPA TRES Más información escríbeme +56 9 88801666</t>
  </si>
  <si>
    <t>https://www.yapo.cl/inmuebles/propiedad_89585278</t>
  </si>
  <si>
    <t>Increíble predio de 40 hectáreas de superficie, al cual se puede acceder todo el año en vehículo 4x2 por la ruta X-13 que conecta la carretera Austral con la localidad de Lago Verde, en el corazón de la Patagonia norte en pleno valle del rio Figueroa uno de los de mayor belleza escénica del sector.&lt;br&gt;El predio cuenta con zonas planas y bosque nativo virgen con presencia de Coihues y Mañíos, entre los principales atributos de esta propiedad, esta una hermosa laguna de interior de 1 hectárea de superficie aproximadamente la cual colinda con el predio, debido a su ubicación estratégica el terreno posee gran potencial para el desarrollo de proyectos turísticos o de conservación privada.&lt;br&gt;cuenta con factibilidad de agua y luz a través de empostado público en el camino de acceso.&lt;br&gt;32 Km desde La Junta a la parcela.&lt;br&gt;38 km desde la parcela a Lago Verde.&lt;br&gt;20 minutos desde la parcela a lago Rosselot&lt;br&gt;&lt;br&gt;</t>
  </si>
  <si>
    <t xml:space="preserve"> lago rosselot</t>
  </si>
  <si>
    <t>https://inmueble.mercadolibre.cl/MLC-1483637297-venta-parcela-42-has-orilla-rio-picacho-aysen-_JM</t>
  </si>
  <si>
    <t>Remax vende parcela de 4.20 Hectáreas, 102 metros de orilla de río y una vertiente de agua dulce interior en la Reserva Río Picacho,  Este macrolote se encuentra ubicado en la región de Aysén, aproximadamente a 100 km de Coyhaique hacia el norte por la bella Carretera Austral.  A orillas del río Picacho, un curso natural de aguas cristalinas, reserva de agua dulce de nuestra maravillosa Patagonia Chilena.  En un hermoso entorno, un valle angosto de montañas, senderos inexplorados y bosques vírgenes de Ciprés, Mañío, Canelo, Ciruelillo y Arrayán se sitúa el predio a orilla del río. La fauna del sector es muy variada y se pueden avistar aves tales como el Martín Pescador, Pájaro Carpintero y Chucao. El clima es templado y lluvioso sin estación seca.   El terreno cuenta con un reglamento interno que tiene como objeto establecer reglas de convivencia básicas que permiten mantener buenas relaciones y a la vez permiten orientar los esfuerzos hacia un proyecto con foco en la conservación y en disfrutar de nuestra Patagonia de manera sustentable.    El acceso es vía terrestre, un tramo en auto por la Carretera Austral desde Coyhaique en camino pavimentado (100 km aproximadamente) hacia Maniguales y cruce del Picaflor desde donde se recorren 15 kilómetros por camino de ripio para acceder al sector Río Picacho y luego en un sendero que puede realizarse caminando o a caballo, o por el río navegable en embarcaciones pequeñas (aproximadamente 10 km más)</t>
  </si>
  <si>
    <t>Sector Rio Picacho, 0, Aysén, Aysén</t>
  </si>
  <si>
    <t>https://www.portalinmobiliario.com/MLC-2638195616-92-hectareas-rio-paloma-26204-_JM</t>
  </si>
  <si>
    <t>Este espectacular terreno de 92 hectáreas se encuentra ubicado a 72 km de la ciudad de Coyhaique por camino de asfalto y luego de ripio en excelente estado. Posee medio km orilla río La Paloma, muy buen lugar para la pesca y ubicación privilegiada entre Lago Caro y Lago Elizalde.Posee orilla de camino con acceso directo, partes planas y lomajes suaves, cerro y bosque nativo lo que lo hace un predio diverso y completo.Valor: $800.000.000.-Comisión por corretaje 3% valor de compraventa (líquido).(26204)</t>
  </si>
  <si>
    <t>92 Hectáreas Río Paloma, Coihaique, Aysén</t>
  </si>
  <si>
    <t>https://www.portalterreno.com/cl/propiedad/venta/sitio/rio-ibanez/104542</t>
  </si>
  <si>
    <t>Información Adicional Bosque Buenos accesos Ubicación privilegiada Zona de Alta Demanda Zona de Muy Alta Demanda--&gt; Descripción Campo Forestal con 178 hectareas y 44 areas, en el sector Rio Engaño, Bahia Murta / Comuna de Rio Ibañez, a una distancia de 200 km. de Capital Regional Coyhaique, a 14 km. de Carretera Austral, Sector Rio Engaño, ubicado en un bello Valle del interior, frente al Rio Engaño, cuenta con un Plan de Manejo de 15,4 hectareas, El Campo esta compuesto de bosque Nativo, Coigues, Mañio, Lenga, Tepa, Canelo, Ñire adultos. Tiene tambien sectores de Cipreses jovenes bastante Leña a explotar. El sector Rio Engaño, esta en la Pre-Cordillera de los Andes, es una zona campesina, la mayoria colonos, los cuales obtubieron los Campos a través de la Colonización del Gobierno de chile, se carecteriza por sus bosques nativos, densos, con arboles de gran embergadura y edad, con vários rios y afluentes, lagunas, termas que son una gran atracción turística. el Rio Engaño desemboca en Lago General Carrera. Los poblados mas cercanos son: Bahia Murta, esta a 20 km del Campo, Puertos Tranquilo a 24 km, Puerto Sanchez a 44 km, estos dos últimos pueblos ofrecen atracciones turísticas: paseos a Catedrales de Marmol y Capillas de Marmol, como tambien a la Laguna San Rafael y Campos de Hielo, en Bahia Exploradores a 100 km aproximadamente. El camino al Campo, es rural, repiado en buenas condiciones en sus primeros 8 km, mantenido por el gobierno regional, a esta altura se encuentra un Rio El Pedregoso, donde se a instalado un Puente Mecanico. Los próximos 4 km son rústicos, parte por lecho del Rio Engaño. Los últimos 2 km son a traves de Campos de vecino y atravesando 2 rios, El Engaño y el Rio Café.</t>
  </si>
  <si>
    <t>https://www.portalterreno.com/cl/propiedad/venta/terreno/puerto-chacabuco/198154</t>
  </si>
  <si>
    <t>2022-05-17</t>
  </si>
  <si>
    <t>Información Adicional Zona de Alta Demanda Zona de Muy Alta Demanda--&gt; Descripción Terrenos A31 - A32 - A33 - A34 orilla de mar - proyecto Costa Aysén.*Terrenos se venden juntos o por separado Ubicado a 77 kms. de la ciudad de Coyhaique y a tan solo 1 hora 30 minutos de Puerto Chacabuco, Región de Aysén. Flora patagónica, encuentras bosque nativo Coihue, Ñirre, Lenga y Tepa, fauna magallánica, puedes encontrar Ballena Sei, delfines australes, Martín pescador, orca centolla, entre otros. Respecto de los atractivos turísticos de la zona, se encuentra la Reserva Nacional Coyhaique y Río Simpson, Laguna San Rafael, Parques nacionales, Puerto Cisnes y Puerto Aysén. Actividades outdoor para hacer en el sector, kayak, senderismo, pesca y ecoturismo.Zona de alta plusvalíaRol propio Detalle terrenos:A31: 2 hectáreas de terreno / 295 mts de orilla de mar / $16.490.000.-A32: 2.2 hectáreas terreno / 143 mts orilla mar / $15.360.000.-A33: 2 hectáreas / 113 mts orilla mar / $14.990.000.-A34: 2.3 hectáreas / 246 mts orilla mar / $17.280.000.- Total hectáreas 8.5 hás con 797 mts orilla marTotal 4 terrenos $64.120.000.- *Terrenos se venden juntos o por separado</t>
  </si>
  <si>
    <t>1605040943</t>
  </si>
  <si>
    <t>https://www.portalinmobiliario.com/MLC-1490238675-92-hectareas-rio-paloma-26204-_JM</t>
  </si>
  <si>
    <t>Este espectacular terreno de 92 hectáreas se encuentra ubicado a 72 km de la ciudad de Coyhaique por camino de asfalto y luego de ripio en excelente estado. Posee medio km orilla río La Paloma, muy buen lugar para la pesca y ubicación privilegiada entre Lago Caro y Lago Elizalde.Posee orilla de camino con acceso directo, partes planas y lomajes suaves, cerro y bosque nativo lo que lo hace un predio diverso y completo.Valor: $800.000.000.-Comisión por corretaje 3% valor de compraventa (líquido).</t>
  </si>
  <si>
    <t>https://www.portalinmobiliario.com/MLC-1073070513-sitio-murtacarretera-austral-_JM</t>
  </si>
  <si>
    <t>(LR) PROCASA VENDE TERRENO EN BAHIA MURTA, REGION DE AYSEN Espectacular terreno de 117,50 hectáreas con derecho de AGUAS TERMALES, vertiente de agua natural, flora y fauna nativa a las orillas del rio con acceso privado. Excelente ubicación a 40 kilómetros del pueblo de murta al costado de la carretera austral, a 168 kilómetros de Coyhaique y 200 kilómetros del Aeropuerto de Balmaceda. Cercano al parque nacional laguna San Rafael, parque nacional Cerro Castillo, Puerto Sánchez, catedrales, capillas, cavernas de mármol, entre otros atractivos turísticos.  Preservación del entorno natural y su flora nativa, se puede acoger al DERECHO REAL DE CONSERVACION, para su conservación hacia el futuro.  Ideal para una inversión sostenible, con gran plusvalía, un increíble valor paisajístico e increíbles atributos para deportes outdoor. ¡Sé aceptan ofertas! ¡NO PIERDAS ESTA GRAN OPORTUNIDAD! Procasa: 60484</t>
  </si>
  <si>
    <t>Murta/carretera Austral, Río Ibánez, Aysén</t>
  </si>
  <si>
    <t>https://www.portalinmobiliario.com/MLC-1273611670-sitio-murtacarretera-austral-_JM</t>
  </si>
  <si>
    <t>https://www.portalinmobiliario.com/MLC-1455486007-22227-isla-teresa-en-la-patagonia-chilena-_JM</t>
  </si>
  <si>
    <t>Preciosa Isla en el sur de Chile, a sólo 600 mts de navegación de Puerto Aguirre, lo que la convierten en una reserva privada de inigualable riqueza natural que invita a la conservación,  el descanso y la contemplación, sin perder la conectividad a los servicios básicos.  La Isla Teresa forma parte de las Islas Huichas y tiene una superficie de 104 hectáreas. Está situada justo en frente de Puerto Aguirre que es el principal pueblo insular de la Región de Aysén, permitiendo acceder a servicios como señal telefónica, aeródromo, posta de salud, carabineros, almacenes, hostales y marina de puerto.  Este tesoro insular, además de tener una excelente conectividad, está rodeada de playas de arena, con un mar transparente y abundante fauna marina. Cerca de 40 especies de aves se cobijan en este parque de bosque nativo compuesto por coihues, lengas, cipreses, lumas, canelos helechos y musgos. Este paraíso es el espacio perfecto para un refugio sustentable en medio de la naturaleza, el que está incluido en esta compra y puede ser construido en menos de 5 meses. Junto con ello, también se incluye una embarcación nueva con capacidad para 2 toneladas de carga.  Isla Teresa te invita a la necesaria conexión con la soledad y la naturaleza, pero con la seguridad que da la conectividad.</t>
  </si>
  <si>
    <t>https://propiedades.elmercurio.com/propiedades/sitio-o-terreno-en-venta-en-chile-chico-codR76565846-2L0-116161456.html</t>
  </si>
  <si>
    <t>https://www.economicos.cl/propiedades/parcela-o-chacra-en-venta-en-cochrane-codR76917568-7L0-114019615.html</t>
  </si>
  <si>
    <t>50 Hectáreas (valor Há. $7.000.000) ubicada en, Km.12. Camino San Lorenzo, Comuna de Cochrane, Provincia de Los Glaciares. Carretera Austral Sur. Región de Aysén Chile.  Posee 560 mts., de costa de río El Salto, 1.200 mts. de largo, terreno de tipo escalonado, con pendientes y valles, su orientación se abre hacia el Oriente. El río El Salto, pese a provenir de un glaciar es de aguas cristalinas y con peces, el predio esta aislado del camino público hasta la fecha, lo que ha mantenido su conservación en cuanto a su flora y fauna. La zona se encuentra rodeada de arroyos, cascadas y pequeñas lagunas y humedales con acceso vía terrestre y sin contaminación. Propietario permuta por terreno en las Rocas de Santo Domingo, como otra modalidad de venta.  Contacto, María Soledad Hernández R. Celular, +56990475402</t>
  </si>
  <si>
    <t>Camino San Lorenzo Kilómetro 12 Cochrane, Aisén del General Carlos Ibañez del Campo</t>
  </si>
  <si>
    <t>https://www.economicos.cl/propiedades/vendo-terreno-codAARVV6Y.html</t>
  </si>
  <si>
    <t>2021-02-04</t>
  </si>
  <si>
    <t xml:space="preserve">Vendo terreno de 20.85 hectarias a 8 kilómetros de la junta camino de enrripiado y buena vejetacion </t>
  </si>
  <si>
    <t>Vendo terreno de 20.85 hectareas en el río palena a 8 kilómetros de la junta ecselente vista y buena vejetacion  Cisnes, Aisén del General Carlos Ibañez del Campo</t>
  </si>
  <si>
    <t>https://www.portalinmobiliario.com/MLC-2090270352-venta-de-campo-en-lago-pollux-coyhaique-id-48882-cam-_JM</t>
  </si>
  <si>
    <t>Cuenta con una superficie total de 57,5 Hectáreas emplazadas a 35 minutos de Coyhaique y 45 desde el Aeropuerto de Balmaceda. A la propiedad se accede a través de camino público que conecta Coyhaique y Balmaceda con Lago Pollux. Se puede recorrer en vehículo 4x4 a través de servidumbre y camino privado. Colinda en casi 80 metros con laguna Escondida, que cuenta con excelente pesca deportiva y gran belleza escénica. El campo tiene sectores despejados y paños de bosque nativo de lengas y ñirre. Se encuentra cercado en casi la totalidad de su perímetro. Combina zonas más planas con sectores de pendiente moderada en donde se obtienen increíbles vistas sobre la Patagonia. Posee derechos de agua superficiales sobre un estero que pasa por la propiedad.</t>
  </si>
  <si>
    <t>https://www.portalinmobiliario.com/MLC-2343548648-sitio-en-venta-en-la-patagonia-oportunidad-de-inversion-_JM</t>
  </si>
  <si>
    <t>Magnolia Property vende Terrenos en La Patagonia - excelente oportunidad de inversión. Aysén  Precio: DESDE $8.850.000 - HASTA $30.000.000 - terrenos DESDE una hectárea.  Principales atractivos y su ubicación: - 330 hectáreas - Lotes de 1 hectárea - A 5 minutos de Puerto Chacabuco - Vertientes de agua dulce - Flora y Fauna única - Bosque nativo - Señal telefónica - Facilidades de pago.  Descubre en nuestra página Magnolia Property más propiedades para ti</t>
  </si>
  <si>
    <t>Isla Carmen. Aysén, Aysén, Aysén</t>
  </si>
  <si>
    <t>https://www.yapo.cl/inmuebles/propiedad_88777426</t>
  </si>
  <si>
    <t>Se venden 50 hectáreas camino a tapera (COMUNA LAGO VERDE) Algunas de ellas son con acceso a río. A casi 5 horas de la ciudad de Coyhaique, a 9.000.000 la hectarea Para más información y coordinación para visita, tratar por este medio.</t>
  </si>
  <si>
    <t>https://www.portalinmobiliario.com/MLC-1045592272-macro-lote-en-venta-coyhaique-_JM</t>
  </si>
  <si>
    <t>Está ubicado en la región de Aysén y a solo 20 kilómetros del centro de Coyhaique, está en medio de un paisaje privilegiado, con suaves lomajes, hermosas vistas, vertientes y árboles nativos. Están en el sector de Cerro Negro, a 63 kilómetros del aeropuerto de Balmaceda.  Su superficie es de 43,27 Ha (con rol independiente) y está al borde de un cierre perimetral.  Tiene factibilidad de luz y agua. Cuenta con caminos interiores ripiados con acceso a cada sitio y se encuentran a orillas de un camino público que empalma luego con la Carretera Austral.  Esta tierra tiene años de experiencias y vivencias acumuladas que le otorgan una identidad y un valor cultural únicos.  Estamos hablando de un lugar que fue habitado por personas valientes y aguerridas, que lucharon y perseveraron por hacer patria y desarrollarse en un contexto aislado y desafiante.  Hoy, algunos de esos pioneros siguen presentes, con toda su riqueza patrimonial están ahí para darnos a conocer el valor de la tierra, de los antepasados, de la herencia cultural y cómo la relación persona a persona es algo que no podemos perder.</t>
  </si>
  <si>
    <t>Sector Lago Castor, Coihaique, Aysén</t>
  </si>
  <si>
    <t>https://www.portalinmobiliario.com/MLC-1283906102-macro-lote-en-venta-coyhaique-_JM</t>
  </si>
  <si>
    <t>https://www.portalinmobiliario.com/MLC-963678009-campo-agricola-para-loteo-sexta-region-lago-rapel-_JM</t>
  </si>
  <si>
    <t>Atención inversionistas ultimos campos para loteos! Campo Lago Rapel Hermoso con vista unica al lago rapel.  Lomaje suave, planicies y parte cerro pequeño. Mas de 90 hectareas. Todos sus papeles al dia como corresponde. Ideal para loteos , centro turísticos etc. A 1 hora 40 de santiago. A 10 minutos del centro pueblo mas cercano (comercio). Tienes luz cerca. Acceso por camino publico desde servidumbre. Agua por pozo como todos en la zona. Suelo Agricola. Colegios, hospital, supermercados, locomoción, farmacia y más a pocos minutos. Pueblos cercanos Las cabras, pichidegua, patagua cerro, manzano y otros Facilidades de pago Comisión 2%  Mas informacion +56949319550 Ninoska Guzman</t>
  </si>
  <si>
    <t>Las Cabras, OHiggins, Aysén</t>
  </si>
  <si>
    <t>https://www.portalinmobiliario.com/MLC-928080212-vendo-de-40-ha-en-sector-laguna-del-diablo-reg-aysen-_JM</t>
  </si>
  <si>
    <t>Terreno de 40 hectáreas ubicadas a orillas del Lago El Diablo, en la localidad de Cochrane, undécima región de Aysén, ubicado al Sur de la ciudad de Cochrane, a solo 10 km se encuentra el acceso al terreno es por el camino que va al monte San Lorenzo son 8 km, aproximadamente.Luego se puede entrar por un camino secundario 1 kilómetros (acceso todo el año). Las 40 hectáreas tienen 200 metros aproximados de orilla del lago, (donde encuentras una muy buena pesca). Además, tiene servidumbre de paso de 1 km.El 70% de este terreno es de bosque nativo de lenga, ñirre, arbustos y matorrales aparragados. El terreno tiene con cierre perimetral en un 50%Datos de Interés: Lugares turísticos cerca del terrenoSe encuentra el Glaciar Cayuqueo aproximadamente a 70 kmsSector Lago Esmeralda a 1 kmCordón montañoso Esmeralda a 5 kmsActualmente el sector de lago del diablo tiene un proyecto aprobado para la obtención de agua y electricidad, donde entra este predio.</t>
  </si>
  <si>
    <t>Laguna Del Diablo S / N, Cochrane, Aysén</t>
  </si>
  <si>
    <t>https://www.portalterreno.com/cl/propiedad/venta/agricola/guaitecas/180282</t>
  </si>
  <si>
    <t>Información Adicional Zona de Alta Demanda Zona de Muy Alta Demanda--&gt; Descripción ESPECTACULAR ISLA PRIVADA EN VENTA ISLA MERCEDES SE COMPONE POR 98,64 HECTÁREAS INSERTA EN LA COMUNA DE LAS GUAITECAS PROVINCIA DE AYSEN UNDÉCIMA REGIÓN.1.-LAS GAUITECAS LIMITA CON LA COMUNA DE QUELLON, AL OESTE CON EL OCÉANO PACIFICO, AL SURESTE CON LA COMUNA DE CISNES. EL ARCHIPIÉLAGO DE LAS GUAITECAS, INCLUYE A MAS DE 40 ISLAS, ENTRE ELLA ENCONTRAMOS ESTA FABULOSA ISLA MERCEDES.2.-En las Guaitecas, podemos encontrar una amplia variedad de flora y fauna. Muchas especies que han acompañado la historia de esta comuna, como el ciprés de las Guaitecas, los lobos marinos, delfines, ballenas y avifauna en general.3.-Especies únicas que a veces pueden acompañar un recorrido en panga por el archipiélago.4.-En el golfo Corcovado, puerta de entrada al archipiélago de las Guaitecas, es reconocida como un importante sector de alimentación para varias especies de ceceos, entre las más importantes Ballenas azules, el Austral, y el delfín nariz de botella o Torsión. 5-.Si comenzamos a recorrer la comuna por la costa, se pueden encontrar en abundancia diferentes tipos de líquenes, helechos, nalcas y arbustos con frutos comestibles como calafates, Moras, Frambuesas, Chupones, Murtas y Maquis. 6.-Al Interior de las isla Mercedes se pueden identificar diferentes árboles endémicos de la zona, como Coihues, Ñirres, Lengas, Lumas y Tepus, además de Mañios y Cipreses de las Guaitecas.7.-En cuanto a flores, los chilcos abundan, además se pueden observar variedades orquídeas, manzanillas, tréboles y coicopihue.CONTACTO EN EXCLUSIVIDAD +</t>
  </si>
  <si>
    <t>2024-03-02</t>
  </si>
  <si>
    <t>https://propiedades.portalterreno.cl/propiedad/venta/terreno/cisnes/256695</t>
  </si>
  <si>
    <t>El terreno incluye:macro lote equivalente a 6,18 hectáreas de terreno virgen, 100% arboles y vegetación nativa, cuenta con 2 vertientes naturales dentro del lote.Valor venta:Chile: 1500 UF (Unidades de Fomento)Exterior: USD 57.000 Playa de embarcadero, sector de orilla de playa, apta para embarcadero y muelle de embarcaciones, equivalente a 1,89 hectáreas, de la cual se es dueño de una trigésima segunda ava parte. Derechos de agua, del estero leyes, el cual cruza el predio, equivalente a un rango anual entre los 8,0 litros por segundo eventual y continuo hasta los 62,0 litros por segundo de ejercicio permanente y continuo. Características:Rodeado de parques nacionales.Toda su documentación al díaVende directo su dueñaPaisajes envidiables de naturaleza milenaria.Enorme potencial de captura de carbono Terreno y ubicación:Emplazado en Fiordos de Puyuhuapi Cisnes, ubicado a solo 2,31 kilómetros de Puerto Cisnes, es un paraíso austral de belleza inigualable y majestuosa vegetación virgen. Enclavado en el corazón del canal Puyuhuapi, Cisnes, en una zona de exuberantes ecosistemas de flora y fauna e invaluable en historias y trascendencia patrimonial. Destaca por:Estar ubicado a sólo 2,3 km de Puerto Cisnes., cuidad con todos los servicios básicos (colegios, bancos, supermercado, carabineros, correos, muelle de barcazas, hospital, etc.) Importante inversión del Estado en la zona, no solo en el nuevo Puerto Cisnes, sino también en los tramos de la carretera Austral consolidan aún más la plusvalía del proyecto.Los macrolotes cuentan con una ubicación privilegiada para contemplar el canal Puyuhuapi en su magnitud y desde donde el avistamiento de delfines, lobos de mar y aves marinas están garantizados.Sus espacios de turismo local, un tesoro de invaluable experiencia para quienes aman conectarse con la naturaleza y su historia.La riqueza de sus bosques nativos milenarios, que alojan más de 127 ecosistemas en sus parajes, posicionándose con el 50% de las especies totales del país. Flora y fauna La riqueza de sus bosques nativos, su naturaleza virgen de majestuosos mantos verdes y bosques frondosos de biodiversidad, hacen del sector de Fiordos de Puyuhuapi Cisnes un verdadero paraíso de Flora y Fauna.Diversidad de bosque, con especies como los Arrayanes, Tepas, la Lenga, el Tepú, Coihue, Canelo, Ñire, Chilco y Calafate en flor son muy fáciles de apreciar en nuestros terrenos.Reptiles y anfibios con calidad endémica (67%), como por ejemplo la Ranita de Darwin Chilena o el reptil cabezón de Bibrón.Marsupiales y roedor endémicos de Chile, el monito del monte, la comadreja trompuda y el ratón arbóreo, como también el Huillín o nutria patagónica.Las aves que más destacan son el majestuoso Cisne de cuello negro, Caiquenes, Bandurrias, Tiuques y Halcones, el singular Martín Pescador, el curioso Chucao, los Colibrí o Picaflores y una variedad de aves marinas tales como el Cormorán, el Pingüino de Humboldt, el Albatros, entre otros. Como llegar: Existen varias alternativas, pero te recomendamos una donde la aventura está asegurada. Vía aéreaAeropuerto Balmaceda: Balmaceda es el aeropuerto más cercano y la principal vía de acceso a la XI Región. Diariamente llegan vuelos procedentes de Santiago y se encuentra a 55 kilómetros de Coyhaique, un viaje que te tomará alrededor de una hora.Primera parada Coyhaique: Acá te sugerimos abastecerse, pues el resto del viaje solo querrás parar para deslumbrarte con la majestuosidad de los paisajes y sentir la conexión con la naturaleza.Carretera Austral: Desde Coyhaique, dirígete 207 kms hacia el norte por la Carretera Austral y toma la Ruta X-25 por 32 kms., con luz de día tendrás un infinito escenario para capturar la majestuosidad de la naturaleza virgen que te recibe, pero solo detente en las paradas anunciadas hasta llegar a Puerto Cisnes, tu primer destino. (Si vienes desde Chaitén, debes dirigirte por 275 kms. hacia el sur y pasado el Parque Nacional Queulat, tomar la Ruta X- 25).Lancha: Etapa final para llegar a tu destino. Acá te entregamos el contacto de Drakkar Tour, donde Don Claudio Matamala te hará llegar a tu terreno y tu nuevo paraíso, junto con llenarte de historias increíbles de la zona. Vía terrestreDesde Puerto Montt, puedes tomar la Ruta 7, (Carretera austral), ya sea por ruta cordillerana (ruta bimodal) la cual te conectara con hornopirén y Chaitén, para continuar en dirección sur, pasando por algunas localidades como santa lucia, La Junta, Puyuhuapi, parque nacional Queulat y tomando dirección a Puerto Cisnes, que es nuestro destino. Ya en puerto cisnes precedido de un camino de interminables paisajes de naturaleza virgen y ubicado en una zona estratégicamente natural de conectividad, en la comuna de Cisnes en la región de Aysén, encontrarás en Puerto Cisnes un espacio de tranquilidad y paz austral, de conexión con la naturaleza, donde podrás admirar paraísos impensados que rápidamente comienzas a hacer tuyos, en compañía de una comunidad acogedora y llena de historias increíbles. Además, Puerto Cisnes se encuentra hoy en la tercera etapa trabajos del Borde Costero, obra largamente anhelada por los vecinos, y que se une a los trabajos del Terminal Portuario. La ciudad cuenta con todo lo básico para sentir la comodidad que esperas y te regala tiempo sin apuros, donde estamos seguros querrás generar raíces que te liguen a un paraíso austral que nunca olvidarás. Desde Puerto Cisnes, tu terreno te espera a solo 2 km aproximadamente, en la cual podrás disfrutar de este impagable terreno rodeado de postales de ensueño y con vistas hermosas al canal Puyuhuapi. Algunos Atractivos: Parque Nacional QUEULATQueulat o “Sonido de cascadas” en lengua Chonos debe ser parte de tu ruta turística indiscutida. Con increíble Bosque andino patagónico tipo “siempreverde”, cuenta con más de 154 mil hectáreas de área protegida por el estado y se encuentra a 65 km de Puerto Cisnes.El parque nacional Queulat es una aventura perfecta para los amantes de la naturaleza, esto por sus increíbles senderos, acompañados de frondosos bosques, fiordos, ríos y numerosas cascadas provenientes de importantes procesos volcánicos y glaciares.Los atractivos más importantes de este parque son sus glaciares y ríos, especialmente el Ventisquero Colgante Queulat, donde cruzando el río Ventisqueros por una pasarela colgante, accederás a la laguna que recibe al ventisquero colgante, y lo mejor, tienes la posibilidad de pasear en lancha y admirar su belleza como jamás lo imaginaste. Parque Nacional Isla Magdalena:Sus deslumbrantes paisajes de bosques infinitos, con quebradas profundas y desmembradas costas, han convertido a Isla Magdalena en una aventura de reencuentro con lo más profundo de la naturaleza, un refugio perfecto para especies como Pingüinos, Cormoranes, Lobos Marinos y Huillines, Coipos, Chungungos, Lobos marinos finos de dos pelos y Toninas, además de otras aves como el Petrel, Cormorán y Gaviotas.Ubicada entre el continente y el archipiélago de las Guaitecas, en la comuna de Río Cisnes, es una de las islas de mayor tamaño al sur de Chiloé y el 80% de su superficie está protegida.Para llegar por vía marítima, se pueden coordinar navegaciones privadas desde Puerto Cisnes, y debes prepararte para que delfines, toninas vayan acompañando tu aventura.</t>
  </si>
  <si>
    <t>https://new.yapo.cl/inmuebles/propiedad_84400118</t>
  </si>
  <si>
    <t>Campo de 37 has., cercano al Ventisquero Colgante, ideal para proyecto turístico, acceso al camino, cuenta con arroyo y cercano a la tendido eléctrico</t>
  </si>
  <si>
    <t>https://www.portalinmobiliario.com/MLC-1441326991-sitio-en-venta-en-la-patagonia-oportunidad-de-inversion-_JM</t>
  </si>
  <si>
    <t>2023-10-19</t>
  </si>
  <si>
    <t>https://www.portalterreno.com/cl/propiedad/venta/terreno/puerto-chacabuco/225615</t>
  </si>
  <si>
    <t>Información Adicional Loteado Bosque Buenos accesos Ubicación privilegiada Zona de Alta Demanda Zona de Muy Alta Demanda--&gt; Descripción Reserva Playa Blanca – Terreno desde 2 hectáreas con acceso a termas naturales y con posibilidad de orilla del Rio Pescado. Exclusivo terreno a solo media hora de navegación de Puerto Chacabuco en el litoral con más alta plusvalía de la región, los Fiordos de Aysén el acceso principal a la Laguna San Rafael. Terreno inmersos en un bosque siempreverde con rol propio, caminos y senderos internos desarrollados por la inmobiliaria y con áreas comunes de 2 km de Playa Blanca, 3 pozones de las termas naturales Aguas Calientes y 361 hectáreas de conservación de bosque nativo con senderos, humedales y miradores. Información terreno: - Terreno con rol propio - De 2 hasta 3.7 hectáreas - 2km de Playa Blanca - 9 km de Rio Pescado - A 2 horas 30 min de aeropuerto Balmaceda y a media hora de navegación de Puerto Chacabuco - 3 pozones de termas naturales Aguas Calientes - Amparado bajo el Derecho Real de Conservación - 361 hectáreas de parque de conservación de bosque nativo a cargo de la Fundación Sur Profundo Atractivos cercanos: - Parque Nacional Laguna San Rafael - Parque ecológico Aiken del Sur - Parque Nacional Patagonia - Reserva Nacional Rio Simpson - Monumento Nacional Cinco Hermanas Esta es una real oportunidad de invertir en la zona con más alta plusvalía de la Patagonia, consulta por los créditos internos, cuotas, ubicación, fotos y descuentos.</t>
  </si>
  <si>
    <t>0512055131</t>
  </si>
  <si>
    <t>2023-10-13</t>
  </si>
  <si>
    <t>https://www.portalinmobiliario.com/MLC-955644313-98-ha-en-isla-en-las-guaitecas-_JM</t>
  </si>
  <si>
    <t>2022-02-23</t>
  </si>
  <si>
    <t>Son 98,64 hás de terreno rodeadas de agua cristalinas del océano Pacífico.En la zona se encuentra una increíble vegetación y fauna de varias especies.La isla posee bosque con una vegetación de arboles nativos, como coihues, ñirres, lengas. lumas y tepus.En toda la costa de la Isla se puede realizar actividades de pesca y navegación.</t>
  </si>
  <si>
    <t>Guaitecas, Guaitecas, Aysen, Chile, Guaitecas, Aysén</t>
  </si>
  <si>
    <t>https://www.portalinmobiliario.com/MLC-2467396666-terreno-el-correntoso-camino-aysen-_JM</t>
  </si>
  <si>
    <t>Nombre del terreno: TERRENO SECTOR CORRENTOSOSector: CORRENTOSOComuna: AysenUbicación: 23 km desde CoyhaiqueAcceso: Ruta 240, 23 km, más 500 metros por servidumbreTiempo: 25 minutos desde Coyhaique. 39 minutos desde puerto AysénSuperficie: 170.000 m2, 17 hectáreasServicios: Factibilidad de luz eléctrica y aguaDescripción: Hermoso terreno de 17 hectáreas, posee abundante bosque nativo, coigue, roble blanco, mañio, Luma, entre otros, notros y vegetación propia de la zona, cursos de agua a solo 500 metros de la carretera, estesector es maravilloso, pristino, silencioso, solo se escucha el sonido del chucao y otras aves, el terreno NO TIENE ORILLADE RIO, pero se encuentra a 600 metros de acceso público al río Simpson. Ideal para proyecto de conservación PRECIO DE LISTA: $150.000.000 - KP110180 - KPD070107 -  - Publicado con KiteProp CRM Sistema Inmobiliario</t>
  </si>
  <si>
    <t>Farellones, Aysén, Aysén</t>
  </si>
  <si>
    <t>https://new.yapo.cl/inmuebles/propiedad_84585707</t>
  </si>
  <si>
    <t>2022-09-16</t>
  </si>
  <si>
    <t>78,7 hectáreas De bosque nativo Virgen , cerró y planicies. Ubicado a 18 kg al norte de La junta, Región de Aysen. El cableado eléctrico pasa por afuera del terreno a orillas de carretera con la cual colinda el terreno en aproximadamente 120 mts! Posee agua de arrollo que cruza el terreno provenientes de la cordillera. Más detalles consultas al +56984269376</t>
  </si>
  <si>
    <t>2024-04-08</t>
  </si>
  <si>
    <t>https://www.portalinmobiliario.com/MLC-1387149839-sitio-en-venta-en-la-patagonia-oportunidad-de-inversion-_JM</t>
  </si>
  <si>
    <t>https://new.yapo.cl/inmuebles/propiedad_83678919</t>
  </si>
  <si>
    <t>Se venden 11 hectareas con monte de lenga sector alto mañihuales a 140 km aprox de coyhaique capital regional y cercano a pueblo arroyo el gato, mañihuales, ñihuao</t>
  </si>
  <si>
    <t>https://www.portalinmobiliario.com/MLC-1095866061-agricola-en-venta-en-chile-chico-_JM</t>
  </si>
  <si>
    <t>Chile Chico, Lago General Carrera, Región De Aysén, Chile Chico, Aysén</t>
  </si>
  <si>
    <t>https://www.portalinmobiliario.com/MLC-1288894665-terreno-en-venta-en-chile-chico-_JM</t>
  </si>
  <si>
    <t>https://new.yapo.cl/inmuebles/propiedad_85778490</t>
  </si>
  <si>
    <t>SE VENDE TERRENO DE 45 HECTAREAS - COMUNA DE AYSEN. SE ENCUENTRA UBICADO A 10 MINUTOS DEL CENTRO DE PTO. AYSEN EN EL SECTOR &amp;#8220,PANGAL ALTO&amp;#8221, SUPERFICIE SOBRE UNA LOMA. CONECTADO POR RUTA 240 AYSEN - COYHAIQUE Y CAMINO RURAL POR SU CERCANIA A LA CIUDAD ENCUENTRA TODO EL ABASTECIMIENTO INSERTO Y CONECTADO DESDE LA NARURALEZA. VALOR DE VENTA $350.000.000.- CONSULTE POR ESTOS Y MAS DATOS A LOS CONTACTOS DIRECTOS OFIC. Nº 202. 2do. PISO EDIF.CORDILLERA PTO. AYSEN FONO CEL. +56 976695061&amp;#8211, 672393322</t>
  </si>
  <si>
    <t>https://www.portalterreno.com/cl/propiedad/venta/terreno/coyhaique/212972</t>
  </si>
  <si>
    <t>Información Adicional Zona de Alta Demanda Zona de Muy Alta Demanda--&gt; Descripción TERRENO RODEADO DE FUENTES DE AGUA Y BOSQUE NATIVO Cumbres de Mañihuales se encuentra a 60 kms. de Puerto Aysén. Nuestro proyecto está a 2 hrs 15 desde Aeropuerto balmaceda, en zona de villa Mañihuales. Por valor precio hectarea es ideal para invertir, por el aumento de plusvalia y potencial de crecimiento de la zona. Es un verdadero refugio para el futuro por la cantidad de agua en sus afluentes cercanos y la lluvia anual. Podras encontar Treenos de 1.6 a 2.2 hectareas a 13.600.000, y hasta tamaños de 6.7 Ha Invertir en tierra hoy te ofrece proteccion ante la inflacion, aumenta tu patrimonio hoy. Documentacion legal disponible. Sin comision extra. Agenda tu asesoria</t>
  </si>
  <si>
    <t>0709042100</t>
  </si>
  <si>
    <t>https://new.yapo.cl/inmuebles/propiedad_83183766</t>
  </si>
  <si>
    <t>AYSEN / PRIMERA LÍNEA Puerto Gato, 88,1 metros de orilla de mar. Son 2.4 hectáreas totales a 35 minutos de Puerto Chacabuco. Aguas calmas, y cristalinas, un pedacito de Chile para preservar con naturaleza nativa. El Proyecto cuenta con con 10 km de orilla de mar y abundantes fuentes naturales de agua dulce y terreno virgen. Reserva Santa Olimpia es un proyecto ubicado en la Región de Aysén, en Chile. Cuenta con 2 bahías que permiten mayor acceso a las aguas milenarias de la zona, ofreciendo la oportunidad de tener un terreno con orilla de playa en el Fiordo de Aysén. Estado del proyecto: Entrega Inmediata</t>
  </si>
  <si>
    <t>https://new.yapo.cl/inmuebles/propiedad_84473385</t>
  </si>
  <si>
    <t>Busco terreno, o campito en region de Aysen. Ideal que colinde con lago, o bien una vista privilegiada a algun lago. Entre 2ha a 20ha aprox.</t>
  </si>
  <si>
    <t>Se ofrece en venta una hermosa propiedad de 62 hectáreas en la región de Aysén, ubicada en las proximidades del Lago Barroso. Esta propiedad presenta una oportunidad única para aquellos que buscan un refugio en medio de la impresionante belleza natural de la Patagonia chilena.Situada a tan solo 35 kilómetros al suroeste de la ciudad de Coyhaique, la propiedad ofrece un equilibrio perfecto entre la tranquilidad del entorno natural y la conveniencia de tener acceso a servicios urbanos. La electricidad está disponible, lo que facilita la construcción de una residencia o refugio en este idílico lugar.Uno de los rasgos más destacados de esta propiedad son las dos hermosas lagunas que colindan con ella, proporcionando vistas panorámicas inigualables y la oportunidad de disfrutar de actividades acuáticas y la observación de la rica vida silvestre local.Además, la propiedad cuenta con una servidumbre de acceso que asegura un camino de entrada seguro y legal, permitiendo un acceso cómodo tanto a la propiedad como a la ciudad de Coyhaique y otros lagos alrededor como Lago Elizalde, Lago Barroso y Lago Atravesado.En resumen, esta propiedad en la Patagonia es una joya escondida que ofrece un equilibrio perfecto entre la serenidad de la naturaleza y la conveniencia de la vida urbana cercana. Con su acceso a electricidad, servidumbre de acceso y la belleza natural de sus dos lagunas, esta parcela es el lugar ideal para construir la residencia o retiro de tus sueños en la espectacular región de Aysén. ¡No dejes pasar la oportunidad de ser el propietario de este pedazo de paraíso!</t>
  </si>
  <si>
    <t>https://www.portalinmobiliario.com/MLC-2455532078-patagonia-62ha-cercano-a-lago-barroso-_JM</t>
  </si>
  <si>
    <t>https://www.portalinmobiliario.com/MLC-1501302311-patagonia-62ha-cercano-a-lago-barroso-_JM</t>
  </si>
  <si>
    <t>https://www.portalinmobiliario.com/MLC-1439699043-patagonia-62ha-cercano-a-lago-barroso-_JM</t>
  </si>
  <si>
    <t>https://www.portalterreno.com/cl/propiedad/venta/terreno/la-junta/243041</t>
  </si>
  <si>
    <t>La Junta</t>
  </si>
  <si>
    <t>2023-10-07</t>
  </si>
  <si>
    <t>Hermoso terreno en sector La Junta, Cochrane, carretera Austral, sur de Chile.\n200 hectáreas (200 mts a cada lado del Río Quinto en 5 kms), $10.000.000 la hectárea, acceso a caballo en 6 horas y acceso en helicóptero en 15 minutos desde La Junta.\nCaracterísticas principales: Proyecto turístico exclusivo, agua ilimitada, tanto para bebida como generación eléctrica, gran cantidad de mañío para construcción (requiere plan de manejo), cercano a Lago Verde y Lago Palena.\nPropiedades Kalu\n+</t>
  </si>
  <si>
    <t>La Junta, Aysén</t>
  </si>
  <si>
    <t>LA JUNTA</t>
  </si>
  <si>
    <t>https://www.portalinmobiliario.com/MLC-1678135480-campo-con-orilla-de-rio-palena-la-junta-_JM</t>
  </si>
  <si>
    <t>Nombre del terreno: CAMPO CON ORILLA DE RIO PALENA, LA JUNTA Sector: La JuntaComuna: CisnesUbicación: 32 km de la Localidad de La JuntaAcceso: solo 8 km de ripio, orilla de camino publicoTiempo: 35 minutos desde La Junta Superficie: 27000 m2, 27 hectáreasServicios: Agua abundante, arroyos, vertientes, rio, posee pozo, tendido eléctrico a 200 metros, frente al rioDescripción: Excelente Terreno con aprox, 400 metros de orilla de Rio Palena, en la comuna de Cisnes, posee un refugio, arboles nativos y vegetación propia de la zona.LA UBICACION ES REFERENCIAL Y EL CAMPO SE VENDE COMPLETOEl llamado "Pueblo del Encuentro" se ubica en la confluencia de los ríos Rosselot y Palena, en un punto estratégico entre Chaitén y Coyhaique, además de ser la puerta de entrada hacia Raúl Marín Balmaceda hacia al oeste y Lago Verde al este.Fue fundada en 1963 cuando colonos de distintos puntos del país comenzaron a asentarse, aunque dada sus características geográficas fue desde mucho antes el lugar natural de reunión, descanso y aprovisionamiento de los colonos que movían animales desde Alto Palena. La construcción de la Carretera Austral en 1983 marcó un antes y un después en la historia de La Junta, ya que antes sus pobladores debían viajar hasta Argentina por provisiones, lo que generó una trenza cultural que hoy es visible en la fuerte tradición gaucha de la zona.Valor $9.000.000 , por hectárea, valor total $246.150.000 chilenos. - KP110455 - KPD062902 -  - Publicado con KiteProp CRM Sistema Inmobiliario</t>
  </si>
  <si>
    <t>https://www.portalinmobiliario.com/MLC-1385101405-terreno-el-correntoso-camino-aysen-_JM</t>
  </si>
  <si>
    <t>Nombre del terreno: TERRENO SECTOR CORRENTOSOSector: CORRENTOSOComuna: AysenUbicación: 23 km desde CoyhaiqueAcceso: Ruta 240, 23 km, más 500 metros por servidumbreTiempo: 25 minutos desde Coyhaique. 39 minutos desde puerto AysénSuperficie: 170.000 m2, 17 hectáreasServicios: Factibilidad de luz eléctrica y aguaDescripción: Hermoso terreno de 17 hectáreas, posee abundante bosque nativo, coigue, roble blanco, mañio, Luma, entre otros, notros y vegetación propia de la zona, cursos de agua a solo 500 metros de la carretera, estesector es maravilloso, pristino, silencioso, solo se escucha el sonido del chucao y otras aves, el terreno NO TIENE ORILLADE RIO, pero se encuentra a 600 metros de acceso público al río Simpson. Ideal para proyecto de conservación PRECIO DE LISTA: $150.000.000 - KP110180 - KPD062802 -  - Publicado con KiteProp CRM Sistema Inmobiliario</t>
  </si>
  <si>
    <t>https://www.portalinmobiliario.com/venta/agricola/cochrane-aysen/6197838-laguna-del-diablo-sn-uda</t>
  </si>
  <si>
    <t>https://www.yapo.cl/aisen/comprar/terreno_de_20_84_hect_reas_77089490.htm?ca=13_s&amp;oa=77089490&amp;xsp=40</t>
  </si>
  <si>
    <t>Se vende terreno de 20,84 hectáreas, con orilla del río Palena.Ubicado en La Junta.Valor: $155.000.000 + 3% de comisión.Para mayor información contactarse al número +56953201530</t>
  </si>
  <si>
    <t>https://www.economicos.cl/propiedades/campo-lago-portales-codAAQVGAY.html</t>
  </si>
  <si>
    <t>2020-05-15</t>
  </si>
  <si>
    <t>EXCELENTE PROPIEDAD EN LA PATAGONIA UBICACION  Chile, Patagonia, XI Región de Aysén y del general Carlos Ibáñez del campo,  Comuna de Coyhaique, Lago Portales  SUPERFICIE 110  hectáreas  ACCESOS Y DISTANCIAS Vuelo Santiago – Balmaceda , 2 horas Balmaceda – Propiedad, 2 horas Se destaca la apertura del camino coyhaique a puerto aysen por lago portales.  CLIMA Clima mediterráneo continental, cálido y templado. Temperaturas máximas de 24º C y una mínima de 3º C Exposición:  Norte   FLORA Y FAUNA Su vegetación corresponde a selva valdiviana donde se pueden encontrar diferentes especies como lenga, tepa, coigue, arrayan entre otros Entre las especies arbustivas destacan calafate y frutillas silvestres, entre otras. Respecto a su Fauna podemos encontrar la presencia de puma, zorro culpeo, zorro chilla, chingue o zorrillo, huemul entre otros. También se puede encontrar gran cantidad de aves como carpintero magallanico, bandurria y pato geron o real, entre otras.  POTENCIALIDAD Cuenta con un gran potencial turístico al encontrarse en la ruta interlagos y ser una excelente zona para la pesca deportiva. Al mismo tiempo cuenta con una extensa orilla de lago portales para el desarrollo de proyecto inmobiliario.</t>
  </si>
  <si>
    <t>UBICACION  Chile, Patagonia, XI Región de Aysén y del general Carlos Ibáñez del campo,  Comuna de Coyhaique, Lago Portales  SUPERFICIE  110  hectáreas  ACCESOS Y DISTANCIAS  Vuelo Santiago – Balmaceda , 2 horas  Balmaceda – Propiedad, 2 horas  Se destaca la apertura del camino coyhaique a puerto aysen por lago portales.  CLIMA  Clima mediterráneo continental, cálido y templado.  Temperaturas máximas de 24º C y una mínima de 3º C  Exposición:  Norte     FLORA Y FAUNA  Su vegetación corresponde a selva valdiviana donde se pueden encontrar diferentes especies como lenga, tepa, coigue, arrayan entre otros  Entre las especies arbustivas destacan calafate y frutillas silvestres, entre otras.     Respecto a su Fauna podemos encontrar la presencia de puma, zorro culpeo, zorro chilla, chingue o zorrillo, huemul entre otros. También se puede encontrar gran cantidad de aves como carpintero magallanico, bandurria y pato geron o real, entre otras.     POTENCIALIDAD  Cuenta con un gran potencial turístico al encontrarse en la ruta interlagos y ser una excelente zona para la pesca deportiva. Al mismo tiempo cuenta con una extensa orilla de lago portales para el desarrollo de proyecto inmobiliario. Aysén, Aisén del General Carlos Ibañez del Campo</t>
  </si>
  <si>
    <t>https://www.portalinmobiliario.com/MLC-1000264082-proyecto-parque-mirador-escondido-invierte-y-conserva-_JM</t>
  </si>
  <si>
    <t>Proyecto de inversión y conservación ubicado en la Patagonia, a menos de 20 km de la 3era reserva de agua dulce mundial.Ubicación estratégica: Es una zona con alta plusvalía proyectada a futuro, por encontrarse a muy pocos km. de los campos de hielo norte y de la confluencia Baker/Neff.Un paraíso para los amantes del outdoor y la naturaleza.- Terrenos de 1 a 3 hectáreas, con orilla de río y/o laguna. Vistas privilegiadas. - Microclima único, condiciones ideales para utilización de energía solar.- Flora y fauna única.- Más de 4km de orilla de río Neff. Ubicación privilegiada.- Bosque nativo.- 250 hectáreas de parque privado: playas y bosques de uso y goce como co-propietario.- Zonas comunes con 8 senderos de trekking, playa, lagunas, bosque, etc.- Derechos reales de conservación a perpetuidad.- 0% de gastos de comisión, proceso de promesa en forma virtual.PROMOCIÓN ESPECIAL POR TIEMPO LIMITADO: Comprando 3 terrenos contiguos obtienes un 50% de descuento. Últimas unidades disponibles!!!Consulte modalidades de pago y financiación.</t>
  </si>
  <si>
    <t>Carretera Austral, Cochrane, Aysén, Chile, Cochrane, Aysén</t>
  </si>
  <si>
    <t>https://www.portalterreno.com/cl/propiedad/venta/agricola/chile-chico/175565</t>
  </si>
  <si>
    <t>Está ubicado en la Región de Aysén, al sur de Chile Chico. El terreno cuenta con 27 ha, y es una pequeña colina con pendiente suave y vista despejada al Lago General Carrera. El lugar es interesante por su microclima, aparte del paisaje, que es espectacular para quienes gustan de la estepa, las vistas infinitas al horizonte, la pesca, etc.En los últimos años se ha definido como un destino turístico de excelencia dado que la naturaleza la ha provisto de un microclima privilegiado con gran variedad de vistas contrastantes ideales para practicar actividades de aventura. Es una zona donde llueve un 75% menos que 100 kms más al este, esto debido a su cercanía con Argentina, pero conserva toda la belleza de la vegetación virgen y salvaje de la Patagonia.Dentro de los atractivos de la zona se encuentran las Catedrales de Mármol, Cerro Castillo, Lago General Carrera (al cual tiene vista panorámica), Río Baker y Lago Bertrand.</t>
  </si>
  <si>
    <t>Hermosa rivera de uno de los lagos mas hermosos y exclusivos del sector de Cerro Castillo, sector de pristina belleza y de baja densidad de pobladores, hermosas vistas y solo bosque nativo, poco mas de 2km de acceso a orilla de Lago, acceso por camino de ripio, mantenido todo el año, distante 15km desde la Carretera Austral pavimentada y 25km de Cerro Castillo.</t>
  </si>
  <si>
    <t>https://www.portalinmobiliario.com/MLC-947030209-exclusiva-rivera-del-lago-laparent-_JM</t>
  </si>
  <si>
    <t>Hermosa rivera de uno de los lagos mas hermosos y exclusivos del sector de Cerro Castillo, sector de pristina belleza y de baja densidad de pobladores, hermosas vistas y solo bosque nativo, poco mas de 2km de acceso a orilla de Lago, acceso por camino de ripio, mantenido todo el año, distante 15km desde la Carretera Austral pavimentada y 25km de Cerro Castillo. EasyBroker ID: EB-JG1965</t>
  </si>
  <si>
    <t>https://www.portalinmobiliario.com/MLC-968629237-exclusiva-rivera-del-lago-laparent-_JM</t>
  </si>
  <si>
    <t>SantaOlimpia</t>
  </si>
  <si>
    <t>https://new.yapo.cl/inmuebles/propiedad_85483298</t>
  </si>
  <si>
    <t>2022-12-03</t>
  </si>
  <si>
    <t>Parcela11 Hectareas contado $ 73.125.000, credito 6 cuotas $97.500.000 Parcela 8.85 Hectareas contado $ 64.125.000, credito 6 cuotas $ 85.500.000 Parcela 9.59 Hectareas contado $ 111.375.000 , credito 6 cuotas $148.500.000 El proyecto se emplaza en plena Patagonia chilena, a solo 8 km al norte de la localidad de Cochrane y a escasos metros de la Carretera Austral, su ubicación privilegiada ubica al proyecto en el río más caudaloso de Chile, a minutos de destinos turísticos de categoría mundial como lo son El Parque Patagonia, La confluencia del Río Baker con el Río Neef, Puerto Bertrand, entre muchos otros. El proyecto contempla una gran vista panorámica, todos con derechos (acceso) a un área común de 12.500 m2 ubicada al lado del arroyo mayor y otra de 5.000 m2 ubicada colindante al Rio Baker, ambas conectadas entre sí, lo que asegura y permite que todos los propietarios tengan acceso tanto al arroyo, así como también al río Baker de forma escriturada. Atractivos Turisticos cercanos: - Parque nacional cerro Castillo - Salto rio Ibañez - Glaciar explorador - Capillas de marmól - Parque nacional patagonía - Confluencia río Baker y Neef</t>
  </si>
  <si>
    <t>https://www.portalterreno.com/cl/propiedad/venta/terreno/aysen/197269</t>
  </si>
  <si>
    <t>Información Adicional Zona de Alta Demanda Zona de Muy Alta Demanda--&gt; Descripción Impresionante proyecto outdoor de bajo costo y con un potencial enorme de crecimiento.+60 parcelas vendidas en un poco más de un mes. Reserva solo con $400.000Precios entre $8.400.000 y $26.600.000 Descuento de 30% por pago en efectivo inmediato. Crédito y/o facilidades de pago.El futuro lo tienes que vivir cerca del agua. Invierte en un terreno en la patagonia. Este es un proyecto de inversión y conservación ubicado a solo 15 kms. de la tercera reserva de agua dulce en el mundo, en la región de Aysén.Es un proyecto de lotes a muy bajo costo con altísimo potencial de crecimiento. Invierte en un refugio de valor para ti y las futuras generaciones, en lotes con roles propios desde 1 hectárea.Una auténtica reserva natural para amantes de la aventura y la conservación, en uno de los destinos más estratégicos y codiciados del mundo gracias a sus recursos naturales inagotables.- Lotes con roles de hasta 3 Ha. - 250 Ha. de parque privado: playas y bosques de uso y goce como co-propietario. - Más de 4 kms. de orilla del Río Nef- Disfruta de cabalgatas, pesca, acampar y más. Entorno:- 8 kms. confluencia de Río Nef- 15 kms. de Carretera Austral- 15 kms. Glaciar Nef - Parque Nacional Laguna San Rafael- 40 kms. Parque Nacional Patagonia- 50 kms. Lago General Carrera- 100 kms. Catedral de Marmol- 45 kms. Cochrane - 12 kms. Puerto Bertrand Parcelas cuentan con: - Rol propio - Factibilidad de agua y caminos.*Fotos reales. - KP80647 - - Publicado vía KiteProp CRM Inmobiliario Aysén</t>
  </si>
  <si>
    <t>https://www.portalinmobiliario.com/MLC-2426677128-rebajado-40-hectareas-_JM</t>
  </si>
  <si>
    <t>Increíble predio de 40 hectáreas de superficie, al cual se puede acceder todo el año en vehículo 4x2 por la ruta X-13 que conecta la carretera Austral con la localidad de Lago Verde, en el corazón de la Patagonia norte en pleno valle del rio Figueroa uno de los de mayor belleza escénica del sector. El predio cuenta con zonas planas y bosque nativo virgen con presencia de Coihues y Mañíos, entre los principales atributos de esta propiedad, esta una hermosa laguna de interior de 1 hectárea de superficie aproximadamente la cual colinda con el predio, debido a su ubicación estratégica el terreno posee gran potencial para el desarrollo de proyectos turísticos o de conservación privada. cuenta con factibilidad de agua y luz a través de empostado público en el camino de acceso. 32 Km desde La Junta a la parcela. 38 km desde la parcela a Lago Verde. 20 minutos desde la parcela a lago Rosselot</t>
  </si>
  <si>
    <t>Lago Rosselot, 1 - 300, Aysén, Aysén</t>
  </si>
  <si>
    <t>2022-04-03</t>
  </si>
  <si>
    <t>https://www.portalterreno.com/cl/propiedad/venta/terreno/aysen/179235</t>
  </si>
  <si>
    <t>Información Adicional Zona de Alta Demanda Zona de Muy Alta Demanda--&gt; Descripción Un nuevo proyecto en medio de una reserva natural de agua, fauna y flora nativa para conservar. Primera etapa de Reserva Santa Olimpia, predio de 558 hectáreas, ubicado a 35 minutos navegando desde Puerto Chacabuco por Fiordo Aysén. Desde 1,5 hectáreas hasta 10 hectáreas. +10 KM DE ORILLA DE PLAYA - BOSQUE NATIVO. Atractivos turísticos cercanos más importantes: - Monumento Natural Las Cinco Hermanas - Las Termas se Ensenada Pérez - Volcán Macá - Laguna San Rafael Facilidades de Pago: - Paga en hasta 48 cuotas con tu tarjeta de crédito (dependiendo del banco) - 25% pie + hasta 6 cheques (pie se puede pagar con tarjeta de crédito) - Cheque al día - Transferencia bancaria Importante: Somos propietarios de todos nuestros proyectos, que cuentan con Rol Propio, documentación legal completa, planos y confección de promesa y escritura. Reserva tu terreno sólo con CLP 500.000, que se descuentan del costo total. Consulte para una asesoría personalizada.</t>
  </si>
  <si>
    <t>https://www.portalterreno.com/cl/propiedad/venta/terreno/cochrane/111464</t>
  </si>
  <si>
    <t>InformaciÃ³n Adicional Caminos Pozo Buenos accesos UbicaciÃ³n privilegiada Zona de Alta Demanda Zona de Muy Alta Demanda--&gt; DescripciÃ³n Se vende campo de 30 hectÃ¡reas, debidamente inscrito. Ubicado en el sector RÃ­o MaitÃ©n, comuna de Cochrane, provincia CapitÃ¡n Prat, RegiÃ³n de AysÃ©n. Campo con orilla de camino, acceso directo. Aproximadamente a 45 minutos de la localidad de Cochrane. Sin electricidad. Para ampliar informaciÃ³n, contactar a la propietaria al telÃ©fono +</t>
  </si>
  <si>
    <t>https://www.yapo.cl/inmuebles/propiedad_89031510</t>
  </si>
  <si>
    <t>Se vende campo de 67,758 hectáreas, ubicado a 70 kilómetros de coyhaique,campo está cerrado completo, bosque de lengas, casa nueva hecha por Serviu, agua de vertiente, paso de servidumbre,</t>
  </si>
  <si>
    <t>https://www.portalinmobiliario.com/MLC-1499669165-180-ha-lago-areavesado-26248-_JM</t>
  </si>
  <si>
    <t>Se vende predio de 180 hectáreas, distante a tan sólo 20 minutos de la ciudad de Coyhaique y a menos de una hora del aeropuerto de Balmaceda, esta exclusiva propiedad posee acceso expedito por servidumbre de tránsito inscrita a 300 metros del camino público próximo a ser pavimentado (priorizado dentro de los caminos de la región).Posee acceso tanto a lago Atravesado en aproximadamente 600 metros como acceso a laguna en aproximadamente 890 metros.Posee lomajes suaves con praderas y bosque nativo de Lenga, Coigue, una plantación de pino y caminos interiores.Valor $1.800.000.000 ($10.000.000 por hectárea)Comisión por corretaje 3% valor de compraventa (líquido).</t>
  </si>
  <si>
    <t>180 Há Lago Areavesado, Coihaique, Aysén</t>
  </si>
  <si>
    <t>https://www.portalinmobiliario.com/MLC-2548975062-campo-62ha-las-lomitas-lago-barroso-_JM</t>
  </si>
  <si>
    <t>Este terreno de 62 hectáreas se encuentra en el sector del lago Barroso, a tan solo 30 km de la capital regional de Coyhaique y a 59 km de Balmaceda. Se accede por un camino de ripio en excelente estado, que luego conecta con una servidumbre de 700 metros lineales que llega hasta el campo.El terreno está dispuesto en terrazas planas con praderas y bosques nativos de coigüe, mañío y arbustos propios de la zona. Cuenta con dos arroyos perennes, ideales para el abastecimiento de agua potable. Además, ofrece hermosas vistas a los lagos Atravesado y Barroso.La propiedad incluye aproximadamente 600 metros de orilla en la laguna, un área excelente para la pesca de truchas. También dispone de luz eléctrica, una casa antigua y cobertura telefónica.</t>
  </si>
  <si>
    <t>Campo 62ha Las Lomitas Lago Barroso, Coihaique, Aysén</t>
  </si>
  <si>
    <t>https://propiedades.portalterreno.cl/propiedad/venta/terreno/coyhaique/305620</t>
  </si>
  <si>
    <t>Maravilloso campo en la Patagonia chilena, específicamente, sector Lago frío a 35 km de la capital regional Coyhaique y 40 minutos desde Balmaceda, acceso desde camino público más 2 km de servidumbre inscrita en el conservador de bienes raíces de Coyhaique, camino ripiado y estabilizado, hasta el campo.\nSon 100 hectáreas de terreno, con una laguna exclusiva en el medio de 11 hectáreas, con abundante vegetación, árboles nativos maduros y renoval, con humedal, lo que hace de este lugar un pequeño tesoro natural, visitado por variedad de aves que van y vienen durante las estaciones del año, pero lo más seguro es el saludo de algún chucao misterioso o el sonido de un taladro, producido por un pájaro carpintero, podemos encontrar algún vivaz zorro colorado, el cantar de las ranas, rápidas liebres, corriendo de allá para acá, animal introducido, pero ya, común en estás tierras Patagonas, este campo, tiene todo lo que un amante de la naturaleza y la tranquilidad y desconexión busca y más, la laguna a su vez, ofrece grandes posibilidades, nadar en estas aguas como experiencia única, sacar tu bote de remo y probar suerte con un anzuelo(ojalá amigable), tomar tu tabla y practicar el equilibrio y si no eres tan equilibrado, puedes dar un paseo en kayac, como vez, esta propiedad, te da una infinidad de posibilidades.\nIdeal para proyecto de conservación y pequeños lotes exclusivos con espacios comunes como bosques temáticos y educativos, para familias que gusten de los deportes acuáticos, los paseos al aire libre, veranear sin sobresaltos, gracias a su ubicación alejada y con mucha privacidad, pero a su vez, a poco más de media hora de la ciudad, dónde puedes conseguir todos los insumos y refugiarte por dias.\nEl valor por hectárea, es de $10.000.000 de pesos chilenos.\nEl valor en dólares USD 10.728 por hectárea (10.000 M2) \n\n- KP332357 - KPD072900 - \n - Publicado vía KiteProp CRM Inmobiliario. Lago frio</t>
  </si>
  <si>
    <t>https://www.portalinmobiliario.com/MLC-941819033-imponentes-vistas-al-lago-general-carrera-_JM</t>
  </si>
  <si>
    <t>Campo a 20 kilómetros de puerto tranquilo. Un anfiteatro orientado al noroeste, con imponentes vistas al Lago General Carrera.Luz eléctrica en el acceso. Camino interior transitable con 4x4 todo el año.2 km de orilla de rio.</t>
  </si>
  <si>
    <t>https://www.portalinmobiliario.com/MLC-1490277001-180-ha-lago-areavesado-26248-_JM</t>
  </si>
  <si>
    <t>https://new.yapo.cl/inmuebles/propiedad_83745130</t>
  </si>
  <si>
    <t>Campo de 58.44 hectáreas de superficie ubicado a 18 kms de Bahía Murta en sector de alta plusvalía debido a su entorno y cercanía a diversos lugares de interés turístico. El campo cuenta con acceso directo desde la carretera austral por el lado del río la cual esta en proyecto de pavimentación, además de contar con excelente señal de celular. Y por camino bordeando el río Traihuanca para acceder al sector de la montaña. El campo limita al poniente con el Rio Murta y cuenta además con diversos cursos de agua como vertientes,saltos de agua y orilla de Laguna. (pesca deportiva) Además, esta cubierto por un frondoso bosque nativo siempre verde con presencia de Coigue,Tepa,Canelo,Cipres,Luma,Huinque,Notro, Mañio, Ñires,Lengas, etc. Distancia a los lugares de interés turístico: Lago General Carrera: 15 km Cerro Castillo: 75 km Capillas de Mármol Pto Rio Tranquilo: 42 km Glaciar Exploradores (campos de hielo norte): 90 km Contactos: 966385235 - 938786705 9 millones por ha. Conversable</t>
  </si>
  <si>
    <t>https://www.yapo.cl/inmuebles/propiedad_89492712</t>
  </si>
  <si>
    <t>La Región de Aysén del General Carlos Ibáñez del Campo o simplemente Región de Aysén es una de las dieciséis regiones en que se divide la República de Chile. Es la puerta de entrada a la Patagonia chilena o la llamada Zona austral del país. Su capital es Coyhaique. Ubicada en la Patagonia chilena, limita al norte con la Región de Los Lagos, al este con las provincias de Chubut y Santa Cruz pertenecientes a Argentina, al sur con la Región de Magallanes y de la Antártica Chilena y al oeste con el océano Pacífico. Con 108 328 habitantes en 2015 es la región menos poblada del país, y con 108 494 km, la tercera más extensa, por detrás de Magallanes y Antofagasta.&lt;br&gt;Descripción de la Propiedad: Se vende 182,81 hectáreas de terreno Patagonia Chilena, en sector Lago Riesco, Aysén, del General Carlos Ibáñez del Campo. La propiedad cuenta con terreno total e íntegramente virgen, acceso lacustre bote o lanchas via lago Riesco o por Rio Blanco, es un sector aislado del todo el mundo. El 40% del terreno aproximadamente es plano, no tiene quebradas, no posee agua potable ni luz. Único dueño. Papeles al día. Propiedad se encuentra a 7 kilómetros de puerto Aysén. Es una verdadera reserva ecológica que mantiene la flora y fauna autóctona de la Patagonia. Cercano a este lugar tenemos el lago general carrera, las catedrales de mármol, el parque Nacional cerro castillo, entre otros.&lt;br&gt;&lt;br&gt;VALOR DE VENTA DE LA PROPIEDAD: $ 1.831.000.000 PESOS CHILENOS.&lt;br&gt;NUESTRA AGENCIA COBRA EL 2% MAS IVA, DEL VALOR DE VENTA DE LA PROPIEDAD, POR CONCEPTO DE HONORARIOS PROFESIONALES.</t>
  </si>
  <si>
    <t>AYSEN  18281 HA PREDIO LAGO RIESCO</t>
  </si>
  <si>
    <t>https://www.portalinmobiliario.com/MLC-1477051647-hermoso-campo-de-375-ha-en-el-lago-general-carrera-_JM</t>
  </si>
  <si>
    <t>Se trata de campo de 37,5  ha, el cual posee una hermosa vista al Lago General Carrera y que cuenta con 200 Mts de orilla de Rio Se ubica en el sector del Maqui, a uno 10 kms de Puerto Guadal, camino a Chile Chico, para acceder se toma camino a Laguna Escondida lo que lo lleva hasta el mismo campo El Sendero que sube a la mina debe tomarse a un kilómetro desde Puerto Guadal por la carretera 265 dirección a Chile Chico .En el lado derecho antes de llegar al camping Terra Luna se encuentra la subida . Un poco más allá se lee el cartel De Mina Escondida que guía hacia el destino Es un sector privilegiado para efectuar senderismo, por su belleza y forma del terreno El valor de venta es de $ 375.000.000</t>
  </si>
  <si>
    <t>El Porvenir, Chile Chico, Chile, Chile Chico, Aysén</t>
  </si>
  <si>
    <t>https://www.yapo.cl/inmuebles/propiedad_89309366</t>
  </si>
  <si>
    <t>Maravilloso campo de 40 hectáreas La Junta Puyuhuapi. Bosque nativo, orilla carretera austral pavimentada, electricidad, maravillosas cascadas, vertientes propias, enormes nalcas etc. Cuenta con una pequeña cabaña. Aproximadamente a 15 kms. del Ventisquero Colgante en Parque Nacional Queulat. +56957787717/+56984395717</t>
  </si>
  <si>
    <t>https://www.portalinmobiliario.com/MLC-939869125-oportunidad-para-inversionistas-en-los-fiordos-_JM</t>
  </si>
  <si>
    <t>Te invitamos a conocer un nuevo proyecto en medio de una reserva natural de agua, fauna y flora nativa para conservar.  Santa Olimpia es un predio de lotes con rol propio que consta de 558 hectáreas de Patagonia virgen. Ideal para quienes buscan invertir y hacer realidad su proyecto de vida en medio de la naturaleza y al mismo tiempo, conservar recursos y bienes naturales tan preciados como lo son el agua, la flora y la fauna.  PRINCIPALES ATRACTIVOS Y SU UBICACIÓN 10 km de orilla de mar | 2 bahías | Plusvalía del 20% anual | Fuente de agua dulce | A 30 min. navegando desde Pto. Chacabuco | Flora y Fauna única | Bosque nativo | Majestuosas montañas | Cercano a playas Pto. Gato y Walter Beach | Facilidades de pago.</t>
  </si>
  <si>
    <t>Santa Olimpia,, Aysén, Aysén</t>
  </si>
  <si>
    <t>https://propiedades.elmercurio.com/propiedades/parcela-o-chacra-en-venta-en-aysen-codR76016663-4L0-114009307.html</t>
  </si>
  <si>
    <t>AYSEN / PRIMERA LÍNEA Naturaleza virgen, aguas calmas y cristalinas en un paraíso al sur de Chile.  El terreno tiene 88,1 metros de orilla de mar y riachuelos de agua dulce.  Son 2.4 hectáreas totales a 35 minutos de Puerto Chacabuco. Un pedacito de Chile para preservar con naturaleza nativa. El terreno se encuentra dentro de las parcelaciones del Proyecto Santa Olimpia cuenta con con 10 km de orilla de mar y abundantes fuentes naturales reserva de agua. Es un proyecto ubicado en la Región de Aysén, en Chile.  Cuenta con 2 bahías que permiten mayor acceso a las aguas milenarias de la zona, ofreciendo la oportunidad de tener un terreno con orilla de playa en el Fiordo de Aysén. Entrega de coordenadas sólo a reales interesados. Estado del proyecto: Entrega Inmediata</t>
  </si>
  <si>
    <t>https://www.portalterreno.com/cl/propiedad/venta/terreno/aysen/196495</t>
  </si>
  <si>
    <t>Información Adicional Zona de Alta Demanda Zona de Muy Alta Demanda--&gt; Descripción Vende Predio Puerto Aysén El Tabo. Cuenta con gran potencial turístico e inmobiliario por su ubicación, extensión de borde río y acceso vehicular. La mayoría del terreno es plano. Cercano a Puerto Aysén y a la capital regional (Coyhaique). A 15 kilómetros desde la ciudad de Puerto Aysén se encuentra Río Tabo, su vegetación corresponde a una zona de bosques de coigüe, tepa, entre las especies arbustivas destacan calafate y helechos, nalcas, entre otras. Respecto a su fauna podemos encontrar la presencia de zorro culpeo, ciervo rojo, zorro chilla, chingue o zorrillo, entre otros. También se puede encontrar gran cantidad de aves como carpintero magallánico, bandurria y pato gerón o real, entre otras.</t>
  </si>
  <si>
    <t>Campo Lago Barroso&lt;br /&gt;Comuna de Coyhaique, Región de Aysén&lt;br /&gt;&lt;br /&gt;Superficie: 62 hectáreas&lt;br /&gt;Valor: $620.000.000.-&lt;br /&gt;&lt;br /&gt;Se vende maravilloso fundo de 62 hectáreas de topografía variada y lomaje suave, colinda con 2 lagunas y está a sólo minutos de Lago Barroso.&lt;br&gt;&lt;br /&gt;El acceso es por camino ripiado desde la carretera hasta su entrada. &lt;br /&gt;Fundo posee casa de campo antigua con luz eléctrica.&lt;br /&gt;Se aceptan ofertas.</t>
  </si>
  <si>
    <t>Lago Barroso</t>
  </si>
  <si>
    <t>https://new.yapo.cl/inmuebles/propiedad_88160203</t>
  </si>
  <si>
    <t>https://www.portalterreno.com/cl/propiedad/venta/terreno/aysen/192624</t>
  </si>
  <si>
    <t>Remax vende parcela de 4.20 Hectáreas, 102 metros de orilla de río y una vertiente de agua dulce interior en la Reserva Río Picacho, Este macrolote se encuentra ubicado en la región de Aysén, aproximadamente a 100 km de Coyhaique hacia el norte por la bella Carretera Austral. A orillas del río Picacho, un curso natural de aguas cristalinas, reserva de agua dulce de nuestra maravillosa Patagonia Chilena. En un hermoso entorno, un valle angosto de montañas, senderos inexplorados y bosques vírgenes de Ciprés, Mañío, Canelo, Ciruelillo y Arrayán se sitúa el predio a orilla del río. La fauna del sector es muy variada y se pueden avistar aves tales como el Martín Pescador, Pájaro Carpintero y Chucao. El clima es templado y lluvioso sin estación seca. El terreno cuenta con un reglamento interno que tiene como objeto establecer reglas de convivencia básicas que permiten mantener buenas relaciones y a la vez permiten orientar los esfuerzos hacia un proyecto con foco en la conservación y en disfrutar de nuestra Patagonia de manera sustentable. El acceso es vía terrestre, un tramo en auto por la Carretera Austral desde Coyhaique en camino pavimentado (100 km aproximadamente) hacia Maniguales y cruce del Picaflor desde donde se recorren 15 kilómetros por camino de ripio para acceder al sector Río Picacho y luego en un sendero que puede realizarse caminando o a caballo, o por el río navegable en embarcaciones pequeñas (aproximadamente 10 km más)</t>
  </si>
  <si>
    <t>J6x8+x6 Moncada, Río Ibáñez, Chile, Río Ibánez, Aysén</t>
  </si>
  <si>
    <t>https://www.portalinmobiliario.com/MLC-1462204861-campo-250-ha-orilla-lago-general-carrera-_JM</t>
  </si>
  <si>
    <t>Hermoso terreno de 250 hectáreas a orilla del Lago General Carrera. Posee condiciones que hacen posible el desarrollo de actividades turísticas, como el deporte aventura, caminatas, pesca, etc.Todo el terreno tiene una vista privilegiada a Cerro Castillo, Cerro Pirámide, Puerto Ibañez, Paso las llaves.Cuenta con servidumbre de paso inscrita.Esta ubicado a 30 km de Puerto Ingeniero Ibáñez, cuenta con señal de teléfono 4G en toda la propiedad. El aeropuerto de Balmaceda se encuentra a 118 km de los cuales el 90 km están pavimentadosTiene 4,8 km aproximadamente de orilla de lago, con una playa de gran vista.Posee un excelente microclima, especialmente en primavera y verano.La península de Levicán se encuentra enclavada en el margen norte del lago General Carrera (Segundo lago más grande de Sudamérica, 1.800.000 hectareas), en la Patagonia chilena central. La vegetación en Levicán es arbustiva, predominando arbustos como la laura, paramelas, aunque también hay calafate, michay y ñirre. Hacia las zonas más montañosas, a unos 10 kms de Levicán, se encuentran bosques de lenga. En la fauna destacan especies introducidas como la liebre y el conejo, y silvestres como vizcachas, zorros, cóndores (anidan en la península) y flamencos.Está en el borde oriental de la Cordillera de Los Andes, a unos 50 kms al oriente de campos de hielo norte, 80 kms al oriente de la península de Taitao, 100 kms al norte de campos de hielo sur, 50 kms al sur de Coyhaique y a unos 10 kms de la frontera con Argentina.Destaca de este terreno la gran cantidad de orilla de lago en relación a la cantidad de hectáreas en ventaPamela Campos , Ejecutiva de Negocios Inmobiliarios +56944131410</t>
  </si>
  <si>
    <t>https://www.portalterreno.com/cl/propiedad/venta/parcela/aysen/174242</t>
  </si>
  <si>
    <t>PROYECTO SANTA OLIMPIA – PUERTO CHACABUCO – REGIÓN DE AYSÉN**Te invitamos a conocer un nuevo proyecto en medio de una reserva natural de agua, fauna y flora nativa para conservar.**Santa Olimpia es un predio de lotes con rol propio que consta de 558 hectáreas de Patagonia virgen. Ideal para quienes buscan invertir y hacer realidad su proyecto de vida en medio de la naturaleza y al mismo tiempo, conservar recursos y bienes naturales tan preciados como lo son el agua, la flora y la fauna.**PRINCIPALES ATRACTIVOS Y SU UBICACION:10 km de orilla de mar | 2 bahías | Plusvalía del 20% anual | Fuente de agua dulce | A 30 min. navegando desde Pto. Chacabuco | Flora y Fauna única | Bosque nativo | Majestuosas montañas | Cercano a playas Pto. Gato y Walter Beach | Facilidades de pago.**CATEGORIAS Y PRECIOS DE LOTES:Laguna: 6 und precio desde $18.000.000 hasta $24.000.000 – M2 desde 16.900 a 28.300Orilla mar: 97 und precio desde $18.000.000 hasta $60.000.000 – M2 desde 14.900 a 68.400Segunda Línea: 11 und precio desde $12.000.000 a $55.000.000 – M2 desde 14.600 a 103.700Tercera Línea: 4 und precio desde $12.000.000 a $13.000.000 – M2 desde 28.800 a 32.700**CÓMO LLEGAR¡Está a solo 5 horas de Santiago! Debes volar hasta Aeropuerto Balmaceda, que pronto será 5 veces más grande y llegar al puerto más importante de Aysén: Puerto Chacabuco. Luego disfruta la navegación!\n**UBICACIÓN EXACTA: /&gt;**ESTATUS LEGAL:Se cuenta con los planos del loteo Aprobados por el SAG. Todo el loteo tiene sus respectivos roles definitivos.**</t>
  </si>
  <si>
    <t>https://www.yapo.cl/aisen/comprar/agricola_isla_mercedes___las_guaitecas___ay__8230__73522511.htm?ca=13_s&amp;oa=73522511&amp;xsp=35</t>
  </si>
  <si>
    <t>2021-06-29</t>
  </si>
  <si>
    <t>Hermosa Isla de arenas blancas en el sector de Las Guaitecas. El acceso es por vía marítima desde Melinka.La propiedad posee bosque nativo y vertientes.No posee construcciones y sólo ha sido utilizada para ganadería y fines turísticos.La Isla posee 98,5 hectáreas.</t>
  </si>
  <si>
    <t>XI Aisén, Guaitecas</t>
  </si>
  <si>
    <t>https://propiedades.portalterreno.cl/propiedad/venta/inversion/coyhaique/296050</t>
  </si>
  <si>
    <t>Venta de campo de inversión subdividido (aprobado por SAG) con 30 roles individuales, acceso directo, factibilidad de luz por postación y vegetación nativa y muro de escalada.\nEntorno:\n- Coyhaique: 25 kilómetros\n- Aeropuerto: 68 kilómetros\n- Puerto Aysén: 85 kilómetros\n- Paso Fronterizo (Arg): 7 kilómetros\n- Lago Castor: 3,5 kilómetros\n- Lago Pollux: 16 kilómetros\n- Laguna Las Perdices: 4 kilómetros\n- Monumento Natural Dos Lagunas: 11,5 kilómetros</t>
  </si>
  <si>
    <t>https://www.portalinmobiliario.com/MLC-2455531822-patagonia-53ha-hermoso-campo-cercano-a-puerto-gua-_JM</t>
  </si>
  <si>
    <t>PRECIO OFERTA EXCLUSIVO CYBER PROPERTY 2024El campo de 53 hectáreas que se encuentra a 20 kilómetros de la perla del lago General Carrera, Puerto Guadal, ofrece una oportunidad única para aquellos que buscan un entorno natural excepcional. Con una excelente exposición al sol y terreno completamente plano, este terreno es un lugar ideal para una variedad de propósitos.Una característica destacada de este campo es la presencia de un bosque nativo, excelente exposición y vistas lo que significa que se encuentra en un estado natural y cuenta con una gran diversidad de flora y fauna autóctona. Este bosque no solo añade belleza al entorno, sino que también puede proporcionar oportunidades para actividades como el senderismo, la observación de aves y la conservación de la biodiversidad.La ubicación a solo 20 kilómetros de la perla del lago General Carrera garantiza un fácil acceso a servicios y comodidades en Puerto Guadal, lo que facilita la vida cotidiana y el acceso a servicios esenciales.Además, la propiedad ofrece una vista espectacular del lago General Carrera, que es uno de los cuerpos de agua más grandes y hermosos de Chile. Esta vista panorámica del lago, con sus aguas cristalinas y rodeado de majestuosas montañas, es realmente impresionante y puede disfrutarse desde diferentes puntos de la propiedad.En resumen, este campo de 53 hectáreas combina una excelente exposición al sol, terreno plano, un bosque nativo, proximidad a Puerto Guadal y una vista excepcional del lago General Carrera, lo que lo convierte en un lugar ideal para aquellos que buscan una conexión única con la naturaleza y un entorno de gran belleza en la región de Aysén, Chile.</t>
  </si>
  <si>
    <t>https://www.portalinmobiliario.com/MLC-2559800828-patagonia-53ha-hermoso-campo-cercano-a-puerto-gua-_JM</t>
  </si>
  <si>
    <t>Hermoso campo de 53ha  se encuentra a 20kms del lago General Carrera, en  Puerto Guadal, Además, la propiedad ofrece una vista espectacular del lago General Carrera, que es uno de los cuerpos de agua más grandes y hermosos de Chile. Esta vista panorámica del lago, con sus aguas cristalinas y rodeado de majestuosas montañas, es realmente impresionante y puede disfrutarse desde diferentes puntos de la propiedad.Es un  lugar ideal para aquellos que buscan una conexión única con la naturaleza y un entorno de gran belleza en la región de Aysén, Chile.</t>
  </si>
  <si>
    <t>https://www.portalterreno.com/cl/propiedad/venta/terreno/aysen/238403</t>
  </si>
  <si>
    <t>SE VENDE ESPECTACULAR PREDIO de 1.820.000 m2 en SECTOR LAGO RIESCO, XI Región de AYSÉN. Sector de GRAN PLUSVALÍA y en PLENO DESARROLLO TURÍSTICO Y ECONÓMICO.DESCRIPCIÓN DE LA ZONA Y UBICACIÓN: En la Patagonia, al extremo sur de América latina, existen bellísimas ciudades rodeadas de bosques, montañas, fiordos y lagos. Coyhaique y Puerto Aysén, son 2 localidades chilenas ubicadas al costado de la ruta 7 por la carretera austral, donde se aprecian paisajes majestuosos y se mantiene viva la tradición gaucha, ovejera y campestre.A pocos minutos en vehículo, 7 kilómetros al sur de Puerto Aysén, se encuentra este espectacular Predio de 182 hectáreas. Está ubicado muy próximo al hermoso Lago Riesco. Ofrece magníficas vistas y acceso por lancha o bote a través del lago o el Río Blanco. A futuro, se construirá un camino desde la ruta 240, la que permitirá llegar de forma directa. El terreno es plano en un 40% aproximadamente y presenta bosque nativo en toda su extensión, lo que lo convierte en una verdadera reserva ecológica que mantiene la flora y fauna autóctona de la Patagonia, haciendo que este terreno sea ideal para un proyecto que busque la conservación de las especies y preserve vivo el ecosistema forestal.En los alrededores, existen innumerables atractivos turísticos, como el Parque Nacional Cerro Castillo y sus montañas nevadas, el Lago General Carrera (el más grande de Chile), las Catedrales de Mármol, además de extensos prados y árboles milenarios, ríos, lagos y lagunas en toda la ruta.Este espectacular Terreno, es una GRAN OPORTUNIDAD DE NEGOCIO por las siguientes razones que respaldan su VALOR y PLUSVALÍA: -Sus 182 hectáreas son de pura naturaleza nativa virgen, incluyendo cientos de especies vegetales, fuentes naturales de agua dulce y está Al lado del lago Riesco y cerca del Lago general Carrera, los más importantes de la región.-El terreno cuenta con Proyecto de Subdivisión en 4 macro lotes.-La Región de Aysén, es uno de los destinos turísticos preferidos por los europeos que vienen a Chile. -Contiene un patrimonio natural invaluable, que el día de mañana no tendrá precio. -La PLUSVALíA de la zona es desde el 30% o más.-El terreno estácerca de Puerto Aysén, donde se consiguen todos los abastecimientos básicos.-La Región de Aysén fue declarada zona estratégica, por lo que cada vez recibe más inversiones públicas y privadas, ya que ofrece gran calidad de vida (reservorio mundial de agua dulce) y mucha conexión con la naturaleza. -El agua dulce es un recurso ilimitado en a zona, debido a la gran pluviometría. -El valor paisajístico del terreno y de la zona, es incalculable. UBICACIÓN Y CONEXIÓN: El terreno está ubicado a: -138 kms. de Balmaceda.-123 kms. del Lago General Carrera.-82.3 kms. a Coihaique.-74 kms. a Puerto Aguirre.-23.6 kms. de Puerto Aysén. Este hermoso terreno de 182 hectáreas, es un verdadero paraíso que puede ser tuyo por sólo 50.000 UF (0.02 UF/m2). Al ser un área muy rica en recursos naturales y estar en una zona que crece cada vez más, la plusvalía es muy alta en relación con otros terrenos. Las tierras que cuentan con naturaleza nativa y virgen, fuentes de agua natural cercanas, próximas a lugares de interés turístico y conservacionista, serán cada vez más escasas. Tú puedes ayudar a conservar esta naturaleza pura, mientras ves como crece tu inversión en el tiempo. P.D: Las imágenes adjuntas, te mostrarán de qué se trata este terreno. Es literalmente comprar un paraíso. imagínate invirtiendo en un terreno que es pura naturaleza, hermosas vistas, reservorio mundial de agua dulce y que nunca perderá su valor. AGUA: Gracias a la pluviometría de la zona, el agua es un recurso puro y abundante, pero que debe protegerse para que su estado siga siendo ese. Si te interesan inversiones que ayuden al planeta, ésta que estás leyendo es una de las mejores. Cada vez hay más residentes en la región, sobre todo extranjeros, quienes ven Aysén como un paraíso donde vivir. A continuación, te cuento cómo es el tiempo y el clima:CLIMA PROMEDIO EN PUERTO AYSÉN:En Puerto Aysén, los veranos son frescos y nublados, pero los inviernos son cortos, fríos y con mucha lluvia. Durante el año, la temperatura varía de 2 °C a 18 °C y rara vez baja a menos de -5 °C o sube a más de 25 °C.En base a la puntuación de turismo, la mejor época del año para visitar Puerto Aysén es en verano, desde finales de diciembre hasta principios de marzo.TEMPERATURA PROMEDIO EN PUERTO AYSÉNLa temporada templada dura 3,3 meses, del 10 de diciembre al 19 de marzo, y la temperatura máxima promedio diaria es más de 16 °C. El mes más cálido del año en Puerto Aysén es febrero, con una temperatura máxima promedio de 18 °C y mínima de 10 °C.La temporada fresca dura del 26 de mayo al 20 de agosto, y la temperatura máxima promedio diaria es menos de 10 °C. El mes más frío del año en Puerto Aysén es julio, con una temperatura mínima promedio de 2 °C y máxima de 8°C.Si deseas invertir en un TERRENO que es un tesoro, entonces: ¡CONTÁCTAME DE INMEDIATO!Te entregaré todos los detalles que necesitas, porque además, este GRAN TERRENO cuenta con todos los documentos al día (Pídeme el dossier informativo). Esta es la oportunidad que esperabas para INVERTIR por fin en un TERRENO que nunca perderá su valor.</t>
  </si>
  <si>
    <t>https://www.portalinmobiliario.com/MLC-1245789741-se-vende-gran-predio-1820000-m2-lago-riesco-_JM</t>
  </si>
  <si>
    <t>2022-12-21</t>
  </si>
  <si>
    <t>SE VENDE ESPECTACULAR PREDIO de 1.820.000 m2 en SECTOR LAGO RIESCO, XI Región de AYSÉN. Sector de GRAN PLUSVALÍA y en PLENO DESARROLLO TURÍSTICO Y ECONÓMICO.  DESCRIPCIÓN DE LA ZONA Y UBICACIÓN:   En la Patagonia, al extremo sur de América latina, existen bellísimas ciudades rodeadas de bosques, montañas, fiordos y lagos. Coyhaique y Puerto Aysén, son 2 localidades chilenas ubicadas al costado de la ruta 7 por la carretera austral, donde se aprecian paisajes majestuosos y se mantiene viva la tradición gaucha, ovejera y campestre.  A pocos minutos en vehículo, 7 kilómetros al sur de Puerto Aysén, se encuentra este espectacular Predio de 182 hectáreas. Está ubicado muy próximo al hermoso Lago Riesco. Ofrece magníficas vistas y acceso por lancha o bote a través del lago o el Río Blanco. A futuro, se construirá un camino desde la ruta 240, la que permitirá llegar de forma directa.   El terreno es plano en un 40% aproximadamente y presenta bosque nativo en toda su extensión, lo que lo convierte en una verdadera reserva ecológica que mantiene la flora y fauna autóctona de la Patagonia, haciendo que este terreno sea ideal para un proyecto que busque la conservación de las especies y preserve vivo el ecosistema forestal.  En los alrededores, existen innumerables atractivos turísticos, como el Parque Nacional Cerro Castillo y sus montañas nevadas, el Lago General Carrera (el más grande de Chile), las Catedrales de Mármol, además de extensos prados y árboles milenarios, ríos, lagos y lagunas en toda la ruta.  Este espectacular Terreno, es una GRAN OPORTUNIDAD DE NEGOCIO por las siguientes razones que respaldan su VALOR y PLUSVALÍA:    • Sus 182 hectáreas son de pura naturaleza nativa virgen, incluyendo cientos de especies vegetales, fuentes naturales de agua dulce y está Al lado del lago Riesco y cerca del Lago general Carrera, los más importantes de la región. • El terreno cuenta con Proyecto de Subdivisión en 4 macro lotes. • La Región de Aysén, es uno de los destinos turísticos preferidos por los europeos que vienen a Chile.  • Contiene un patrimonio natural invaluable, que el día de mañana no tendrá precio.  • La PLUSVALíA de la zona es desde el 30% o más. • El terreno estácerca de Puerto Aysén, donde se consiguen todos los abastecimientos básicos. • La Región de Aysén fue declarada zona estratégica, por lo que cada vez recibe más inversiones públicas y privadas, ya que ofrece gran calidad de vida (reservorio mundial de agua dulce) y mucha conexión con la naturaleza.  • El agua dulce es un recurso ilimitado en a zona, debido a la gran pluviometría.  • El valor paisajístico del terreno y de la zona, es incalculable.   UBICACIÓN Y CONEXIÓN:   El terreno está ubicado a:    • 138 kms. de Balmaceda. • 123 kms. del Lago General Carrera. • 82.3 kms. a Coihaique. • 74 kms. a Puerto Aguirre. • 23.6 kms. de Puerto Aysén.   Este hermoso terreno de 182 hectáreas, es un verdadero paraíso que puede ser tuyo por sólo 50.000 UF (0.02 UF/m2). Al ser un área muy rica en recursos naturales y estar en una zona que crece cada vez más, la plusvalía es muy alta en relación con otros terrenos.   Las tierras que cuentan con naturaleza nativa y virgen, fuentes de agua natural cercanas, próximas a lugares de interés turístico y conservacionista, serán cada vez más escasas. Tú puedes ayudar a conservar esta naturaleza pura, mientras ves como crece tu inversión en el tiempo.   P.D: Las imágenes adjuntas, te mostrarán de qué se trata este terreno. Es literalmente comprar un paraíso. imagínate invirtiendo en un terreno que es pura naturaleza, hermosas vistas, reservorio mundial de agua dulce y que nunca perderá su valor.   AGUA: Gracias a la pluviometría de la zona, el agua es un recurso puro y abundante, pero que debe protegerse para que su estado siga siendo ese. Si te interesan inversiones que ayuden al planeta, ésta que estás leyendo es una de las mejores.   Cada vez hay más residentes en la región, sobre todo extranjeros, quienes ven Aysén como un paraíso donde vivir. A continuación, te cuento cómo es el tiempo y el clima:  CLIMA PROMEDIO EN PUERTO AYSÉN: En Puerto Aysén, los veranos son frescos y nublados, pero los inviernos son cortos, fríos y con mucha lluvia. Durante el año, la temperatura varía de 2 °C a 18 °C y rara vez baja a menos de -5 °C o sube a más de 25 °C. En base a la puntuación de turismo, la mejor época del año para visitar Puerto Aysén es en verano, desde finales de diciembre hasta principios de marzo.  TEMPERATURA PROMEDIO EN PUERTO AYSÉN  La temporada templada dura 3,3 meses, del 10 de diciembre al 19 de marzo, y la temperatura máxima promedio diaria es más de 16 °C. El mes más cálido del año en Puerto Aysén es febrero, con una temperatura máxima promedio de 18 °C y mínima de 10 °C.  La temporada fresca dura del 26 de mayo al 20 de agosto, y la temperatura máxima promedio diaria es menos de 10 °C. El mes más frío del año en Puerto Aysén es julio, con una temperatura mínima promedio de 2 °C y máxima de 8°C.  Si deseas invertir en un TERRENO que es un tesoro, entonces:   ¡CONTÁCTAME DE INMEDIATO!  Te entregaré todos los detalles que necesitas, porque además, este GRAN TERRENO cuenta con todos los documentos al día (Pídeme el dossier informativo).   Esta es la oportunidad que esperabas para INVERTIR por fin en un TERRENO que nunca perderá su valor.</t>
  </si>
  <si>
    <t>Lago Riesco, 0, Aysén, Aysén</t>
  </si>
  <si>
    <t>https://www.portalterreno.com/cl/propiedad/venta/terreno/coyhaique/247686</t>
  </si>
  <si>
    <t>ATENCIÓN INVERSIONISTAS !!!Real Oportunidad de Inversión en la PATAGONIATerreno 100% plano de uso Forestal/Agrícola de una superficie 16,67 ha. Ubicado a tan solo 45 KM de Coyhaique, cercano a la localidad de Villa Ortega, acceso vehicular todo el año por la ruta X-445.El predio cuenta con Plan de Manejo Forestal aprobado por CONAF para explotación de Bosque de Pino, existiendo una producción estimada de 20.000 pulgadas madereras. (Informe técnico forestal de respaldo).Predio con gran potencial Forestal y desarrollo de proyecto de parcelación, dado a sus excelente ubicación, topografía y accesibilidad.</t>
  </si>
  <si>
    <t>https://www.portalinmobiliario.com/MLC-2332779078-sitio-en-venta-en-chile-chico-_JM</t>
  </si>
  <si>
    <t>https://www.yapo.cl/inmuebles/propiedad_88152441</t>
  </si>
  <si>
    <t>Espectacular sitio de 10,5 hectáreas con increíbles vistas a los lagos Bertrand, Plomo, Negro y panorámicas vistas a los ventisqueros cordilleranos. Está ubicado al sur de la ciudad de Coyhaique, se llega por la carretera austral, recorriendo 246 kilómetros del aeropuerto de Balmaceda de los cuáles 100 de ellos están asfaltados, a 10 minutos de Puerto Guadal y Lago General Carrera, 15 minutos de Puerto Bertrand y Río Baker. Su ubicación, lo hace muy atractivo para el desarrollo turístico, destacando la zona de pesca en el lago Bertrand, la navegación conectada con el lago el Plomo, lago General Carrera y río Baker. Cercano al parque nacional Patagonia, las Catedrales de mármol y desde Puerto Guadal salen expediciones a los glaciares y la laguna San Rafael.&lt;br /&gt;375441 CRD</t>
  </si>
  <si>
    <t>Lago Bertrand sector Ensenada</t>
  </si>
  <si>
    <t>2021-09-18</t>
  </si>
  <si>
    <t>https://www.portalinmobiliario.com/MLC-623962675-agricola-en-venta-en-guaitecas-_JM</t>
  </si>
  <si>
    <t>Hermosa Isla de arenas blancas en el sector de Las Guaitecas.  El acceso es por vía marítima desde Melinka. La propiedad posee bosque nativo y vertientes. No posee construcciones y sólo ha sido utilizada para ganadería y fines turísticos. La Isla posee 98,5 hectáreas.</t>
  </si>
  <si>
    <t>Isla Mercedes - Las Guaitecas - Aysén, Guaitecas, Aysén</t>
  </si>
  <si>
    <t>https://propiedades.portalterreno.cl/propiedad/venta/sitio/aysen/275384</t>
  </si>
  <si>
    <t>Terreno de 12,5 hectáreas con excelente playa exclusiva y vistas hermosas.Orilla de mar, y además 165m de orilla de río.Ubicado en el mejor sector del canal Cay, entre Cisnes y el pueblo de Puyuhuapi.Cercano a las Termas del mismo nombre.Bosque nativo intacto, con lengas, canelos, coigües y arrayanes entre otras especies.Lugar de fácil acceso.Parte de pendiente suave y parte plana. Buena factibilidad de construcción. Cercano y convista al glaciar colgante del parque nacional Queulat. Oportunidad única por su inmejorable ubicación y belleza del entorno. Vista al volcán Maca.No paga contribuciones.Sector de navegación amigable, permite acceso al canal Cay, canal Jacaf, isla Magdalena, Puerto Gala, sector playa bonita, Puyuhuapi, Cisnes, lugares de avistamiento de ballenas.Fauna marítima abundante, con lobos marinos, delfines, pingüinos, etc.Única oportunidad.</t>
  </si>
  <si>
    <t>https://new.yapo.cl/inmuebles/propiedad_88160314</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</si>
  <si>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macrolotes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/&gt;-4,80 hectáreas &lt;br /&gt;-71,5 metros de frente al borde del mar&lt;br /&gt;-Pendiente suave&lt;br /&gt;-Exposición al sol alta&lt;br /&gt;&lt;br /&gt;&lt;br /&gt;Soledad Monsalve &lt;br /&gt;997453841&lt;br /&gt;&lt;br /&gt;Alejandra Balbontin &lt;br /&gt;996998059</t>
  </si>
  <si>
    <t>https://propiedades.elmercurio.com/propiedades/sitio-o-terreno-en-venta-en-aysen-codR76565409-2L0-104004622.html</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</si>
  <si>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macrolotes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-4,80 hectáreas  -71,5 metros de frente al borde del mar -Pendiente suave -Exposición al sol alta   Soledad Monsalve  997453841  Alejandra Balbontin  996998059</t>
  </si>
  <si>
    <t>https://www.portalinmobiliario.com/MLC-2011508828-sitio-en-venta-en-aisen-_JM</t>
  </si>
  <si>
    <t>2023-10-15</t>
  </si>
  <si>
    <t>https://www.yapo.cl/inmuebles/propiedad_88160304</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</si>
  <si>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macrolotes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/&gt;-3,03 hectáreas &lt;br /&gt;-69.4 metros de frente al borde del mar&lt;br /&gt;-Pendiente media&lt;br /&gt;-Exposición al sol media &lt;br /&gt;&lt;br /&gt;&lt;br /&gt;Soledad Monsalve &lt;br /&gt;997453841&lt;br /&gt;&lt;br /&gt;Alejandra Balbontin &lt;br /&gt;996998059</t>
  </si>
  <si>
    <t>https://new.yapo.cl/inmuebles/propiedad_86671320</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</si>
  <si>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macrolotes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-3,03 hectáreas -69.4 metros de frente al borde del mar -Pendiente media -Exposición al sol media Soledad Monsalve 997453841 Alejandra Balbontin 996998059</t>
  </si>
  <si>
    <t>https://www.portalinmobiliario.com/MLC-1402143205-sitio-en-venta-en-aisen-_JM</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</si>
  <si>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macrolotes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-3,03 hectáreas  -69.4 metros de frente al borde del mar -Pendiente media -Exposición al sol media    Soledad Monsalve  997453841  Alejandra Balbontin  996998059</t>
  </si>
  <si>
    <t>https://new.yapo.cl/inmuebles/propiedad_86927410</t>
  </si>
  <si>
    <t>Campo Lago Barroso Comuna de Coyhaique, Región de Aysén Superficie: 62 hectáreas Valor: $620.000.000.- Se vende maravilloso fundo de 62 hectáreas de topografía variada y lomaje suave, colinda con 2 lagunas y está a sólo minutos de Lago Barroso. El acceso es por camino ripiado desde la carretera hasta su entrada. Campo posee casa de campo antigua con luz eléctrica. Se aceptan ofertas.</t>
  </si>
  <si>
    <t>https://www.portalinmobiliario.com/MLC-1540688596-sitio-en-venta-en-aisen-_JM</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</si>
  <si>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-3,35 hectáreas  -93,5 metros de frente al borde del mar -Pendiente media -Exposición al sol media    Soledad Monsalve  997453841  Alejandra Balbontin  996998059</t>
  </si>
  <si>
    <t>Espectacular terreno de 12,4 hectáreas en Lago Verde a orillas del Río Figueroa.Con río y un arroyo que atraviesa la propiedad en un lugar privilegiado.A orillas del camino. Para mayor información, contacta a Veronica Barria (65 2637630 - )</t>
  </si>
  <si>
    <t>https://www.yapo.cl/aisen/comprar/sitio_lago_verde_a_orillas_del_r_o_figueroa__8230__77167097.htm?ca=13_s&amp;oa=77167097&amp;xsp=42</t>
  </si>
  <si>
    <t>2021-03-07</t>
  </si>
  <si>
    <t>2021-05-21</t>
  </si>
  <si>
    <t>https://www.yapo.cl/aisen/comprar/sitio_lago_verde_a_orillas_del_r_o_figueroa__8230__79222245.htm?ca=13_s&amp;oa=79222245&amp;xsp=7</t>
  </si>
  <si>
    <t>Ubicado a tan solo 1 hora y 30 minutos de Coyhaique, lo cruza la Carretera Austral.  Tiene magníficas vistas a la Condorera, una imponente pared vertical donde anidan los cóndores, y las montañas aledañas, igualmente impresionantes….  Es algo así como un anfiteatro rodeado de colosos macizos...2,5km de orilla del río Picaflor, varios arroyos.  Los lotes serán aproximadamente de 1,5 hectáreas, con acceso vehicular, factibilidad de luz y fibra óptica.  Están pensado para tener de todo, partes planas (orilla de carretera o río), partes más elevadas con miradores y arroyos.  Con más de 100 hectáreas de reserva con derecho real de conservación. Quien compre aquí está protegiendo bosque nativo, biodiversidad y comprando un pequeño trozo de paraíso, es un seguro de vida para las futuras generaciones.  Consulte para una asesoría personalizada.</t>
  </si>
  <si>
    <t>Información Adicional Zona de Alta Demanda Zona de Muy Alta Demanda--&gt; Descripción Ubicado a tan solo 1 hora y 30 minutos de Coyhaique, lo cruza la Carretera Austral. Tiene magníficas vistas a la Condorera, una imponente pared vertical donde anidan los cóndores, y las montañas aledañas, igualmente impresionantes…. Es algo así como un anfiteatro rodeado de colosos macizos...2,5km de orilla del río Picaflor, varios arroyos. Los lotes serán aproximadamente de 1,5 hectáreas, con acceso vehicular, factibilidad de luz y fibra óptica. Están pensado para tener de todo, partes planas (orilla de carretera o río), partes más elevadas con miradores y arroyos. Con más de 100 hectáreas de reserva con derecho real de conservación. Quien compre aquí está protegiendo bosque nativo, biodiversidad y comprando un pequeño trozo de paraíso, es un seguro de vida para las futuras generaciones. Consulte para una asesoría personalizada.</t>
  </si>
  <si>
    <t>CarreteraAustral</t>
  </si>
  <si>
    <t>https://www.portalterreno.com/cl/propiedad/venta/terreno/aysen/201632</t>
  </si>
  <si>
    <t>https://www.portalterreno.com/cl/propiedad/venta/terreno/aysen/207844</t>
  </si>
  <si>
    <t>2021-02-14</t>
  </si>
  <si>
    <t>https://www.portalinmobiliario.com/MLC-1461914119-sitio-en-venta-en-aisen-_JM</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</si>
  <si>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-3,45 hectáreas  -79,7 metros de frente al borde del mar -Pendiente media -Exposición al sol alta</t>
  </si>
  <si>
    <t>https://www.yapo.cl/inmuebles/propiedad_88160268</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</si>
  <si>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conservación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/&gt;-4,12 hectáreas &lt;br /&gt;-74,2 metros de frente al borde del mar&lt;br /&gt;-Pendiente suave&lt;br /&gt;-Exposición al sol media&lt;br /&gt;&lt;br /&gt;&lt;br /&gt;&lt;br /&gt;&lt;br /&gt;</t>
  </si>
  <si>
    <t>https://new.yapo.cl/inmuebles/propiedad_86594614</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</si>
  <si>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-4,12 hectáreas -74,2 metros de frente al borde del mar -Pendiente suave -Exposición al sol media</t>
  </si>
  <si>
    <t>https://www.portalinmobiliario.com/MLC-1812835710-sitio-en-venta-en-aisen-_JM</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</si>
  <si>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-4,12 hectáreas  -74,2 metros de frente al borde del mar -Pendiente suave -Exposición al sol media</t>
  </si>
  <si>
    <t>https://www.portalinmobiliario.com/MLC-1465371625-sitio-en-venta-en-aisen-_JM</t>
  </si>
  <si>
    <t>https://www.portalinmobiliario.com/MLC-1054808302-terreno-el-correntoso-camino-aysen-_JM</t>
  </si>
  <si>
    <t>https://www.portalterreno.com/cl/propiedad/venta/sitio/aysen/241944</t>
  </si>
  <si>
    <t>GRAN OPORTUNIDAD EN PROYECTO DE CONSERVACIÓN RENTABLE EN LA REGIÓN DE AYSÉN.-SANTUARIO PIONERO EN CHILE A TRAVÉS DE BONOS DE CARBONO(VENTA SIN COMISIÓN)En plena Patagonia Chilena y entre imponentes montañas y el mar, se encuentra este lugar, declarado Santuario de la Naturaleza, uno de los más australes de Chile.Se trata de una reserva ecológica de más de 20 hectáreas y unidades de conservación de tres hectáreas en promedio, con ríos, vertientes y vistas privilegiadas, que solo en la Patagonia se pueden encontrar.-322 hectáreas en total.-94 unidades de conservación de 3 hectáreas aprox.-64 unidades de conservación con frente hacia el mar.-30 unidades de segunda línea.-20 hectáreas de preservación comunitarias.Está a 8 horas de Santiago vía aérea, terrestre y marítima. Desde el aeropuerto de Balmaceda, se sigue la ruta a Puerto Aysén o a Puerto Chacabuco, y desde ahí, se toman embarcaciones hasta llegar a este maravilloso santuario.Cercano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intervención.Este sitio tiene: -3,91 hectáreas -68,4 metros de frente al borde del mar-Pendiente suave-Exposición al sol alta</t>
  </si>
  <si>
    <t>https://www.yapo.cl/inmuebles/propiedad_88160300</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</si>
  <si>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conservación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/&gt;-3,91 hectáreas &lt;br /&gt;-68,4 metros de frente al borde del mar&lt;br /&gt;-Pendiente suave&lt;br /&gt;-Exposición al sol alta&lt;br /&gt;&lt;br /&gt;&lt;br /&gt;&lt;br /&gt;&lt;br /&gt;</t>
  </si>
  <si>
    <t>https://new.yapo.cl/inmuebles/propiedad_86616387</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</si>
  <si>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-3,91 hectáreas -68,4 metros de frente al borde del mar -Pendiente suave -Exposición al sol alta</t>
  </si>
  <si>
    <t>Campo de 46 Hectáreas con hermosa vista al Lago General Carrera orilla de carretera y a tan solo 15 kilómetros de Puerto Rio Tranquilo, este año se cominza la pavimentacion desde el predio mismo hasta Puerto Rio Tranquilo.Excelente ubicacion en uno de los puntos mas turisticos de la Region. EasyBroker ID: EB-CP1751</t>
  </si>
  <si>
    <t>Campo de 46 Hectáreas con hermosa vista al Lago General Carrera orilla de carretera y a tan solo 15 kilómetros de Puerto Rio Tranquilo, este año se cominza la pavimentacion desde el predio mismo hasta Puerto Rio Tranquilo.Excelente ubicacion en uno de los puntos mas turisticos de la Region.</t>
  </si>
  <si>
    <t>https://www.portalinmobiliario.com/MLC-2109787952-patagonia-46ha-cercano-a-puerto-rio-tranquilo-_JM</t>
  </si>
  <si>
    <t>Campo de 46 Hectáreas con hermosa vista al Lago General Carrera orilla de carretera y a tan solo 15 kilómetros de Puerto Rio Tranquilo, este año se comienza la pavimentación desde el predio mismo hasta Puerto Rio Tranquilo.Excelente ubicación en uno de los puntos más turísticos de la Región.</t>
  </si>
  <si>
    <t>https://www.portalinmobiliario.com/MLC-1484784643-patagonia-46ha-cercano-a-puerto-rio-tranquilo-_JM</t>
  </si>
  <si>
    <t>Campo de 46 Hectáreas con hermosa vista al Lago General Carrera orilla de carretera y a tan solo 15 kilómetros de Puerto Rio Tranquilo, este año se comienza la pavimentación desde el predio mismo hasta Puerto Rio Tranquilo.Excelente ubicación en uno de los puntos más turísticos de la Región.46-hectare field with a beautiful view of General Carrera Lake, located on the roadside and only 15 kilometers from Puerto Rio Tranquilo. This year, paving will begin from the very premises to Puerto Rio Tranquilo.Excellent location in one of the most touristic spots in the Region.</t>
  </si>
  <si>
    <t>https://www.portalinmobiliario.com/MLC-1501302563-patagonia-46ha-cercano-a-puerto-rio-tranquilo-_JM</t>
  </si>
  <si>
    <t>https://www.portalinmobiliario.com/MLC-1012479331-hermoso-campo-a-pocos-kilometros-de-puerto-rio-tranquilo-_JM</t>
  </si>
  <si>
    <t>https://www.portalinmobiliario.com/MLC-1021432347-hermoso-campo-a-pocos-kilometros-de-puerto-rio-tranquilo-_JM</t>
  </si>
  <si>
    <t>2023-10-05</t>
  </si>
  <si>
    <t>https://new.yapo.cl/inmuebles/propiedad_88160308</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</si>
  <si>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conservación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/&gt;-3,24 hectáreas &lt;br /&gt;-71,5 metros de frente al borde del mar&lt;br /&gt;-Pendiente media&lt;br /&gt;-Exposición al sol media &lt;br /&gt;&lt;br /&gt;&lt;br /&gt;Soledad Monsalve &lt;br /&gt;997453841&lt;br /&gt;&lt;br /&gt;Alejandra Balbontin &lt;br /&gt;996998059</t>
  </si>
  <si>
    <t>https://new.yapo.cl/inmuebles/propiedad_86671338</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</si>
  <si>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-3,24 hectáreas -71,5 metros de frente al borde del mar -Pendiente media -Exposición al sol media Soledad Monsalve 997453841 Alejandra Balbontin 996998059</t>
  </si>
  <si>
    <t>https://www.portalinmobiliario.com/MLC-1402143097-sitio-en-venta-en-aisen-_JM</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</si>
  <si>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-3,24 hectáreas  -71,5 metros de frente al borde del mar -Pendiente media -Exposición al sol media    Soledad Monsalve  997453841  Alejandra Balbontin  996998059</t>
  </si>
  <si>
    <t>https://www.yapo.cl/inmuebles/propiedad_86217799</t>
  </si>
  <si>
    <t>11 héctareas de terreno, camino a Río Norte, bosque de lenga</t>
  </si>
  <si>
    <t>https://new.yapo.cl/inmuebles/propiedad_86277509</t>
  </si>
  <si>
    <t>Parcela de 31,5 Hectáreas, en sector las Horquetas, comuna de Chile Chico, cercana a Mallín Grande, Puerto Guadal. Con un hermoso entorno, se encuentra en medio de bosque nativo de lenga, ñirre y coihue, arroyos, tierra apta para el cultivo. Además con subdivisión de 5 parcelas de 1 Hectárea y 1 parcela de 5 Hectáreas. Contratarse con Antonieta Pérez Correo Celular 940907570 Valor 8.922 . + 2% comisión de corretaje</t>
  </si>
  <si>
    <t>https://www.portalinmobiliario.com/MLC-1460193849-vendo-terreno-94-has-sector-puyuhuapi-aysen-_JM</t>
  </si>
  <si>
    <t>2024-02-02</t>
  </si>
  <si>
    <t>VENDO GRAN TERRENO (Macrolote de 9.4 hectáreas) en Sector Puyuhuapi, Región de Aisén. Es de los pocos macrolotes grandes que quedan a la venta en el sector. Sólo lo vendo porque necesito capitalizar otro proyecto. Si lo que buscas es invertir en un terreno para aumentar tu dinero en el tiempo, de forma segura y a largo plazo, ¡Esta es tu oportunidad! Desde que lo compré, el terreno ha aumentado su plusvalía y valor en el tiempo muy por sobre el precio de compra. Aquí te presento algunas VENTAJAS y BENEFICIOS de comprar este terreno: Primero: Vendo directo, porque no quiero que pagues comisión. Quiero que compres al mejor precio y en el menor tiempo posible para que disfrutes tu inversión cuanto antes.Segundo: El terreno es 100% naturaleza virgen (hermosos Bosques de Lengas, Coigües, Tepas, Tineos, Canelos Chilcos, Michay Blanco, Maitén enano, nalcas, etc), lo que asegura la plusvalía y rentabilidad futura, ya que estás invirtiendo en un patrimonio natural invaluable.Tercero: el terreno tiene altísimo potencial turístico y ecológico, ya que se encuentra cerca de hermosos atractivos como la Carretera Austral, Ventisquero Queulat, Parque Nacional Santa Magdalena, Puerto Cisnes, Parque nacional las Torres, Reserva Nacional Lago Rosselot, Termas de Puyuhuapi, etc. Está en una de las ubicaciones más cotizadas de Aysén. Cuarto: El terreno es ideal para desarrollar un proyecto de eco-turismo sostenible, protección y conservación de recursos naturales u otro similar, donde se proteja toda la naturaleza majestuosa del terreno. Ideal para senderismo, trekking, avistamiento de aves y cabalgatas. Quinto: se encuentra con todos sus papeles al día (puedes solicitar el drive con documentos), LLEGAR y TRANSFERIR. No necesitas ir a verlo, ya que se encuentra geo- referenciado con su plano en KMZ, así que puedes aprovechar esta oportunidad sin perder tiempo. Sexto: La compraventa se puede realizar físicamente en Santiago, Talca o Concepción. Yo me desplazo entre estas 3 ciudades. Este terreno no es para cualquiera. Es para un inversionista con visión futura, que busque rentabilidad a mediano- largo plazo, con muy bajo riesgo. La INVERSIÓN VERDE, es un modelo cada vez más atractivo para europeos, norteamericanos y asiáticos que buscan invertir para conservar la riqueza natural de Aysén. Si quieres conocer más detalles, comunícate directo conmigo.</t>
  </si>
  <si>
    <t>Sector Puyuhuapi  Sn, Cisnes, Aysén</t>
  </si>
  <si>
    <t>https://www.portalterreno.com/cl/propiedad/venta/sitio/aysen/241717</t>
  </si>
  <si>
    <t>GRAN OPORTUNIDAD EN PROYECTO DE CONSERVACIÓN RENTABLE EN LA REGIÓN DE AYSÉN.-SANTUARIO PIONERO EN CHILE A TRAVÉS DE BONOS DE CARBONO(VENTA SIN COMISIÓN)En plena Patagonia Chilena y entre imponentes montañas y el mar, se encuentra este lugar, declarado Santuario de la Naturaleza, uno de los más australes de Chile.Se trata de una reserva ecológica de más de 20 hectáreas y unidades de conservación de tres hectáreas en promedio, con ríos, vertientes y vistas privilegiadas, que solo en la Patagonia se pueden encontrar.-322 hectáreas en total.-94 unidades de conservación de 3 hectáreas aprox.-64 unidades de conservación con frente hacia el mar.-30 unidades de segunda línea.-20 hectáreas de preservación comunitarias.Está a 8 horas de Santiago vía aérea, terrestre y marítima. Desde el aeropuerto de Balmaceda, se sigue la ruta a Puerto Aysén o a Puerto Chacabuco, y desde ahí, se toman embarcaciones hasta llegar a este maravilloso santuario.Cercano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intervención.Este sitio tiene: -2,34 hectáreas -118,8 metros de frente al borde del mar-Pendiente media-Exposición al sol alta</t>
  </si>
  <si>
    <t>https://www.yapo.cl/inmuebles/propiedad_88160274</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</si>
  <si>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conservación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/&gt;-2,34 hectáreas &lt;br /&gt;-118,8 metros de frente al borde del mar&lt;br /&gt;-Pendiente media&lt;br /&gt;-Exposición al sol alta&lt;br /&gt;&lt;br /&gt;&lt;br /&gt;&lt;br /&gt;&lt;br /&gt;</t>
  </si>
  <si>
    <t>https://new.yapo.cl/inmuebles/propiedad_86606218</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</si>
  <si>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-2,34 hectáreas -118,8 metros de frente al borde del mar -Pendiente media -Exposición al sol alta</t>
  </si>
  <si>
    <t>https://www.portalinmobiliario.com/MLC-1404910279-sitio-en-venta-en-aisen-_JM</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</si>
  <si>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-2,34 hectáreas  -118,8 metros de frente al borde del mar -Pendiente media -Exposición al sol alta</t>
  </si>
  <si>
    <t>https://www.portalinmobiliario.com/MLC-1461875585-sitio-en-venta-en-aisen-_JM</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</si>
  <si>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-3,17 hectáreas,  -61,1 metros con frente hacia el mar. -Pendiente suave  -Exposición al sol alta</t>
  </si>
  <si>
    <t>https://new.yapo.cl/inmuebles/propiedad_84669825</t>
  </si>
  <si>
    <t>Un lugar mágico que concentra la tranquilidad y naturaleza de la imponente Patagonia, en el corazon de los fiordos de Aysén, a 50 minutos navegando de puerto Chacabuco (región de Aysén), se encuentra este hermoso tesoro natural, con una superficie de 220.800 m2 donde encontraras una flora y fauna única de esta región. En tu trayecto a Isla Elena además innumerables termas de agua dulce que desembocan directamente en el canal de moraleda Isla Elena no solo es un refugio para el ecosistema Patagónico ante el cambio climático, sino que además se convierte en la posibilidad real de invertir en un lugar destinado a convertirse cada vez más en custodio de la maravillosa biodiversidad que lo rodea</t>
  </si>
  <si>
    <t>https://new.yapo.cl/inmuebles/propiedad_87671324</t>
  </si>
  <si>
    <t>2023-09-07</t>
  </si>
  <si>
    <t>Se vende 182,81 hectáreas de terreno en Patagonia Chilena, sector Lago Riesco, Región de Aysén del General Carlos Ibáñez del Campo. &lt;br&gt;&lt;br&gt;La propiedad cuenta con terreno total e íntegramente virgen, acceso lacustre bote o lanchas vía lago Riesco o por Rio Blanco. Es un sector aislado del todo el mundo. &lt;br&gt;&lt;br&gt;El 40% del terreno aproximadamente es plano, no tiene quebradas, no posee agua potable ni luz. &lt;br&gt;&lt;br&gt;Único dueño. Papeles al día. &lt;br&gt;&lt;br&gt;Propiedad se encuentra a 7 kilómetros de puerto Aysén. &lt;br&gt;&lt;br&gt;Es una verdadera reserva ecológica que mantiene la flora y fauna autóctona de la Patagonia.&lt;br&gt;&lt;br&gt; Cercano a este lugar tenemos el lago general carrera, las Catedrales de Mármol, el parque Nacional Cerro Castillo, entre otros.&lt;br&gt;&lt;br&gt;VALOR DE VENTA DE LA PROPIEDAD: $ 1.829.000.000 PESOS CHILENOS.&lt;br&gt;&lt;br&gt;NUESTRA AGENCIA COBRA EL 2% MAS IVA, DEL VALOR DE VENTA DE LA PROPIEDAD, POR CONCEPTO DE HONORARIOS PROFESIONALES.&lt;br&gt;&lt;br&gt;Si te interesa esta hermosa propiedad contáctame!&lt;br&gt;&lt;br&gt;Geraldine Moreno&lt;br&gt;+56954917866</t>
  </si>
  <si>
    <t>Predio de 18281 ha en Lago Riesco</t>
  </si>
  <si>
    <t>https://new.yapo.cl/inmuebles/propiedad_86271138</t>
  </si>
  <si>
    <t>Se vende campo de 24,24 hectáreas en sector río norte a 108 km al norte de la capital regional Coyhaique. (a 21 kilómetros de Ñirehuao)</t>
  </si>
  <si>
    <t>https://propiedades.portalterreno.cl/propiedad/venta/terreno/aysen/293594</t>
  </si>
  <si>
    <t>PROYECTO ISLA PATAGONIA DESDE 294 UF / $10.965.000 – PUERTO CHACABUCO – REGIÓN DE AYSÉN\n**\nTe invitamos a conocer un nuevo proyecto en medio de una reserva natural de agua, fauna y flora nativa para conservar.\n**\nIsla Patagonia es un predio de lotes con rol propio que consta de 201 Parcelas ó 334,6 hectáreas de Patagonia virgen. Ideal para quienes buscan invertir y hacer realidad su proyecto de vida en medio de la naturaleza y al mismo tiempo, conservar recursos y bienes naturales tan preciados como lo son el agua, la flora y la fauna.\n**\nTOUR VIRTUAL:\n ESTRATÉGICA:\nPuerto Chacabuco es el puerto más importante de la región de Aysén, donde se concentra el mayor tráfico marítimo y es el - de conexión obligado para unir Chiloé, Puerto Montt, Laguna San Rafael, entre otros.\n**\nPRINCIPALES ATRACTIVOS Y SU UBICACION:\n10 km de orilla de mar | 1 Embarcadero | Plusvalía del 20% anual | Fuente de agua dulce | A pocos min. navegando desde Pto. Chacabuco | Flora y Fauna única | Bosque nativo | Majestuosas montañas | Cercano a playas Pto. Gato y Walter Beach | Facilidades de pago.\n**\nCATEGORIAS Y PRECIOS DE LOTES:\n1ra Línea: 34 und precio desde UF 425 - $15.849.000 hasta UF 830 – $30.953.000 Has desde 1 a 2,3 Has\n2da Línea: 39 und precio desde UF 294 - $10.965.000 – Has desde 1 a 1,6 Has\n2da Línea: 1 und precio desde UF 359 - $13.372.000 – 1,6 Has\n\n**\nCÓMO LLEGAR\n¡Está a solo 5 horas de Santiago! Debes volar hasta Balmaceda, que pronto será 5 veces más grande y llegar al puerto más importante de Aysén: Puerto Chacabuco. Luego disfruta la navegación!\n\n**\nUBICACIÓN EXACTA: reserva es de $500.000 CLP por lote y la misma no tiene devolución.\n**\nFACILIDADE DE PAGO:\nTodos los lotes pueden pagarse con un pie desde el 25% + 6 cuotas, o con tarjeta de crédito, a documentarse con Promesa de Compraventa.\n**\nESTATUS LEGAL:\nSe cuenta con los planos del loteo Aprobados por el SAG. Todo el loteo tiene sus respectivos roles definitivos. \n\n- KP299305 - KPD072600 - \n - Publicado vía KiteProp CRM Inmobiliario. Puerto Chacabuco</t>
  </si>
  <si>
    <t>https://new.yapo.cl/inmuebles/propiedad_88160312</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</si>
  <si>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conservación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/&gt;-2,02 hectáreas &lt;br /&gt;-69,7 metros de frente al borde del mar&lt;br /&gt;-Pendiente suave&lt;br /&gt;-Exposición al sol alta&lt;br /&gt;&lt;br /&gt;&lt;br /&gt;Soledad Monsalve &lt;br /&gt;997453841&lt;br /&gt;&lt;br /&gt;Alejandra Balbontin &lt;br /&gt;996998059</t>
  </si>
  <si>
    <t>https://new.yapo.cl/inmuebles/propiedad_86671354</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</si>
  <si>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-2,02 hectáreas -69,7 metros de frente al borde del mar -Pendiente suave -Exposición al sol alta Soledad Monsalve 997453841 Alejandra Balbontin 996998059</t>
  </si>
  <si>
    <t>https://www.portalinmobiliario.com/MLC-1402067061-sitio-en-venta-en-aisen-_JM</t>
  </si>
  <si>
    <t>https://www.yapo.cl/inmuebles/propiedad_88160262</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</si>
  <si>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conservación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/&gt;-3,07 hectáreas, &lt;br /&gt;-71,7 metros con frente hacia el mar.&lt;br /&gt;-Pendiente suave, &lt;br /&gt;-Exposición al sol media&lt;br /&gt;&lt;br /&gt;&lt;br /&gt;&lt;br /&gt;&lt;br /&gt;</t>
  </si>
  <si>
    <t>https://new.yapo.cl/inmuebles/propiedad_86594623</t>
  </si>
  <si>
    <t>2023-03-27</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</si>
  <si>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-3,07 hectáreas, -71,7 metros con frente hacia el mar. -Pendiente suave, -Exposición al sol media</t>
  </si>
  <si>
    <t>https://www.portalinmobiliario.com/MLC-1813123578-sitio-en-venta-en-aisen-_JM</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</si>
  <si>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-3,07 hectáreas,  -71,7 metros con frente hacia el mar. -Pendiente suave,  -Exposición al sol media</t>
  </si>
  <si>
    <t>https://www.portalinmobiliario.com/MLC-2288702832-sitio-en-venta-en-aisen-_JM</t>
  </si>
  <si>
    <t>Campo en primera línea frente al Lago General Carrera, con una superficie de cien hectáreas con 2,4 km aproximados de orilla de Lago, con seis playas de piedrecillas y dos lagunas en su interior. Con buena orientación Norte, entregando luz todo el año, en un sector más protegido del viento dentro del Lago. En cuanto a su topografía, el campo tiene un perfil de elevación promedio de un 10%, esto nos indica que su pendiente es relativamente suave. Cuenta con señal de teléfono 4G en todo el terreno.  Con muy buena conectividad, el campo está ubicado a 110 km aproximados del Aeropuerto de Balmaceda, 160 km aprox de la ciudad de Coyhaique y a 30 km aproximados del Pueblo de Puerto Ibáñez. Al final de la península, continuando por el camino hay una rampa para barcaza.  Se entrega con servidumbre, en proceso de inscripción.</t>
  </si>
  <si>
    <t>https://www.portalinmobiliario.com/MLC-914298827-terreno-en-venta-en-lago-general-carrera-_JM</t>
  </si>
  <si>
    <t>Península De Levican, Río Ibánez, Aysén</t>
  </si>
  <si>
    <t>https://propiedades.portalterreno.cl/propiedad/venta/terreno/coyhaique/308685</t>
  </si>
  <si>
    <t>Cercano se encuentra el pequeño pueblo Villa Frei, el lugar más cercano para comprar provisiones.En Lago Caro está un embarcadero público desde donde se cruza hacia el extremo noroeste, en dirección a la desembocadura de la confluencia de los ríos Blanco y Cajón Bravo en un recorrido de 10 minutos aprox.para mas informacion contactarme , todo es conversable, tamaño total 6.25 Hectareas rol unico todo en orden.</t>
  </si>
  <si>
    <t>https://new.yapo.cl/inmuebles/propiedad_86606264</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</si>
  <si>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-3,17 hectáreas, -61,1 metros con frente hacia el mar. -Pendiente suave -Exposición al sol alta</t>
  </si>
  <si>
    <t>https://propiedades.elmercurio.com/propiedades/sitio-o-terreno-en-venta-en-aysen-codR76565409-2L0-104004611.html</t>
  </si>
  <si>
    <t>https://www.portalinmobiliario.com/MLC-1404935123-sitio-en-venta-en-aisen-_JM</t>
  </si>
  <si>
    <t>https://www.portalinmobiliario.com/MLC-1250097886-parcelas-parque-la-condorera-carretera-austral-_JM</t>
  </si>
  <si>
    <t>2022-12-23</t>
  </si>
  <si>
    <t>Carretera Austral, 0, Lago Verde, Aysén</t>
  </si>
  <si>
    <t>Ubicado a tan solo 1 hora y 30 minutos de Coyhaique, lo cruza la Carretera Austral.Tiene magníficas vistas a la Condorera, una imponente pared vertical donde anidan los cóndores, y las montañas aledañas, igualmente impresionantes….Es algo así como un anfiteatro rodeado de colosos macizos...2,5km de orilla del río Picaflor, varios arroyos.Los lotes serán aproximadamente de 1,5 hectáreas, con acceso vehicular, factibilidad de luz y fibra óptica.Están pensado para tener de todo, partes planas (orilla de carretera o río), partes más elevadas con miradores y arroyos.Con más de 100 hectáreas de reserva con derecho real de conservación. Quien compre aquí está protegiendo bosque nativo, biodiversidad y comprando un pequeño trozo de paraíso, es un seguro de vida para las futuras generaciones.Consulte para una asesoría personalizada.</t>
  </si>
  <si>
    <t>https://www.portalterreno.com/cl/propiedad/venta/terreno/aysen/246917</t>
  </si>
  <si>
    <t>2023-05-28</t>
  </si>
  <si>
    <t>https://www.portalterreno.com/cl/propiedad/venta/terreno/cochrane/201618</t>
  </si>
  <si>
    <t>Información Adicional Zona de Alta Demanda Zona de Muy Alta Demanda--&gt; Descripción Parcela de 12 hectáreas con orilla del Rio Baker. Cuenta con buen acceso directo por camino público, 100 metros de orilla de río Baker, a 10 kilometros de Cochrane, terreno con lomajes suaves y accesibles. - Ideal para vivienda, proyecto turistico o parcelación.</t>
  </si>
  <si>
    <t>1306101928</t>
  </si>
  <si>
    <t>https://www.economicos.cl/propiedades/campo-a-orillas-de-rio-cercano-a-puerto-aysen-codAASRHWY.html</t>
  </si>
  <si>
    <t>2022-01-01</t>
  </si>
  <si>
    <t>Campo de 1.000 hectáreas aproximadas (999,45) cercano a la ciudad de Aysén. Esta propiedad se extiende por un valle limitado por cordilleras fiscales, rodeado de bosque nativo siempre verde típico de la zona norte de la región de Aysén. Destaca la extensa orilla de Río Pichi Pangal, de 9km que cruza todo el campo, y la orilla del río Pangal, de aproximadamente dos kilómetros.  El predio presenta suelos cordilleranos con pendientes moderadas, con sectores más abruptos, cubiertos por bosque nativo siempreverde donde predominan especies como Coihues, notros, ciruelillos y un sotobosque compuesto principalmente por mirtáceas y helechos, además de humedales en el límite norte.  Respecto a los recursos hídricos, el predio actualmente utiliza aguas del río Pangal, Pichi Panga y arroyos que permiten abastecer el consumo de agua para ganado bovino.  Climáticamente, el sector es de características similares a las de Puerto Aysén, clima cálido y templado. Tiene lluvia todos los meses. Su clima se clasifica como CFB por el sistema Koppen Geiser. Puerto Aysén tiene una temperatura media anual de 9,3°C. Enero es el mes más cálido teniendo un promedio de 14,2°C, y su mes más frío es julio con 4,7°C.  En cuanto a su conectividad, el predio se encuentra a 30 minutos aproximadamente desde Puerto Aysén, y a 1 hora de Coyhaique. Desde el aeropuerto de Balmaceda se encuentra a 2 horas.   Desde Coyhaique su acceso es a través de la ruta n°240 (Coyhaique-Puerto Aysén) 45 minutos aprox hasta el cruce sector Pangal Alto. (50km pavimentados), se continúa por camino de ripio hasta el km 15 donde se debe cruzar en bote para acceder al predio.  Valor: CLP $ 900.000.000 + 3% comisión  Más información en: https://properties.suroesteld.cl/nuestros-campos/campo-orilla-rio-pichi-pangal-aysen-1-000-hectareas/</t>
  </si>
  <si>
    <t>https://www.yapo.cl/aisen/comprar/terreno_de_22_hect_rea_78899097.htm?ca=13_s&amp;oa=78899097&amp;xsp=11</t>
  </si>
  <si>
    <t>2021-07-10</t>
  </si>
  <si>
    <t>2021-07-11</t>
  </si>
  <si>
    <t>Venta de terreno de 22 hectáreas, a 17 km de coyhaique, a orillas del rio simpson, cercano a lugar turistico el salto, ingreso a terreno por callejón medina.Se reciben ofertas serias. Debido gran interes por compras de terreno desde la carcel dedicí no poner mi número particular y responderé por este mismo medio</t>
  </si>
  <si>
    <t>Propiedad de 7.6 Hectareas en el Rio Neff, provincia de Capitan Prat, se ubica a 40 km de la localidad de Cochrane,  camino hasta la entrada del campo, mantenido por vialidad, existen dos fuentes de agua en forma de arroyo dentro del predio, terrenos planos y con bosque nativo.Acceso al rio Neff y a solo 2km de la comnfluencia del rio Baker con el rio Neff, parada obligada en la ruta a Cochrane.</t>
  </si>
  <si>
    <t>https://www.portalinmobiliario.com/MLC-1012472653-pequeno-campo-en-rio-neff-_JM</t>
  </si>
  <si>
    <t>https://www.portalinmobiliario.com/MLC-1021432192-pequeno-campo-en-rio-neff-_JM</t>
  </si>
  <si>
    <t>Hermosa Isla de arenas claras en la comuna de Las Guaitecas, puerta de la hermosa Región de Aysén. El acceso es por vía marítima desde Melinka. La propiedad posee bosque nativo, vertientes y variada fauna marina. No posee construcciones y sólo ha sido utilizada para ganadería y fines turísticos. Se encuentra rodeada de otros islotes pequeños que la convierten en una verdadera postal. La Isla posee 98 hectáreas.  Valor total: $950.000.000.- Se vende la Isla completa.  Comisión: 3% más IVA</t>
  </si>
  <si>
    <t>Isla Mercedes - Las Guaitecas, Guaitecas, Aysén</t>
  </si>
  <si>
    <t>https://www.portalinmobiliario.com/MLC-997662882-isla-en-venta-comuna-de-las-guaitecas-_JM</t>
  </si>
  <si>
    <t>https://www.portalinmobiliario.com/MLC-1020977990-isla-en-venta-comuna-de-las-guaitecas-_JM</t>
  </si>
  <si>
    <t>https://www.yapo.cl/inmuebles/propiedad_89484109</t>
  </si>
  <si>
    <t>Se vende hermoso predio de 17 hectáreas a tan sólo dos kilómetros de la ruta 240, camino asfaltado principal que une las ciudades de Puerto Aysén y Coyhaique.&lt;br&gt;El predio se encuentra ubicado a tan sólo minutos de la famosa Cascada La Virgen en el sector de Río Caracoles, entorno con maravillosas postales de nuestra Patagonia.&lt;br&gt;Posee excelente acceso de camino público y acceso directo al río Caracoles en casi 100 metros, praderas, arboles nativos, humedales. Se dispone en dos niveles lo que lo hace un predio muy atractivo por sus vistas y accesos.&lt;br&gt;&lt;br&gt;Valor de Venta: $200.000.000.-&lt;br&gt;Comisión por corretaje 3% del valor de compraventa (liquido)&lt;br&gt;</t>
  </si>
  <si>
    <t>Río Aysén, Chile</t>
  </si>
  <si>
    <t>https://www.portalinmobiliario.com/MLC-2520481600-17-hectareas-orilla-rio-caracoles-aysen-28655-_JM</t>
  </si>
  <si>
    <t>Se vende hermoso predio de 17 hectáreas a tan sólo dos kilómetros de la ruta 240, camino asfaltado principal que une las ciudades de Puerto Aysén y Coyhaique.El predio se encuentra ubicado a tan sólo minutos de la famosa Cascada La Virgen en el sector de Río Caracoles, entorno con maravillosas postales de nuestra Patagonia.Posee excelente acceso de camino público y acceso directo al río Caracoles en casi 100 metros, praderas, arboles nativos, humedales. Se dispone en dos niveles lo que lo hace un predio muy atractivo por sus vistas y accesos.Valor de Venta: $200.000.000.-Comisión por corretaje 3% del valor de compraventa (liquido)(28655)</t>
  </si>
  <si>
    <t>17 Hectáreas Orilla Río Caracoles, Aysén, Aysén, Aysén</t>
  </si>
  <si>
    <t>https://www.portalinmobiliario.com/MLC-981545026-terreno-en-venta-815-ha-sector-galera-chico-solo-10-km-_JM</t>
  </si>
  <si>
    <t>2022-04-10</t>
  </si>
  <si>
    <t>Terreno ubicado al sur-este de la ciudad de Coyhaique, en el sector llamado Galera Chico. Distante a 10 kilometros de aeropuerto Balmaceda y a solo 40 minutos de Coyhaique. Colindante con las ribera del rio Huemules (400 metros de ribera). rio de abundante pesca de trucha arcoíris, en su cabecera sur bosque de Lenguas y Ñire. En un plano mas alto una excepcional vista al Valle Huemules y sector fronterizo de Argentina. Cuenta con una casa, un pequeño Quincho y galpón de acopio de pasto, con capacidad ganadera, documentación al dia y rol propio. Valor UF25.700  Coyhaique  Características:   - Superficie total: 81, 2 hectáreas.     Urbe Grup  +56998882982 Código interno de propiedad: AGE37935</t>
  </si>
  <si>
    <t>https://www.portalinmobiliario.com/MLC-980065603-puerto-sanchez-tu-propio-paraiso-_JM</t>
  </si>
  <si>
    <t>2022-05-15</t>
  </si>
  <si>
    <t>EstimadosEstos son los terrenos en venta, ubicados en la Región de Aisén, específicamente en los alrededores del Lago General Carrera. El acceso a estos terrenos es a través de Puerto Sánchez. Estos se ubican a unos 20 minutos en vehículo desde el pueblo, camino básico, o sea grabilla compacta. Está muy bien hecho, es ancho, es cómodo. Estos terrenos poseen bosque nativo, principalmente de Lengas, también con presencia de Mañíos, Ñirres, Ciruelillo, gran variedad de arbustos, flores silvestres, Líquenes, algas terrestres, hongos comestibles y endémicos, y mucho más.Por otra parte, también existe una gran variedad de fauna silvestre, destacando: Puma, Huemul, Águila, Cóndor, Alcón, variedad de otras aves, mamíferos menores, reptiles, en fin, es un ecosistema muy rico en flora y fauna… este es un lugar prácticamente virgen donde se puede sentir el poder de la naturaleza y encontrar un recogimiento y conexión con esta. También estamos en el sector de las espectaculares Capillas de Mármol, existiendo muchas Islas con hermosas grutas y capillas para realizar visitas en bote. Estas salidas se realizan desde Puerto Sánchez. Posee una hermosa vista del lago, glaciares colindantes, un rio que pasa por el borde del terreno, un estero que lo cruza, y otro pequeño estero que también pasa por el terreno, hay lugares planos y despejados, laderas, cerros, sectores rocosos, bosque cerrado, mucha materia prima para la construcción de una casa o para desarrollar cualquier proyecto turístico o de cualquier tipo...Con el cambio climático, se viene todo lo que es el derretimiento de los polos  y es muy probable de acuerdo a modelos predictos de cambio climático, que la altura del niel de las aguas suba, por lo que todo aquello que esté a borde de río o mar tiene un alto riesgo y de inundación y en este terreno estamos sobre la cota de inundación.Tenemos tres formatos de compra para estos terrenos:•	38,5 hectáreas (UF 12.130) •	60 hectáreas (UF 18.910) •	La Totalidad 98,5 hectáreas (UF31.040)  •	Para mayores detalles de información ubicación específica, más fotografías, opciones de compra, negociación, oferta, programar alguna visita, etc...</t>
  </si>
  <si>
    <t>Cc59+5x Puerto Sánchez, Río Ibáñez, Chile, Río Ibánez, Aysén</t>
  </si>
  <si>
    <t>https://new.yapo.cl/inmuebles/propiedad_83368502</t>
  </si>
  <si>
    <t>2022-07-16</t>
  </si>
  <si>
    <t>Campo de 81,5 ha ubicado en sector Galera Chico, a 7 km de ruta Balmaceda - Coyhaique. campo con hermosa vista y ribera de rio Huemules ( 400 m ) con abundante pesca de trucha arcoíris, en su cabecera sur bosques de Lenga y Ñires en su plano mas alto una excepcional vista al valle Huemules y sector fronterizo de la Argentina. Cuenta con abundante planicie, luz y agua a través de pozo. Posee una casa, pequeño quincho y galpones ( uso ganadero ). Documentación al dia, rol propio.- A solo 35 min de Coyhaique y 15 min aeropuerto, excelente accesibilidad. Valor por hectáreas aproximado $ 10.000.000.- (venta predio completo) + comisión 3% más IVA</t>
  </si>
  <si>
    <t>2021-11-17</t>
  </si>
  <si>
    <t>https://new.yapo.cl/inmuebles/propiedad_80611882</t>
  </si>
  <si>
    <t>Hermosa Isla de arenas claras en la comuna de Las Guaitecas, puerta de la hermosa Región de Aysén. El acceso es por vía marítima desde Melinka. La propiedad posee bosque nativo, vertientes y variada fauna marina. No posee construcciones y sólo ha sido utilizada para ganadería y fines turísticos. Se encuentra rodeada de otros islotes pequeños que la convierten en una verdadera postal. La Isla posee 98 hectáreas. Valor total: $950.000.000.- Se vende la Isla completa. Comisión: 3% más IVA</t>
  </si>
  <si>
    <t>https://www.yapo.cl/aisen/comprar/terreno_en_fachinal_chile_chico_76350062.htm?ca=13_s&amp;oa=76350062&amp;xsp=45</t>
  </si>
  <si>
    <t>Se vende predio de 10, 75 hectáreas ubicado en Fachinal, Chile chico, Aysen. Libre de Hipotecas y gravámenes.Colinda con camino a Chile Chico y con Río Avilez (como se muestra en el plano).Ideal para el cultivo y la agricultura. Hermosa zona libre de contaminación. Cercano a Lago General Carrera y al Aeródromo de Fachinal.Sólo Reales interesados, Precio Conversable</t>
  </si>
  <si>
    <t>https://www.yapo.cl/inmuebles/propiedad_88567339</t>
  </si>
  <si>
    <t>Se venden 15,2 hectareas con casa, la cual cuenta con 3 dormitorios, baño, cocina y living comedor. Posee electricidad por medio de paneles solares, y agua de pozo ademas el predio cuenta con un galpon y un potrero de 1ha para animales completamente cercado. Esto se encuentra en lago pollux, a metros antes de llegar a la escuela. Comunicarse al wsp</t>
  </si>
  <si>
    <t>https://new.yapo.cl/inmuebles/propiedad_83741577</t>
  </si>
  <si>
    <t>Campo de 18.0 hectáreas de superficie ubicado a 18 kms de Bahía Murta en sector de alta plusvalía debido a su entorno y cercanía a diversos lugares de interés turístico. el campo cuenta con acceso directo desde la carretera austral la cual esta en proyecto de pavimentación, además de contar con excelente señal celular. El campo limita al poniente con el Rio Murta y cuenta además con diversos cursos de agua como vertientes,saltos de agua y orilla de Laguna. (pesca deportiva) Además, esta cubierto por un frondoso bosque nativo siempre verde con presencia de Coigue,Tepa,Canelo,Cipres,Luma,Huinque,Notro, Mañio, Ñires,Lengas, etc. Distancia a los lugares de interés turístico: Lago General Carrera: 15 km Cerro Castillo: 75 km Capillas de Mármol Pto Rio Tranquilo: 42 km Glaciar Exploradores (campos de hielo norte): 90 km Contactos: 966385235 - 938786705</t>
  </si>
  <si>
    <t>https://new.yapo.cl/inmuebles/propiedad_86043143</t>
  </si>
  <si>
    <t>"¡Oportunidad única! Se vende parcela en el sur de Chile, rodeada de impresionantes paisajes y con acceso a agua fresca. Esta propiedad cuenta con 4.9 hectáreas de terreno y ofrece múltiples posibilidades, desde agricultura hasta turismo. Ubicada a 50km de puerto chacabuco, esta parcela es el lugar perfecto para aquellos que buscan disfrutar de la naturaleza y tener su propio pedazo de paraíso. ¡No pierdas esta oportunidad! Contáctanos para más información y para programar una visita." Trato directo con el dueño, conversable</t>
  </si>
  <si>
    <t>https://new.yapo.cl/inmuebles/propiedad_85313958</t>
  </si>
  <si>
    <t>2022-11-19</t>
  </si>
  <si>
    <t>Se vende terrero de 20 hectareas ubicado en puerto guadal de la laguna la manga hacia a dentro 10 km aprox , valor 200.000.000 millones conversable, es un hermoso lugar en la patagonia , para mas informacion llamar al fono</t>
  </si>
  <si>
    <t>https://new.yapo.cl/inmuebles/propiedad_85455291</t>
  </si>
  <si>
    <t>2022-12-01</t>
  </si>
  <si>
    <t>Se vende 182,81 hectáreas de terreno Patagonia Chilena, en sector Lago Riesco, Aysén, del General Carlos Ibáñez del Campo. La propiedad cuenta con terreno total e íntegramente virgen, acceso lacustre bote o lanchas vía lago Riesco o por Rio Blanco, es un sector aislado del todo el mundo. El 40% del terreno aproximadamente es plano, no tiene quebradas, no posee agua potable ni luz. Único dueño. Papeles al día. Propiedad se encuentra a 7 kilómetros de puerto Aysén. Es una verdadera reserva ecológica que mantiene la flora y fauna autóctona de la Patagonia. Cercano a este lugar tenemos el lago general carrera, las catedrales de mármol, el parque Nacional cerro castillo, entre otros. Si tienes consultas no dudes en llamarnos Pablo Almarza Farías +569 92494422 (llamadas y WhatsApp)</t>
  </si>
  <si>
    <t>https://www.portalinmobiliario.com/MLC-1439138249-sitio-en-venta-en-aisen-_JM</t>
  </si>
  <si>
    <t>Terreno de 12,5 hectáreas con excelente playa exclusiva y vistas hermosas. Orilla de mar, y además 165m de orilla de río. Ubicado en el mejor sector del canal Cay, entre Cisnes y el pueblo de Puyuhuapi. Cercano a las Termas del mismo nombre. Bosque nativo intacto, con lengas, canelos, coigües y arrayanes entre otras especies. Lugar de fácil acceso. Parte de pendiente suave y parte plana. Buena factibilidad de construcción. Cercano y con vista al glaciar colgante del parque nacional Queulat. Oportunidad única por su inmejorable ubicación y belleza del entorno. Vista al volcán Maca. No paga contribuciones. Sector de navegación amigable, permite acceso al canal Cay, canal Jacaf, isla Magdalena, Puerto Gala, sector playa bonita, Puyuhuapi, Cisnes, lugares de avistamiento de ballenas. Fauna marítima abundante, con lobos marinos, delfines, pingüinos, etc. Única oportunidad.</t>
  </si>
  <si>
    <t>Costanera, Cisnes, Aysén</t>
  </si>
  <si>
    <t>https://propiedades.portalterreno.cl/propiedad/venta/agricola/coyhaique/273406</t>
  </si>
  <si>
    <t>2023-10-27</t>
  </si>
  <si>
    <t>Campo ganadero de 390 has. dividido en tres roles, a 8 km. de Coyhaique camino a Puerto Aysén, lo cruza Ruta 7 carretera Austral.-Infraestructura:- 3 galpones..- 3 casa empleados.-- corrales y manga.-- Romana.-- cargador de ganado de concreto.-Luz.-Agua.-Se producen actualmente 2000 bolos de forraje.-Capacidad talajera:- 200vacas durante todo el año.-- 300 novillos en engorda durante periodo desde Octubre a Marzo.-</t>
  </si>
  <si>
    <t>https://propiedades.portalterreno.cl/propiedad/venta/terreno/rio-ibanez/297059</t>
  </si>
  <si>
    <t>Terreno con vista al Lago General Carrera. A sólo 4km de Playa Levican. 1.01 hectáreasLote 26 Proyecto Levican. Individualizado en el plano. Arroyo largo, ubicado en Península Levican, Comuna de Rio Ibanez, Provincia del General Carrera, Región de Aysen del general Carlos ibañez del campo.</t>
  </si>
  <si>
    <t>https://www.portalterreno.com/cl/propiedad/venta/sitio/aysen/241720</t>
  </si>
  <si>
    <t>GRAN OPORTUNIDAD EN PROYECTO DE CONSERVACIÓN RENTABLE EN LA REGIÓN DE AYSÉN.-SANTUARIO PIONERO EN CHILE A TRAVÉS DE BONOS DE CARBONO(VENTA SIN COMISIÓN)En plena Patagonia Chilena y entre imponentes montañas y el mar, se encuentra este lugar, declarado Santuario de la Naturaleza, uno de los más australes de Chile.Se trata de una reserva ecológica de más de 20 hectáreas y unidades de conservación de tres hectáreas en promedio, con ríos, vertientes y vistas privilegiadas, que solo en la Patagonia se pueden encontrar.-322 hectáreas en total.-94 unidades de consevación de 3 hectáreas aprox.-64 unidades de conservación con frente hacia el mar.-30 unidades de segunda línea.-20 hectáreas de preservación comunitarias.Está a 8 horas de Santiago vía aérea, terrestre y marítima. Desde el aeropuerto de Balmaceda, se sigue la ruta a Puerto Aysén o a Puerto Chacabuco, y desde ahí, se toman embarcaciones hasta llegar a este maravilloso santuario.Cercano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intervención.Este sitio tiene: -3,45 hectáreas -79,7 metros de frente al borde del mar-Pendiente media-Exposición al sol alta</t>
  </si>
  <si>
    <t>https://www.yapo.cl/inmuebles/propiedad_88160297</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</si>
  <si>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/&gt;-3,45 hectáreas &lt;br /&gt;-79,7 metros de frente al borde del mar&lt;br /&gt;-Pendiente media&lt;br /&gt;-Exposición al sol alta&lt;br /&gt;&lt;br /&gt;&lt;br /&gt;&lt;br /&gt;&lt;br /&gt;</t>
  </si>
  <si>
    <t>https://new.yapo.cl/inmuebles/propiedad_86606250</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</si>
  <si>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-3,45 hectáreas -79,7 metros de frente al borde del mar -Pendiente media -Exposición al sol alta</t>
  </si>
  <si>
    <t>https://www.portalinmobiliario.com/MLC-1040620663-maravilloso-terreno-con-termas-rio-y-mar-_JM</t>
  </si>
  <si>
    <t>2022-08-14</t>
  </si>
  <si>
    <t>Un terreno único, con Termas y Río.Características:*108,8 metros de Orilla de Rio*30 minutos desde Puerto Chacabuco, en lancha rápida donde encuentras todos los servicios básicos*Lotes con rol propio y de alta plusvalía.*Financiamiento Directo.*Pie del 30% + 12 cuotas sin interés.*Compra sin pagar comisión de corretaje.*Pregunta por tu descuento.Terreno que reúne lo mejor de la Patagonia en 1 solo lugar: Bosque Nativo virgen, termas naturales, 11 kilómetros de orilla de río, 2 kilómetros de orilla de playa. Disfruta de tu pedacito de Patagonia con tu familia.Está ubicado estratégicamente a 30 minutos en lancha rápida, desde Puerto Chacabuco, el puerto más importante de la Región de Aysén.El proyecto tiene dos áreas de conservación con un total de 361 hectáreas que son de uso libre y estará regido por una fundación encargada de preservar la naturaleza del lugar. Esta área de conservación constituye más del 60% del proyecto. Todos los lotes pueden acceder al río, al mar, a las termas y los bosques nativos milenarios.</t>
  </si>
  <si>
    <t>Hwx8+7h Playa Blanca, Aisén, Chile, Aysén, Aysén</t>
  </si>
  <si>
    <t>https://www.portalinmobiliario.com/MLC-1472110511-campo-con-orilla-de-rio-lago-elizalde-_JM</t>
  </si>
  <si>
    <t>Nombre del terreno: CAMPO CON ORILLA DE RÍO, BOCA DE LEÓNSector: Lago ElizaldeComuna: CoyhaiqueUbicación: 35 km de CoyhaiqueAcceso: Ruta 7 sur desde Coyhaique, X-674, X-686, más servidumbre de paso, se debehacer el camino de acceso (700 m. aprox) y un puente, para llegar al terreno.Tiempo: 50 minutos desde CoyhaiqueSuperficie: 170.000 m2, 17 hectáreasServicios: Agua abundante, arroyos, vertientes, cascada, rio, tendido eléctricoDescripción: Excelente terreno, para compradores visionarios, que vean la oportunidad yque estén abiertos a trabajar, para lograr el mejor provecho de su inversión. El terreno,contiene mucha agua dulce a través de arroyo, vertientes, cascadas, mas orilla delmagnífico río boca de León, el cual desemboca en el Lago Elizalde, posee bosque nativo,lomaje, pendiente suave, es un lugar apacible, solo rompe el silencio, el sonido del agua ylas aves nativas.UBICACION REFERENCIAL PRECIO DE LISTA: CLP$205.000.000 - KP110201 - KPD032016 -  - Publicado con KiteProp CRM Sistema Inmobiliario</t>
  </si>
  <si>
    <t>Rio Boca De Leon, Lago Elizalde, Coihaique, Aysén</t>
  </si>
  <si>
    <t>https://www.yapo.cl/inmuebles/propiedad_88827480</t>
  </si>
  <si>
    <t>Se venden 6 Lotes de 0.61 Há. a metros de la orilla del Lago Polux. Los lotes cuentan con: Excelente vista al Lago Polux. Rol asignado. Posibilidad de transferencia inmediata. Mayor Información a parcelaspolux@gmail.com.</t>
  </si>
  <si>
    <t>Lago Polux</t>
  </si>
  <si>
    <t>https://www.portalinmobiliario.com/MLC-2180958028-patagonia-40ha-colonia-sur-rio-baker-_JM</t>
  </si>
  <si>
    <t>Maravilloso campo, conformado por 2 lotes de 20ha con roles independientes cada uno que en conjunto suman 40ha.El proyecto se ubica en Cochrane, al sur de la confluencia entre el río Colonia y el río Baker, manteniéndose el nombre del segundo. Es un lugar con poca actividad humana, poco explorado, pero con mucha belleza a sus alrededores.El principal atractivo es el gran río Baker, en torno al río se encuentran antiguos bosques nativos de especie principalmente Nothofagus, familiares del Roble, e imponentes montañas que pertenecen al Campo de Hielo Norte y que forman parte del Parque Nacional Laguna San Rafael. La biodiversidad de especies en torno al río es maravillosa y variada, un lugar perfecto para las personas que gustan practicar Birdwatching.El macrolote tiene aproximadamente un kilómetro de borde del río Baker. Dentro de estas 40 has. se puede encontrar bosque nativo, lagunas, humedales y vertientes naturales. Existe parte del terreno (así como sectores aledaños) que fueron alcanzados por un incendio forestal ocurrido en el año 2019, pero actualmente esta zona se encuentra en proceso de auto reforestación.Montañas de campo de hielo norte: de alto atractivo para la realización de Trekking, escaladas y caminatas de diversa complejidad (expertos y principiantes).Bosques nativos compuesto por Ñirres, Lengas y Coihues, La intención de este proyecto es preservar y conservar el entorno, es por esto que se establecerá una prohibición expresa y obligación de no hacer, consistente en la imposibilidad de subdividir, fraccionar o disminuir el tamaño del macrolote en polígonos de menos de 10 hectáreas. En consecuencia, quien desee ser parte de este proyecto debe estar en conocimiento y aceptar de mutuo acuerdo lo indicado, con el único fin de ser responsables con el entorno y así evitar el fraccionamiento y sobrepoblación indiscriminada del lugar.El espacio es perfecto para construir una segunda vivienda, un lugar de descanso o ese espacio para vivir el ansiado retiro en uno de los paraísos naturales más vírgenes del mundo.El lugar no cuenta con energía eléctrica convencional, aunque sin perjuicio de esto, existe la factibilidad de abastecerse de este insumo por medio de paneles solares, energía eólica u otro tipo de generadores de energía domiciliaria.Respecto al acceso, una primera opción consiste en un camino intrapredial que se distancia aproximadamente 35 kilómetros desde la ciudad de Cochrane, que idealmente debe ser transitado en vehículos 4x4 hasta el sector Balsa Baker 2, donde se debe realizar el cruce del río Baker por medio de una balsa (15 minutos aproximadamente) y se continua por una senda establecida como servidumbre de paso llegando directamente al terreno. Además, existe una segunda opción, que es a través de la navegación del río Baker. Actualmente se cuenta con un bote subvencionado por el Ministerio de Transportes para el acceso de los pobladores del sector, con viajes planificados 3 veces al mes. Sin perjuicio de esto siempre está la opción de acceder a través de la navegación de forma particular.Las dificultades de acceso, se convierten en una oportunidad de disfrutar de la tranquilidad, del silencio reparador de la vorágine de vida urbana y del verdadero descanso para compartir privadamente, sin intervención humana.No deje pasar esta oportunidad única de tener un trozo de patagonia en su estado más puro.</t>
  </si>
  <si>
    <t>https://www.portalinmobiliario.com/MLC-1484686769-patagonia-40ha-colonia-sur-rio-baker-_JM</t>
  </si>
  <si>
    <t>Maravilloso campo, conformado por 2 lotes de 20ha con roles independientes cada uno que en conjunto suman 40ha.El proyecto se ubica en Cochrane, al sur de la confluencia entre el río Colonia y el río Baker, manteniéndose el nombre del segundo. Es un lugar con poca actividad humana, poco explorado, pero con mucha belleza a sus alrededores.El principal atractivo es el gran río Baker,  en torno al río se encuentran antiguos bosques nativos de especie principalmente Nothofagus, familiares del Roble, e imponentes montañas que pertenecen al Campo de Hielo Norte y que forman parte del Parque Nacional Laguna San Rafael. La biodiversidad de especies en torno al río es maravillosa y variada, un lugar perfecto para las personas que gustan practicar Birdwatching.El macrolote tiene  aproximadamente un kilómetro de borde del río Baker. Dentro de estas 40 has. se puede encontrar bosque nativo, lagunas, humedales y vertientes naturales. Existe parte del terreno (así como sectores aledaños) que fueron alcanzados por un incendio forestal ocurrido en el año 2019, pero actualmente esta zona se encuentra en proceso de auto reforestación.Montañas de campo de hielo norte: de alto atractivo para la realización de Trekking, escaladas y caminatas de diversa complejidad (expertos y principiantes).Bosques nativos compuesto por Ñirres, Lengas y Coihues, La intención de este proyecto es preservar y conservar el entorno, es por esto que se establecerá una prohibición expresa y obligación de no hacer, consistente en la imposibilidad de subdividir, fraccionar o disminuir el tamaño del macrolote en polígonos de menos de 10 hectáreas. En consecuencia, quien desee ser parte de este proyecto debe estar en conocimiento y aceptar de mutuo acuerdo lo indicado, con el único fin de ser responsables con el entorno y así evitar el fraccionamiento y sobrepoblación indiscriminada del lugar.El espacio es perfecto para construir una segunda vivienda, un lugar de descanso o ese espacio para vivir el ansiado retiro en uno de los paraísos naturales más vírgenes del mundo.El lugar no cuenta con energía eléctrica convencional, aunque sin perjuicio de esto, existe la factibilidad de abastecerse de este insumo por medio de paneles solares, energía eólica u otro tipo de generadores de energía domiciliaria.Respecto al acceso, una primera opción  consiste en un camino intrapredial que se distancia aproximadamente 35 kilómetros desde la ciudad de Cochrane, que idealmente debe ser transitado en vehículos 4x4 hasta el sector Balsa Baker 2, donde se debe realizar el cruce del río Baker por medio de una balsa (15 minutos aproximadamente) y se continua por una senda establecida como servidumbre de paso llegando directamente al terreno. Además, existe una segunda opción, que es a través de la navegación del río Baker. Actualmente se cuenta con un bote subvencionado por el Ministerio de Transportes para el acceso de los pobladores del sector, con viajes planificados 3 veces al mes. Sin perjuicio de esto siempre está la opción de acceder a través de la navegación de forma particular.Las dificultades de acceso, se convierten en una oportunidad de disfrutar de la tranquilidad, del silencio reparador de la vorágine de vida urbana y del verdadero descanso para compartir privadamente, sin intervención humana.No deje pasar esta oportunidad única de tener un trozo de patagonia en su estado más puro.Wonderful countryside, consisting of 2 lots of 20ha each with independent titles that together add up to 40ha.The project is located in Cochrane, south of the confluence between the Colonia River and the Baker River, retaining the name of the latter. It is a place with little human activity, unexplored, but with a lot of beauty in its surroundings.The main attraction is the great Baker River. Around the river, there are ancient native forests of mainly Nothofagus species, related to the Oak, and impressive mountains that belong to the Northern Ice Field and are part of the Laguna San Rafael National Park. The biodiversity of species around the river is wonderful and varied, a perfect place for people who enjoy birdwatching.The macro lot has approximately one kilometer of Baker River frontage. Within these 40 ha, you can find native forests, lagoons, wetlands, and natural springs. There is a part of the land (as well as adjacent sectors) that was affected by a forest fire in 2019, but this area is currently undergoing self reforestation.Northern Ice Field mountains: highly attractive for trekking, climbing, and walks of varying complexity (for experts and beginners).</t>
  </si>
  <si>
    <t>https://www.portalinmobiliario.com/MLC-1501301873-patagonia-40ha-colonia-sur-rio-baker-_JM</t>
  </si>
  <si>
    <t>https://www.portalinmobiliario.com/MLC-1434604099-agricola-en-venta-en-coihaique-_JM</t>
  </si>
  <si>
    <t>Campo ganadero de 390 has. dividido en tres roles, a 8 km. de Coyhaique camino a Puerto Aysén, lo cruza Ruta 7 carretera Austral.- Infraestructura: - 3 galpones.. - 3 casa empleados.- - corrales y manga.- - Romana.- - cargador de ganado de concreto.- Luz.- Agua.- Se producen actualmente 2000 bolos de forraje.- Capacidad talajera: - 200vacas durante todo el año.- - 300 novillos en engorda durante periodo desde Octubre a Marzo.-</t>
  </si>
  <si>
    <t>Vende lotes en Aysén. El paraíso está en Chile.Cercano a Puerto Chacabuco.Proyecto Reserva Santa Olimpia, predio de 558 hectáreas de abudante bosque nativo, una laguna, vertientes de agua dulce, dos bahías y una playa.Ubicado a 30 minutos navegando desde Puerto Chacabuco por ruta principal de Fiordo Aysén. 10 Km de orilla de mar y bosque nativo. Atractivos turísticos cercanos más importantes:- Monumento Natural Las Cinco Hermanas- Las Termas de Ensenada Pérez- Volcán Macá- Laguna San RafaelReserva tu terreno sólo con $500.000, que se descuentan del costo total.  Facilidades de Pago: - Paga en hasta 48 cuotas con tu tarjeta de crédito (dependiendo del banco)- 25% pie + hasta 6 cuotas sin interés (pie se puede pagar con tarjeta de crédito) - Transferencia bancaria Importante: Somos propietarios de todos nuestros proyectos, que cuentan con rol propio, documentación legal completa, planos y confección de promesa y escritura. Lotes desde 1,5 hasta 10 hectáreas.No pagas comisión de corretaje.Precios: Desde $10.000.000.- hasta $50.000.000.-ben0622Código interno de propiedad: AGE13974</t>
  </si>
  <si>
    <t>https://www.yapo.cl/aisen/comprar/sitio_en_ays_n_ays_n_79895865.htm?ca=13_s&amp;oa=79895865&amp;xsp=20</t>
  </si>
  <si>
    <t>https://www.yapo.cl/aisen/comprar/adamspropiedades__campo_sector_cerro_galera_79510374.htm?ca=13_s&amp;oa=79510374&amp;xsp=40</t>
  </si>
  <si>
    <t>2021-08-25</t>
  </si>
  <si>
    <t>Adams Propiedades vende campo de 17,4 hectáreas sector el Galera, sector el Blanco, camino a Balmaceda apto para ganadería. Documentos al día. Valor $174.000.000 comisión.</t>
  </si>
  <si>
    <t>https://www.portalinmobiliario.com/MLC-2017279068-campo-con-orilla-de-rio-lago-elizalde-_JM</t>
  </si>
  <si>
    <t>Nombre del terreno: CAMPO CON ORILLA DE RÍO, BOCA DE LEÓNSector: Lago ElizaldeComuna: CoyhaiqueUbicación: 35 km de CoyhaiqueAcceso: Ruta 7 sur desde Coyhaique, X-674, X-686, más servidumbre de paso, se debehacer el camino de acceso (700 m. aprox) y un puente, para llegar al terreno.Tiempo: 50 minutos desde CoyhaiqueSuperficie: 170.000 m2, 17 hectáreasServicios: Agua abundante, arroyos, vertientes, cascada, rio, tendido eléctricoDescripción: Excelente terreno, para compradores visionarios, que vean la oportunidad yque estén abiertos a trabajar, para lograr el mejor provecho de su inversión. El terreno,contiene mucha agua dulce a través de arroyo, vertientes, cascadas, mas orilla delmagnífico río boca de León, el cual desemboca en el Lago Elizalde, posee bosque nativo,lomaje, pendiente suave, es un lugar apacible, solo rompe el silencio, el sonido del agua ylas aves nativas.UBICACION REFERENCIAL PRECIO DE LISTA: CLP$205.000.000 - KP110201 - KPD092808 -  - Publicado con KiteProp CRM Sistema Inmobiliario</t>
  </si>
  <si>
    <t>https://www.portalterreno.com/cl/propiedad/venta/sitio/aysen/203864</t>
  </si>
  <si>
    <t>Información Adicional Zona de Alta Demanda Zona de Muy Alta Demanda--&gt; Descripción Venta de exclusiva Isla, son 2.9 hectáreas, ideal para proyecto turístico o tener tu propia isla para ir de vacaciones con tu familia. Inigualables vistas, ubicación, entre otros atractivos como el buceo. Oportunidad única a valor inversionistas. Más información nos contactas y coordinamos una reunión online, documentación demostrable. Solo reales interesados. Venta directa sin comisión de por medio.</t>
  </si>
  <si>
    <t>ESPECTACULAR Terreno de 34,49 ha en Cerro Castillo. Sector Arroyo Cacique 400 mts de orilla de Río  Bosque Nativo Agua , vistas increíbles.  Maravilloso lugar ÚNICO EN EL MUNDO.  Para amantes de la Montaña y Escalada. Cercano a aeropuerto Balmaceda  OPORTUNIDAD!!!</t>
  </si>
  <si>
    <t>https://www.economicos.cl/propiedades/parcela-o-chacra-en-venta-en-rio-ibanez-codR79857120-6L0-114186119.html</t>
  </si>
  <si>
    <t>Maravilloso campo de 20 hectáreas, ubicado camino a Laguna la Manga, 10 km aprox. a Puerto Guadal y paso las llaves chicas, camino a Puerto Beltrán. Posee, bosque nativo, agua, infraestructura como cercos, potreros, corrales y puestos. Acceso hasta la tranquera del campo. Buena exposición solar. - KP110958 -  - Publicado con KiteProp CRM Sistema Inmobiliario</t>
  </si>
  <si>
    <t>https://www.portalinmobiliario.com/MLC-1050549775-campo-sector-laguna-la-manga-puerto-guadal-_JM</t>
  </si>
  <si>
    <t>Información Adicional Zona de Alta Demanda Zona de Muy Alta Demanda--&gt; Descripción Un nuevo proyecto en medio de una reserva natural de agua, fauna y flora nativa para conservar. Con una plusvalía del 15% anual. Primera etapa de Reserva Santa Olimpia, predio de 558 hectáreas, ubicado a 35 minutos navegando desde Puerto Chacabuco por Fiordo Aysén. Desde 1,5 hectáreas hasta 10 hectáreas. +10 KM DE ORILLA DE PLAYA - BOSQUE NATIVO. Atractivos turísticos cercanos más importantes: - Monumento Natural Las Cinco Hermanas - Las Termas se Ensenada Pérez - Volcán Macá - Laguna San Rafael Facilidades de Pago: - Paga en hasta 48 cuotas con tu tarjeta de crédito (dependiendo del banco) - 25% pie + hasta 6 cheques (pie se puede pagar con tarjeta de crédito) - Cheque al día - Transferencia bancaria Importante: Somos propietarios de todos nuestros proyectos, que cuentan con Rol Propio, documentación legal completa, planos y confección de promesa y escritura. Reserva tu terreno sólo con CLP 500.000, que se descuentan del costo total. Consulte para una asesoría personalizada.</t>
  </si>
  <si>
    <t>https://www.portalterreno.com/cl/propiedad/venta/terreno/cisnes/199469</t>
  </si>
  <si>
    <t>Información Adicional Ubicación privilegiada Zona de Alta Demanda Zona de Muy Alta Demanda--&gt; Descripción Terrenos para inversion, excelente retorno Ultimo terreno disponible del proyecto!!! Se ubica a sólo 4.2 Km de la ciudad de Puerto Cisnes (10 minutos), la ciudad hoy se encuentra en la tercera etapa de trabajos del Borde Costero y que se une a los trabajos del Terminal Portuario, el proyecto destaca por su cautivadora vista al canal Puyuhuapi y sobre todo por contar con vertientes naturales y la riqueza de sus bosques nativos milenarios, dando vida a uno de los paisajes con mayor biodiversidad de la región. 7.11 hectáreas, más de 70.000 mts2 Valor contado 56.000.000 En valor lista puedes pagar en hasta 12 cuotas sin intereses, de forma directa con la inmobiliaria Excelente plusvalía, invierte de manera segura Con rol propio, no pagas comision, terreno agricola Documentos legales disponibles Agenda tu reunión, para revisar este y otros proyectos vigentes</t>
  </si>
  <si>
    <t>2605091801</t>
  </si>
  <si>
    <t>https://www.portalinmobiliario.com/MLC-1477831711-terreno-12-hectareas-region-de-aysen-puerto-sanchez-_JM</t>
  </si>
  <si>
    <t>Canal Yacaf 767, Aysén, Aysén</t>
  </si>
  <si>
    <t>https://www.portalterreno.com/cl/propiedad/venta/terreno/aysen/191172</t>
  </si>
  <si>
    <t>2022-03-10</t>
  </si>
  <si>
    <t>Parcela en venta en Aysén Aysén, Aisén del General Carlos Ibañez del Campo</t>
  </si>
  <si>
    <t>https://www.portalinmobiliario.com/MLC-964321455-3-macrolotes-laguna-escondida-puerto-cisnes-_JM</t>
  </si>
  <si>
    <t>2022-02-18</t>
  </si>
  <si>
    <t>3 macrolotes de 10,12 y 18 hectareas, todos con orilla de laguna y rio. Derechos de agua. Excelente inversion para proyectos de conservacion y turismo. A solo 3 kms de navegacion de Puerto Cisnes/ Aysen</t>
  </si>
  <si>
    <t>https://www.portalterreno.com/cl/propiedad/venta/terreno/rio-ibanez/201156</t>
  </si>
  <si>
    <t>Información Adicional Ubicación privilegiada Zona de Alta Demanda Zona de Muy Alta Demanda--&gt; Descripción Campo de 40 hectáreas en el sector de El salto del Rio Ibáñez, a una hora de Balmaceda. Tiene orilla de rio Ibáñez, pesca, buena exposicón al sol, vertiente, vista al Salto del Rio Ibáñez y se accede por camino público. Ideal para proyecto turistico o inmobiliario.</t>
  </si>
  <si>
    <t>1206112623</t>
  </si>
  <si>
    <t>https://www.yapo.cl/aisen/comprar/terreno_en_pto__guadal_76307353.htm?ca=13_s&amp;oa=76307353&amp;xsp=16</t>
  </si>
  <si>
    <t>Vendo terreno en Pto. Guadal sector los  valles. 12 has con agua, montaña de lenguas y ñires. Praderas natural. Con hermosa vista y acceso a camino. Señal de teléfono celular.Precio conversable</t>
  </si>
  <si>
    <t>https://www.portalinmobiliario.com/MLC-1441356879-patagonia-53ha-hermoso-campo-cercano-a-puerto-gua-_JM</t>
  </si>
  <si>
    <t>El campo de 53 hectáreas que se encuentra a 20 kilómetros de la perla del lago General Carrera, Puerto Guadal, ofrece una oportunidad única para aquellos que buscan un entorno natural excepcional. Con una excelente exposición al sol y terreno completamente plano, este terreno es un lugar ideal para una variedad de propósitos.Una característica destacada de este campo es la presencia de un bosque nativo, excelente exposición y vistas lo que significa que se encuentra en un estado natural y cuenta con una gran diversidad de flora y fauna autóctona. Este bosque no solo añade belleza al entorno, sino que también puede proporcionar oportunidades para actividades como el senderismo, la observación de aves y la conservación de la biodiversidad.La ubicación a solo 20 kilómetros de la perla del lago General Carrera garantiza un fácil acceso a servicios y comodidades en Puerto Guadal, lo que facilita la vida cotidiana y el acceso a servicios esenciales.Además, la propiedad ofrece una vista espectacular del lago General Carrera, que es uno de los cuerpos de agua más grandes y hermosos de Chile. Esta vista panorámica del lago, con sus aguas cristalinas y rodeado de majestuosas montañas, es realmente impresionante y puede disfrutarse desde diferentes puntos de la propiedad.En resumen, este campo de 53 hectáreas combina una excelente exposición al sol, terreno plano, un bosque nativo, proximidad a Puerto Guadal y una vista excepcional del lago General Carrera, lo que lo convierte en un lugar ideal para aquellos que buscan una conexión única con la naturaleza y un entorno de gran belleza en la región de Aysén, Chile.</t>
  </si>
  <si>
    <t>https://www.portalinmobiliario.com/MLC-939863144-hermoso-campo-a-pocos-kilometros-de-puerto-rio-tranquilo-_JM</t>
  </si>
  <si>
    <t>https://www.economicos.cl/propiedades/sitio-o-terreno-en-venta-en-rio-ibanez-codR76401637-8L0-EBCP1751.html</t>
  </si>
  <si>
    <t>Campo de 46 Hectáreas con hermosa vista al Lago General Carrera orilla de carretera y a tan solo 15 kilómetros de Puerto Rio Tranquilo, este año se cominza la pavimentacion desde el predio mismo hasta Puerto Rio Tranquilo. Excelente ubicacion en uno de los puntos mas turisticos de la Region.</t>
  </si>
  <si>
    <t>https://www.yapo.cl/inmuebles/propiedad_88788191</t>
  </si>
  <si>
    <t>Oportunidad ! Se venden dos terrenos en uno de los rios mas importantes de la región, famoso por la pesca con mosca y su belleza escénica absolutamente virgen. Ambos lotes se accede por Rio Blanco ( no tienen acceso por tierra)&lt;br&gt;&lt;br&gt;Lote 1 de 109 has. con 2 kms. de orilla Rio Blanco, valor UF 3.800&lt;br&gt;Lote 79 de 91 has. con 3 kms. de orilla Rio Blanco, valor UF 6.000</t>
  </si>
  <si>
    <t>VENDO TERRENO 2 LOTES  RIO BLANCO</t>
  </si>
  <si>
    <t>https://new.yapo.cl/inmuebles/propiedad_85255727</t>
  </si>
  <si>
    <t>2022-11-20</t>
  </si>
  <si>
    <t>Se vende terreno a 7 km. Puerto Guadal, Comuna de Chile Chico, Region de Aysen sector Los Valles, de 11 hectareas con acceso camino publico y a orillas del Rio Los Maquis, Documentación al día, mas información al correo</t>
  </si>
  <si>
    <t>puerto guadal</t>
  </si>
  <si>
    <t>https://www.portalinmobiliario.com/MLC-1015423921-venta-de-terreno-en-isla-elena-_JM</t>
  </si>
  <si>
    <t>Venta de exclusiva Isla, son 2.9 hectáreas, ideal para proyecto turístico o tener tu propia isla para ir de vacaciones con tu familia. Inigualables vistas, ubicación, entre otros atractivos como el buceo.  Oportunidad única a valor inversionistas. Más información nos contactas y coordinamos una reunión online, documentación demostrable. Solo reales interesados. Venta directa sin comisión de por medio.</t>
  </si>
  <si>
    <t>https://www.portalinmobiliario.com/MLC-1454063413-campo-con-laguna-_JM</t>
  </si>
  <si>
    <t>Maravilloso campo en la Patagonia chilena, específicamente, sector Lago frío a 35 km de la capital regional, Coyhaique y 40 minutos desde Balmaceda, acceso desde camino público más 2 km de servidumbre, inscrita en cbr, camino de ripio y estabilizado, hasta el campo a solo 2 km de lago frío, cercano lago pollux, lago Thompson, centro de ski el fraile. Terreno de 31,1 hectáreas, bosque nativo lenga y ñire, arroyos y vertientes, orilla de laguna, sin nombre, excelente orientación solar, un paraje maravilloso, alejado del ruido y rodeado de naturaleza y sonido de aves locales. El valor 13 millones por hectárea, conversable, más 3% de comisión, por concepto de corretaje. Se vende el campo completo. - KP139495 - KPD030404 -  - Publicado con KiteProp CRM Sistema Inmobiliario</t>
  </si>
  <si>
    <t>https://www.portalterreno.com/cl/propiedad/venta/sitio/cisnes/193156</t>
  </si>
  <si>
    <t>Información Adicional Zona de Alta Demanda Zona de Muy Alta Demanda--&gt; Descripción Parque Río Palena, ubicado a 30 minutos de La Junta cruzando el río palena con terreno de acceso, casa bote y estacionamientos.El Proyecto contempla la protección permanente de terrenos privados adyacentes al Parque Nacional Corcovado y protege 8 kilómetros de playas del Río Palena, frente al Parque Nacional Melimoyu y cercano al Golfo de Corcovado. A su vez, el proyecto resguarda y asegura en el tiempo la conservación de la biodiversidad, el valor ambiental, ecológico y paisajístico del predio, en otras palabras la naturaleza en su estado salvaje, que es la principal riqueza de invertir en el Parque Río Palena.RÍO PALENA, UN TERRITORIO QUE INSPIRALa zona es un área escasamente poblada al sur de Chile y cuenta con Parques Nacionales, lagos, ríos y montañas.CARACETRISTICAS:712 hectareas 8000 metros de costa.Playa Comun.Humedal En Conservación.Bosque Nativo.Esteros.Miradores.Terrenos con orilla de Río Palena.Macrolotes de alta plusvalía.Proyecto diseñado bajo un innovador modelo de clase mundial y con altos estándares de conservación.Ubicado en la Ruta patrimonial Cuenca de Palena.Bosque Nativo protegido de por vida con derechos reales de conservación.Alto valor paisajístico.Actividades y deportes outdoor.Cercano a Parques Nacionales.Cód.: 381494</t>
  </si>
  <si>
    <t>https://www.portalinmobiliario.com/MLC-1455497753-21531-parque-rio-palena-ruta-patrimonial-austral-_JM</t>
  </si>
  <si>
    <t>INVERSIÓN SIN COMISIÓN Una verdadera reserva natural en unos de los lugares más estratégicos y de más plusvalía de la Patagonia. El proyecto Parque Río Palena cuenta con increíbles atributos que lo convierten en una gran oportunidad. Terrenos con orilla de Río Palena, macrolotes de alta plusvalía, proyecto diseñado bajo un innovador modelo de clase mundial y con altos estándares de conservación. Ubicado en la Ruta patrimonial Cuenca de Palena con Bosque Nativo protegido de por vida con derechos reales de conservación y alto valor paisajístico con actividades y deportes outdoor muy cercano a Parque Nacional Corcovado, Ventisquero Colgante, Golfo del Corcovado, Lago Rosselot, y Raúl Marín Balmaceda. 712 hectáreas totales con 8000 mts de costa de río. 16 macrolotes disponibles desde 3.9 Hc con precios de preventa desde UF 1.391.</t>
  </si>
  <si>
    <t>https://www.portalterreno.com/cl/propiedad/venta/agricola/lago-verde/200825</t>
  </si>
  <si>
    <t>Información Adicional Bosque Ubicación privilegiada Zona de Alta Demanda Zona de Muy Alta Demanda--&gt; Descripción Ultimo terreno con orilla Lago!!! 4.66hectareas, valor contado 55.000.000 Proyecto Ubicado en Comuna Lago Verde, Aysen Proyecto con inigualable riqueza hidrica se encuentra proximo a 3 reservas de alto valor ecologico, reserva nacional lago Palena, lago las Torres y Mañihuales Proyectos en la zona que mejoran tu inversion Documentos legales disponibles, rol propio, sin comision extra Financiacion en precio lista en hasta 12 cuotas sin interes Agenda hoy e invierte en el mejor activo, la tierra Inversion segura con alto retorno a mediano y largo plazo Agenda tu reunion ahora</t>
  </si>
  <si>
    <t>0906050111</t>
  </si>
  <si>
    <t>https://new.yapo.cl/inmuebles/propiedad_86531638</t>
  </si>
  <si>
    <t>2023-03-10</t>
  </si>
  <si>
    <t>Se vende un lote de 17 hectáreas ubicada en península levican a 30 minutos de puerto ibañes consta de agua , hermosa vista Asia el lago su valor es de 13 millones cada ectarea si se compra lote completo se ase un buen precio</t>
  </si>
  <si>
    <t>https://www.portalinmobiliario.com/MLC-1320679110-campo-con-laguna-lago-frio-_JM</t>
  </si>
  <si>
    <t>Maravilloso campo en la Patagonia chilena, específicamente, sector Lago frío a 35 km de la capital regional, Coyhaique y 40 minutos desde Balmaceda, acceso desde camino público más 2 km de servidumbre, inscrita en cbr, solo 2 km de lago frío, cercano lago pollux, lago Thompson, centro de ski el fraile. Terreno de 13.6 hectáreas, bosque nativo lenga y ñire, orilla de laguna, sin nombre, excelente orientación solar, un paraje maravilloso, alejado del ruido y rodeado de naturaleza y sonido de aves locales. El valor 13 millones por hectárea, conversable, más 3% de comisión, por concepto de corretaje. - KP139494 -  - Publicado con KiteProp CRM Sistema Inmobiliario</t>
  </si>
  <si>
    <t>Lago Frio, Lago frio, Coihaique, Aysén</t>
  </si>
  <si>
    <t>https://www.portalinmobiliario.com/MLC-1320666246-campo-con-laguna-_JM</t>
  </si>
  <si>
    <t>Maravilloso campo en la Patagonia chilena, específicamente, sector Lago frío a 35 km de la capital regional, Coyhaique y 40 minutos desde Balmaceda, acceso desde camino público más 2 km de servidumbre, inscrita en cbr, camino de ripio y estabilizado, hasta el campo a solo 2 km de lago frío, cercano lago pollux, lago Thompson, centro de ski el fraile. Terreno de 31,1 hectáreas, bosque nativo lenga y ñire, arroyos y vertientes, orilla de laguna, sin nombre, excelente orientación solar, un paraje maravilloso, alejado del ruido y rodeado de naturaleza y sonido de aves locales. El valor 13 millones por hectárea, conversable, más 3% de comisión, por concepto de corretaje. Se vende el campo completo. - KP139495 -  - Publicado con KiteProp CRM Sistema Inmobiliario</t>
  </si>
  <si>
    <t>Preciosa orilla del lago Esmeralda en Cochrane, propiedad colinda con la Carretera publica como lugar de entrada, existe proyecto de agua rural y electricidad disponible en camino, maravilloso entorno natural, excelente pesca y vistas a Campos de hielo.Propiedad se encuentra distante a 10Km del centro de la ciudad por camino publico mantenido por vialidad.</t>
  </si>
  <si>
    <t>https://www.portalinmobiliario.com/MLC-2109801046-patagonia-22ha-orilla-del-lago-esmeralda-_JM</t>
  </si>
  <si>
    <t>https://www.portalinmobiliario.com/MLC-1501315849-patagonia-22ha-orilla-del-lago-esmeralda-_JM</t>
  </si>
  <si>
    <t>¡UN CAMPITO CON LAS CONDICIONES IDEALES PARA EMPRENDER TU PROYECTO DE TURISMO! Bienvenido a un campito de 13,5 hectáreas con 700 metros de río situado a 87 kilómetros al norte de Coyhaique y a 27kms al oriente de Villa Mañihuales, en la Región de Aysén. El predio posee una hermosa vista hacia la cordillera patagónica, donde las rocas sedimentarías y frondosos bosques nativos de sus cordones montañosos exhiben numerosas y fascinantes formaciones, siendo un deleite para geólogos y amantes de la naturaleza. Al predio se accede desde Villa Ortega o desde la carretera austral, a la altura de Villa Mañihuales, a través de un camino ripiado en buen estado que exhibe espectaculares paisajes. Además, se encuentra cercano a la ruta internacional que dirige a Alto Río Senguer en Argentina, abriendo un montón de posibilidades. En las cercanías hay lagos y lagunas, Cotos de Caza y Lodge de Pesca, senderos de Trekking y Cabalgatas. El predio posee postación eléctrica en la entrada, buena cobertura telefónica, cercos en su perímetro y un río que pasa al medio del predio. ¡NO ESPERES MÁS Y COMIENZA TU PROYECTO EN UN LUGAR CON ALTO CRECIMIENTO TURÍSTICO!</t>
  </si>
  <si>
    <t>https://www.portalinmobiliario.com/MLC-2060540322-campo-de-135ha-cercano-a-coyhaique-_JM</t>
  </si>
  <si>
    <t>J2gr+3j Villa Ortega, Coihaique, Chile, Coihaique, Aysén</t>
  </si>
  <si>
    <t>https://www.portalinmobiliario.com/MLC-2109749794-patagonia-25ha-cercanas-a-puerto-guadal-_JM</t>
  </si>
  <si>
    <t>2.5Ha cercanas a Puerto Guadal, excelente exposición y completamente plana, la propiedad cuenta con luz y agua, junto a un radier de concreto de alrededor de 180M2, 11.20mt de ancho por 15.90 de largo, que el dueño anterior dejo ya que por motivos personales no pudo continuar con el proyecto.Empalme eléctrico listo para funcionar, orilla de camino público y plantación de pinos en edad madura</t>
  </si>
  <si>
    <t>https://www.portalinmobiliario.com/MLC-2485372210-patagonia-25ha-cercanas-a-puerto-guadal-_JM</t>
  </si>
  <si>
    <t>2.5Ha cercanas a Puerto Guadal, excelente exposición y completamente plana, la propiedad cuenta con luz y agua, junto a un radier de concreto de alrededor de 180M2, 11.20mt de ancho por 15.90 de largo, que el dueño anterior dejo ya que por motivos personales no pudo continuar con el proyecto.Empalme eléctrico listo para funcionar, orilla de camino público y plantación de pinos en edad madura.2.5Ha near Puerto Guadal, excellent exposure and completely flat, the property has electricity and water, along with a concrete foundation of approximately 180M2, 11.20 meters wide by 15.90 meters long, which the previous owner left due to personal reasons and could not continue with the project.Electrical connection ready to operate, public road frontage, and mature pine plantation.</t>
  </si>
  <si>
    <t>https://www.portalinmobiliario.com/MLC-2559839762-patagonia-25ha-cercanas-a-puerto-guadal-_JM</t>
  </si>
  <si>
    <t>https://new.yapo.cl/inmuebles/propiedad_85504919</t>
  </si>
  <si>
    <t>Un nuevo proyecto en medio de una reserva natural de agua, fauna y flora nativa para conservar. Con una plusvalía del 15% anual. Primera etapa de Reserva Santa Olimpia, predio de 558 hectáreas, ubicado a 35 minutos navegando desde Puerto Chacabuco por Fiordo Aysén. Desde 1,5 hectáreas con ORILLA DE PLAYA - BOSQUE NATIVO. Atractivos turísticos cercanos más importantes: - Monumento Natural Las Cinco Hermanas - Las Termas se Ensenada Pérez - Volcán Macá - Laguna San Rafael Importante: Somos propietarios del proyectos, que cuentan con Rol Propio, documentación legal completa, planos. Ver plano 360 Lote 21</t>
  </si>
  <si>
    <t>puerto chacabuco</t>
  </si>
  <si>
    <t>https://www.portalterreno.com/cl/propiedad/venta/terreno/puerto-rio-tranquilo/237947</t>
  </si>
  <si>
    <t>2023-08-23</t>
  </si>
  <si>
    <t>SE VENDE ESPECTACULAR TERRENO (10.000 m2), ALTO RÍO MURTA, COMUNA DE RÍO IBAÑEZ, PROVINCIA DEL GENERAL CARRERA, REGIÓN DE AYSÉN. Está cerca de VILLA CERRO CASTILLO y Parque Nacional Cerro Castillo. (Se adjunta archivo KmZ para conocer ubicación exacta).Precio normal hoy: 17.000.000Precio oferta: 13.500.000Este terreno es para que inviertas de forma sostenible a mediano y largo plazo, obteniendo alta plusvalía y generando impacto positivo en la conservación del ambiente.La alta disponibilidad de AGUA en el valle glacial del Río Murta, hace este terreno ideal para invertir en AGUA, Tierra y BOSQUE NATIVO.ABUNDANTE AGUAEste terreno está en un proyecto con más de 7Km de orilla de Río Murta, más de 4 Km de arroyo interior y 900 metros de arroyoTigre. La segunda etapa, tiene más de 3,5 Km de orilla de Río Murta, 2 Km de arroyo interior y 900 metros de arroyo Tigre.CÓMO LLEGARSantiago -(vuelo de 2.15 hrs. sin escalas).Balmaceda -(en auto 2.45 hrs.)Puente Las Ovejas -(3 km de camino privado y 7 km por el Río Murta)Alto Río MurtaINCREÍBLE NATURALEZAEl terreno contiene mucha naturaleza autóctona, con lengas centenarias y coigües de más de 30 metros de altura, pero lo más impactante es la orilla del Río Murta. Este río nace de un glacial visible desde gran parte de los terrenos.Por eso, el AGUA está garantizada todo el año. Dentro del proyecto también discurre un precioso arroyo interior de aguas cristalinas con ejemplares de Nirres, Canelos y Tepas a sus orillas. Aquí podrás practicar senderismo, pesca, ciclismo y mucho más.Este terreno sustenta su plusvalía en el alto potencial turístico y ecológico que tiene.127 HECTÁREAS DECONSERVACIÓNAdemás, el terreno cuenta con reglamento interno de convivencia, para asegurar las buenas relaciones entre los vecinos. Incluye la participación de 127 Hectáreas de Zonas Comunes de Conservación, con un reglamento de uso y servidumbres que preserva la Naturaleza Autóctona del lugar a Perpetuidad.CAMINOS Y ACCESOSEl acceso al terreno es por el cajón del Río Murta. Es un recorrido de unos 7 kilómetros en los que NO hay camino. Se transita principalmente por el margen del cauce. Dadas las características del Río Murta, se debe vadear el río varias veces.El acceso al terreno es viable de 3 formas diferentes:1. En vehículo 4x4, apto para el terreno anteriormente descrito y de una altura suficiente. Importante resaltar que el acceso vehicular es posible siempre y cuando las condiciones del Río lo permitan.2. A caballo. Un vecino arrienda caballos al inicio del recorrido. Para subir a caballo, se recomienda contratar a un guía local. Para gestionar estos servicios, el cliente se puede poner en contacto con Conserva Patagonia, que a su vez contactará con el guía.3. Trekking de unas tres horas por un sendero. El sendero está en proceso de mejora, por lo que se recomienda contratar guía local.SERVICIOS BÁSICOSEl terreno se emplaza en un sector totalmente vírgen, por lo que no cuenta con acceso directo a electricidad o internet. Es estar realmente conectado con la naturaleza indómita.Dado el carácter conservacionista del proyecto, se sugiere para los clientes que quisieran construir algún refugio o cabaña, buscar alternativas sustentables de construcción, prefiriendo alternativas como paneles solares para la electricidad por ejemplo.El acceso a agua puede ser mediante pozo o copa.INCLUÍDOS CON TU COMPRA:Si compras este terreno, serás dueño también de una fracción de los lugares comunes, que son,A. 2 playas (orillas de río para acceso de todos los clientes).C. 1 zona de reforestaciónE. 1 parque de más de 122 hectáreas de bosque nativo. Esto es lo más importante, porque hace real el espíritu conservacionista del proyecto. Todo esto está detallado en la escritura.Podrás desarrollar en tu terreno lo que te permita el enfoque del proyecto y el uso de suelo agrícola (construir dentro del 20% del total del terreno).Esta es una tremenda oportunidad de multiplicar tus ingresos hasta en más de 3 veces esperando un par de años, pero adquiriendo un terreno de alta plusvalía y un incalculable valor natural.Si quieres adquirir esta joya, escríbeme directo y serás dueño de un hermoso terreno que multiplicará tus ingresos y protegerá nuestra Patagonia chilena de Aysén.</t>
  </si>
  <si>
    <t>Puerto Río Tranquilo, Aysén</t>
  </si>
  <si>
    <t>https://inmueble.mercadolibre.cl/MLC-1394351029-puerto-sanchez-tu-paraiso-_JM</t>
  </si>
  <si>
    <t>TU PROPIO PARAÍSOEstos son terrenos en venta, ubicados en la Región de Aisén, específicamente en los alrededores del Lago General Carrera. El acceso a estos terrenos es a través de Puerto Sánchez. Estos se ubican a unos 20 minutos en vehículo desde el pueblo, camino básico, o sea gravilla compacta. Está muy bien hecho, es ancho, es cómodo.Estos terrenos poseen bosque nativo, principalmente de Lengas, también con presencia de Mañíos, Ñirres, Ciruelillo, gran variedad de arbustos, flores silvestres, Líquenes, algas terrestres, hongos comestibles y endémicos, y mucho más.Por otra parte, también existe una gran variedad de fauna silvestre, destacando: Puma, Huemul, Águila, Cóndor, Alcón, variedad de otras aves, mamíferos menores, reptiles, en fin, es un ecosistema muy rico en flora y fauna… este es un lugar prácticamente virgen donde se puede sentir el poder de la naturaleza y encontrar un recogimiento y conexión con esta. También estamos en el sector de las espectaculares Capillas de Mármol, existiendo muchas Islas con hermosas grutas y capillas para realizar visitas en bote. Estas salidas se realizan desde Puerto Sánchez.Posee una hermosa vista del lago, glaciares colindantes, un rio que pasa por el borde del terreno, un estero que lo cruza, y otro pequeño estero que también pasa por el terreno, hay lugares planos y despejados, laderas, cerros, sectores rocosos, bosque cerrado, mucha materia prima para la construcción de una casa o para desarrollar cualquier proyecto turístico o de cualquier tipo...Con el cambio climático, se viene todo lo que es el derretimiento de los polos y es muy probable de acuerdo a modelos predictos de cambio climático, que la altura del niel de las aguas suba, por lo que todo aquello que esté a borde de río o mar tiene un alto riesgo y de inundación y en este terreno estamos sobre la cota de inundación.Tenemos tres formatos de compra para estos terrenos:UF 384 POR HECTÁREA• 38,5 hectáreas (UF 14.779)• 60 hectáreas (UF 23.032)• La Totalidad 98,5 hectáreas (UF37.811)</t>
  </si>
  <si>
    <t>Julio López 1 - 300, Puerto Sánchez, Chile Chico, Aysén, Chile, Río Ibánez, Aysén</t>
  </si>
  <si>
    <t>https://www.portalinmobiliario.com/MLC-1065431467-campo-con-orilla-de-rio-lago-elizalde-_JM</t>
  </si>
  <si>
    <t>Nombre del terreno: CAMPO CON ORILLA DE RÍO, BOCA DE LEÓNSector: Lago ElizaldeComuna: CoyhaiqueUbicación: 35 km de CoyhaiqueAcceso: Ruta 7 sur desde Coyhaique, X-674, X-686, más servidumbre de paso, se debehacer el camino de acceso (700 m. aprox) y un puente, para llegar al terreno.Tiempo: 50 minutos desde CoyhaiqueSuperficie: 170.000 m2, 17 hectáreasServicios: Agua abundante, arroyos, vertientes, cascada, rio, tendido eléctricoDescripción: Excelente terreno, para compradores visionarios, que vean la oportunidad yque estén abiertos a trabajar, para lograr el mejor provecho de su inversión. El terreno,contiene mucha agua dulce a través de arroyo, vertientes, cascadas, mas orilla delmagnífico río boca de León, el cual desemboca en el Lago Elizalde, posee bosque nativo,lomaje, pendiente suave, es un lugar apacible, solo rompe el silencio, el sonido del agua ylas aves nativas.UBICACION REFERENCIAL PRECIO DE LISTA: CLP$205.000.000 - KP110201 -  - Publicado con KiteProp CRM Sistema Inmobiliario</t>
  </si>
  <si>
    <t>https://www.portalinmobiliario.com/MLC-2638209802-orilla-lago-bertrand-20-hectareas-26139-_JM</t>
  </si>
  <si>
    <t>Se vende exclusivo terreno de 20 hectáreas con orilla de lago Bertrand.Para acceder a esta propiedad se deben recorrer desde la ciudad de Coyhaique aproximadamente 330 kilómetros de los cuales 103 son asfaltados hasta la localidad de Puerto Bertrand. En este lugar se encuentra un embarcadero público donde se debe tomar un bote por 5 minutos para cruzar a la ribera de enfrente del lago.Se accede directamente al terreno desembarcando protegido del viento, el terreno posee partes planas, lomajes y cerro, con bosque nativo de Coigue, Lenga y arbustos propios del sector. Desde sus mesetas podemos apreciar Puerto Bertrand por el frente del campo y los cordones montañosos nevados, brindando paisajes únicos de nuestra Patagonia.Posee señal telefónica entel.La ubicación de esta propiedad es privilegiada, pues da acceso al mismo lago Bertrand, lago Plomo, Río Baker, localidades como Puerto Guadal, Puerto Tranquilo y Cochrane con todos sus atractivos turísticos.Valor: $290.000.000.-Comisión por corretaje 3% del valor de compraventa (líquido).Vende FCW propiedades(26139)</t>
  </si>
  <si>
    <t>Orilla Lago Bertrand 20 Hectáreas, Chile Chico, Aysén</t>
  </si>
  <si>
    <t>2022-11-11</t>
  </si>
  <si>
    <t>https://new.yapo.cl/inmuebles/propiedad_85322116</t>
  </si>
  <si>
    <t>Venta De Terreno Isla Elena - Venta de exclusiva Isla. son 2.9 hectáreas. ideal para proyecto turístico o tener tu propia isla para ir de vacaciones con tu familia. Inigualables vistas. ubicación. entre otros atractivos como el buceo. Oportunidad única a valor inversionistas. Más información nos contactas y coordinamos una reunión online. documentación demostrable. Solo reales interesados. Venta directa sin comisión de por medio. - KP149292 - - Publicado vía KiteProp CRM Inmobiliario</t>
  </si>
  <si>
    <t>https://new.yapo.cl/inmuebles/propiedad_84251926</t>
  </si>
  <si>
    <t>2022-08-19</t>
  </si>
  <si>
    <t>Maravilloso campo de 27 hectareas, con 400 metros aprox de orilla del maravilloso Rio Palena, posee vegetacion propia de la zona, arboles nativos, un pequeño refugio, pozo, factibilidad electrica, con excelente acceso desde La Junta, 32 km, solo 8 kilometros de camino de ripio, una excelente oportunidad de INVERSION. Valor 13 millones por hectarea, mas 3% de comision, IVA incluido. Mas detalles y coordinar visitas, escribir a ws +56968686740</t>
  </si>
  <si>
    <t>https://www.portalinmobiliario.com/MLC-1490187689-orilla-lago-bertrand-20-hectareas-26139-_JM</t>
  </si>
  <si>
    <t>https://new.yapo.cl/inmuebles/propiedad_86164447</t>
  </si>
  <si>
    <t>2023-02-02</t>
  </si>
  <si>
    <t>Se vende bella parcela de 1.16 hectarea con mucho bosque nativo y hermosa vista (hay mucha leña seca botada) a 50 km de coyhaique sector richard 1, acceso con vehiculo 4x4</t>
  </si>
  <si>
    <t>https://propiedades.portalterreno.cl/propiedad/venta/terreno/coyhaique/290867</t>
  </si>
  <si>
    <t>Vendo 13 hectáreas en la región de aysen lago general carrera o permutó (+)</t>
  </si>
  <si>
    <t>https://www.yapo.cl/inmuebles/propiedad_87807904</t>
  </si>
  <si>
    <t>VENDO CAMPO EN MAÑIHUALES TERRENO DE 5.41 HECTAREAS REGULARIZADO TRANSFERIBLE. SE PUEDE CONECTAR AL APTR. CONECCION A ENERGIA ELECTRICA DENTRO DEL LOTE AHI 3 HECTAREAS DE MAQUI $80.000.000 +56934347501 SOLO REALES INTERESADOS...</t>
  </si>
  <si>
    <t>https://www.portalinmobiliario.com/MLC-961523553-campo-con-orilla-de-rio-lago-elizalde-_JM</t>
  </si>
  <si>
    <t>Maravilloso terreno a 35 minutos desde coyhaique, de 17 hectáreas, con orilla de rio boca de león, 1 arroyo con cascadas, en el medio del terreno, bosque nativo, amplias praderas, especial para amantes de la pesca , trekking, cabalgatas, ya que colinda con cordillera fiscal, factibilidad de electricidad en el terreno, el terreno no esta a orilla de camino publico, el precio publicado es por el campo completo. - KP43869 -  - Publicado con KiteProp CRM Sistema Inmobiliario</t>
  </si>
  <si>
    <t>https://www.portalterreno.com/cl/propiedad/venta/agricola/coyhaique/216119</t>
  </si>
  <si>
    <t>Información Adicional Zona de Alta Demanda Zona de Muy Alta Demanda--&gt; Descripción ¡UN CAMPITO CON LAS CONDICIONES IDEALES PARA EMPRENDER TU PROYECTO DE TURISMO!Bienvenido a un campito de 13,5 hectáreas con 700 metros de río situado a 87 kilómetros al norte de Coyhaique y a 27kms al oriente de Villa Mañihuales, en la Región de Aysén.El predio posee una hermosa vista hacia la cordillera patagónica, donde las rocas sedimentarías y frondosos bosques nativos de sus cordones montañosos exhiben numerosas y fascinantes formaciones, siendo un deleite para geólogos y amantes de la naturaleza.Al predio se accede desde Villa Ortega o desde la carretera austral, a la altura de Villa Mañihuales, a través de un camino ripiado en buen estado que exhibe espectaculares paisajes.Además, se encuentra cercano a la ruta internacional que dirige a Alto Río Senguer en Argentina, abriendo un montón de posibilidades.En las cercanías hay lagos y lagunas, Cotos de Caza y Lodge de Pesca, senderos de Trekking y Cabalgatas.El predio posee postación eléctrica en la entrada, buena cobertura telefónica, cercos en su perímetro y un río que pasa al medio del predio.¡NO ESPERES MÁS Y COMIENZA TU PROYECTO EN UN LUGAR CON ALTO CRECIMIENTO TURÍSTICO!</t>
  </si>
  <si>
    <t>Coihaique</t>
  </si>
  <si>
    <t>https://propiedades.elmercurio.com/propiedades/sitio-o-terreno-en-venta-en-cisnes-codR76213453-5L0-116005536.html</t>
  </si>
  <si>
    <t>https://www.yapo.cl/aisen/comprar/lote_5_hect_reas_puyuhuapi_orilla_mar_80345838.htm?ca=13_s&amp;oa=80345838&amp;xsp=46</t>
  </si>
  <si>
    <t>2021-10-26</t>
  </si>
  <si>
    <t>2021-10-28</t>
  </si>
  <si>
    <t>Fiordos de Puyuhuapi 2 es un proyecto de terrenos en la comuna de Cisnes, Región de Aysén, que combina en armonía la intervención consciente y respeto por la naturaleza, con el desarrollo sustentable del lugar y el modo de vida de su comunidad.El proyecto cuenta con macro-lotes con extensiones que van desde 5 hasta 20 hectáreas y está enclavado en una zona de impresionante belleza natural, en el corazón de la Patagonia chilena, rodeada de verdes montañas, fiordos, bosques nativos, acceso directo al mar.Todo el proyecto está a 15 minutos de Puerto Cisnes, del Parque Nacional Queulat y su Ventisquero Colgante. En la zona es muy común el avistamiento de manadas de delfín austral, llamados localmente toninas. Además, existe una abundancia de pesca marina facilitada con una extensa costa de mar, de más 1.600 metros accesibles en toda su extensión</t>
  </si>
  <si>
    <t>https://www.portalinmobiliario.com/MLC-1509301873-lago-bertrand-70-_JM</t>
  </si>
  <si>
    <t>La propiedad se encuentra ubicada a 15 km de la localidad de Puerto Guadal.El predio tiene alrededor de 500 metros de orilla del Lago Bertrand, uno de los lagos mas increíbles de la región de Aysén, destaca por su origen glaciar, alimenta al Río Baker y nace del Lago General Carrera, lo que le brinda aguasde color turquesa y playas de aguas transparentes.Lago Bertrand se caracteriza por ser un lago muy abrigado, con un micro clima, temperaturas de hasta 28 grados en verano, oleaje muy tranquilo y sin viento, lo que permite navegar en forma segura durante durante todo el año. Ademásse pueden navegar tres lagos, lago general carrera, lago plomo y lago bertrand lo que lo hace ser un lugar bastante único</t>
  </si>
  <si>
    <t>4586+h3 Aldana, Chile Chico, Chile, Chile Chico, Aysén</t>
  </si>
  <si>
    <t>https://propiedades.portalterreno.cl/propiedad/venta/terreno/puerto-murta/283996</t>
  </si>
  <si>
    <t>Vendo espectacular parcela para inversión, son 10 mil metros con 64,4 metros sobre la orilla del Rio Murta.\nAdemás, el proyecto considera ser dueños de una fracción de los lugares comunes, los cuales son,\nA. 2 playas (orillas de río para acceso de todos los clientes )C. 1 zona de reforestaciónE. 1 parque de más de 122 hectáreas de bosque nativo.\nToda la información esta disponible, todos los documentos de inscripción y demas.</t>
  </si>
  <si>
    <t>https://www.portalinmobiliario.com/MLC-961840817-campo-en-el-manzano-cochrane-_JM</t>
  </si>
  <si>
    <t>Se vende campo ganadero de 441 hectáreas en sector el manzano a 5 km de la confluencia Baker y Nef, hermosas vistas y paisaje, árboles nativos, agua, luz eléctrica, el terreno tiene acceso por camino público, no tiene orilla de rio Cochrane, pero si se agrega al terreno 1 hectarea en el río, propiedad del dueño, el valor por hectárea es de 1.3 millones conversable, excelente oportunidad de inversión, terreno loteable . - KP65960 -  - Publicado con KiteProp CRM Sistema Inmobiliario</t>
  </si>
  <si>
    <t>https://www.portalinmobiliario.com/MLC-964743741-sitio-en-venta-en-coihaique-_JM</t>
  </si>
  <si>
    <t>Preciosa parcela en proyecto "Rio la Gloria" Rodeado de reservas nacionales, emplazado en un bosque verde, entre mañíos y naturaleza viva. El río provee de 4 playas comunes, disponibles para ser disfrutadas en un entorno maravilloso por la totalidad de los propietarios, donde además se encuentra proyectado un refugio de pesca destinado a descanso para los días de excursión. El proyecto cuenta con 18 hectáreas de conservación de bosque nativo, lugar perfecto para trecking y/o avistamiento de aves, rodeado de un respetado entorno natural. Rol Propio  Parcela Nº 18 10.000 m2 (1 ha)  - Precio Preventa $11.200.000  Se puede visitar vuelo aéreo con parcelas disponibles del proyecto, en el siguiente link https://www.lanube360.com/lagloria/  Atractivos: -Parque Nacional Queulat -Reserva Nacional Río Simpson -Lodge de pesca en Río Mañihuales     Contacto: Equipo Comercial : Magdalena Vega: propiedades@alonsoascui.cl Cel (+56 9) 4052 61 89  Matias Alonso Ascui (+56 9) 9744 52 97 www.alonsoascui.com Teléfono Oficina Santiago (+56 2) 2993 24 38 Empresas Alonso &amp;amp, Ascui, Experiencia Inmobiliaria desde el año 1980 Corretaje de Propiedades • Tasaciones • Asesoría Legal • Inmobiliaria • Arquitectos</t>
  </si>
  <si>
    <t>Mañihuales, Coihaique, Aysén</t>
  </si>
  <si>
    <t>https://www.portalinmobiliario.com/MLC-1436756613-hermoso-terreno-en-venta-en-chile-chico-_JM</t>
  </si>
  <si>
    <t>Hermoso Terreno emplazada en el Fundo Los Ñirres, a 10 kilómetros de Puerto Guadalupe, sector Laguna la Manga, Lago General Carrera, Chile Chico. Son 14 hectáreas subdivididas, en 1 hectárea cada una con una gran vista al imponente Lago General Carrera, cuenta con acceso y servidumbres. Precio individual de venta de cada parcela de 1 hectárea $15.000.000.-</t>
  </si>
  <si>
    <t>Sector Laguna La Manga, Chile Chico, Aysén</t>
  </si>
  <si>
    <t>https://www.portalinmobiliario.com/MLC-961585937-campo-en-bahia-murta-_JM</t>
  </si>
  <si>
    <t>Campo de 172 hectáreas cerca de Bahía Murta a 4 horas aproximado desde Coyhaique, a 40 minutos de Puerto Tranquilo, hermosos paisajes, bosque nativo, se vende a 1.200.000 la hectárea. - KP25818 -  - Publicado con KiteProp CRM Sistema Inmobiliario</t>
  </si>
  <si>
    <t>Bahia Murta, Coihaique, Aysén</t>
  </si>
  <si>
    <t>https://new.yapo.cl/inmuebles/propiedad_84254207</t>
  </si>
  <si>
    <t>Se vende maravilloso campo de 27 hectareas con aprox. 400 metros de orilla del rio Palena, acceso directo por camino publico a 32 km de la Junta,solo 8 km de ripio, el campo posee refugio, pozo y factibilidad electrica, vegetacion propia de la zona, arboles nativos, excelente oportunidad de INVERSION. El valor es de $13.000.000 por hectarea, mas 3% de comision IVA incluido, el campo se vende COMPLETO, mas detalles y coordinar visitas, escribir a es +56968686740</t>
  </si>
  <si>
    <t>https://propiedades.elmercurio.com/propiedades/parcela-o-chacra-en-venta-en-cisnes-codR24095969-0L0-114038710.html</t>
  </si>
  <si>
    <t>Hermoso predio de 50 hectáreas, ubicada en el corazón de la Patagonia Norte en pleno valle rio Figueroa, hermoso atractivo del sector, al cual se puede acceder todo el año en vehículo por la ruta X-13, que conecta la carretera austral con la localidad de Lago Verde. Cuenta con zonas planas, bosque nativo, rodeado de Coihues y Mañios, colinda con una con hermosa laguna Aproximadamente 1 hectárea de superficie, gracias a su privilegiada ubicación el terreno cuenta con un gran potencial para el desarrollo turístico, o conservación privada. Cuenta con factibilidad de agua y luz a través de empostado público en el camino de acceso. Valor x hectáreas $15.000.000 Negociable + 2% valor corretaje</t>
  </si>
  <si>
    <t>https://www.yapo.cl/inmuebles/propiedad_87846057</t>
  </si>
  <si>
    <t>Se vende terreno de 1.34 hectáreas ubicado camino al lago Cochrane a 6 kilómetros desde la plaza de Cochrane (12 minutos en vehículo). Cuenta con dos accesos por Camino al lago Cochrane y paso de servidumbre. Hermosa vista a río Cochrane y parque nacional patagonia sector tamango. Cuenta con señal de teléfono celular. Terreno no urbanizado. $21.000.000</t>
  </si>
  <si>
    <t>camino lago cochrane 0</t>
  </si>
  <si>
    <t>https://www.portalinmobiliario.com/MLC-2549016704-predio-de-38-ha-subdividido-en-66-lotes-aprobados-_JM</t>
  </si>
  <si>
    <t>Se ofrece a la venta un campo de 38 hectáreas en el sector Emperador Guillermo, compuesto por 66 lotes de media hectárea y algunos de 1 hectárea, todos aprobados por el SAG.El predio está ubicado a orillas del camino de ripio, cerca de Villa Ortega. Las parcelas están subdivididas y cuentan con Rol. Se vende el proyecto completo.</t>
  </si>
  <si>
    <t>Predio De 38 Ha Subdividido En 66 Lotes Aprobados, Aysén, Aysén</t>
  </si>
  <si>
    <t>https://new.yapo.cl/inmuebles/propiedad_86653015</t>
  </si>
  <si>
    <t>2023-03-22</t>
  </si>
  <si>
    <t>Vendo parcelas de 1 hectarea (15.000.000) y otra de 2.5hectarea a (25.000.000) a 70 km de coyhaique, camino a lago largo.pasado rio pedregoso</t>
  </si>
  <si>
    <t>https://new.yapo.cl/inmuebles/propiedad_84184798</t>
  </si>
  <si>
    <t>https://www.portalterreno.com/cl/propiedad/venta/terreno/aysen/190245</t>
  </si>
  <si>
    <t>Información Adicional Bosque Buenos accesos Ubicación privilegiada Zona de Alta Demanda Zona de Muy Alta Demanda--&gt; Descripción Parque La Condorera, Aysén. Ubicado en Aysén, a tan solo 1 hora y 30 minutos de Coyhaique, más de 2,5 km de orilla de Picaflor y 6 km aprox. de esteros Colorado y Blanco. La Carretera Austral pavimentada cruza todo el proyecto en casi 2,5 km. Más de 100ha de Reserva Ecológica (área común), dos quebradas con agua, cascadas y exuberante bosque nativo. A dos horas del Aeropuerto Balmaceda. Lotes desde 10.000m2 (una hectárea). Desde $13.671.421, hasta $39.313.144, Contado. Desde $16.083.877, hasta $46.132.647, Crédito directo, cuotas fijas y sin interés. Rol Propio. Caminos interior de Rodado Simple. 100ha de Reserva Ecológica. Lotes con orilla de río o bajada de agua del cerro Picaflor. Favor, solo reales interesados.</t>
  </si>
  <si>
    <t>2402120526</t>
  </si>
  <si>
    <t>https://www.portalterreno.com/cl/propiedad/venta/terreno/cisnes/173822</t>
  </si>
  <si>
    <t>2021-06-13</t>
  </si>
  <si>
    <t>Información Adicional Derechos de agua Loteado Bosque Zona de Alta Demanda Zona de Muy Alta Demanda--&gt; Descripción Últimos lotes con orilla de mar y DERECHOS DE AGUA, al lado de Puerto Cisnes - Aysén Fiordos de Puyuhuapi Cisnes es un proyecto inmobiliario conceptualizado y desarrollado bajo un modelo de alta plusvalía y amigable con la naturaleza. Ubicado a solo 2,31 kilómetros de Puerto Cisnes, es un paraíso austral de belleza inigualable y majestuosa vegetación virgen. Enclavado en el corazón del canal Puyuhuapi, CISNES cuenta con una superficie total de 339 hectáreas, en una zona de exuberantes ecosistemas de flora y fauna e invaluable en historias y trascendencia patrimonial. ROL PROPIO. Tierra agrícola con bosque nativo y virgen. 90 metros con orilla de mar. Instagram: Lacruzrc Linkedin: Rosita Catherin Lacruz</t>
  </si>
  <si>
    <t>1106061511</t>
  </si>
  <si>
    <t>https://www.portalinmobiliario.com/MLC-1614421144-patagonia-vista-a-cochrane-_JM</t>
  </si>
  <si>
    <t>https://www.portalinmobiliario.com/MLC-2109827136-patagonia-71ha-vista-a-cochrane-_JM</t>
  </si>
  <si>
    <t>https://www.portalinmobiliario.com/MLC-979464619-terreno-con-bosque-nativo-de-bella-conformacion-_JM</t>
  </si>
  <si>
    <t>Terreno ubicado con acceso directo a camino que conecta a La Junta en 15 minutos y hacia Lago Verde. Factibilidad de conexión directa a tendido electrico.Es un terreno que contiene sectores despejados y planos como también de bosque centenario con bosque nativo y flora y fauna. Acceso a minutos de río Figueroa y de Lago Rosselot. Se entrega con topografía realizada y división con puntos GPS. Titulos legales al día. Se vende sin comisión. Estos terrenos no son pantanosos ni inundables como muchos otros que se ofrecen a orillas de ríos o lagos, los cuales al crecer inundan todo. O muchos que se trata de maillines que son pantanos. Este terreno es de tierra firme y por su leve pendiente las aguas escurren ordenadas en arroyos que bajan hacia el camino y desde ahi hacia el río Figueroa por el arroyo seco.</t>
  </si>
  <si>
    <t>X-13, Cisnes, Aysén, Chile, Cisnes, Aysén</t>
  </si>
  <si>
    <t>https://www.portalinmobiliario.com/MLC-2638196428-46-hectareas-orilla-lago-elizalde-26162-_JM</t>
  </si>
  <si>
    <t>Se vende exclusivo predio de 46 hectáreas con orilla Lago Elizalde en 1.4 kilómetros aproximadamente, para ingresar a él puede ser en vehículo por un paso de servidumbre no regularizado (por 3 kilómetros) o a través del mismo lago accediendo desde el muelle público en lancha por aproximadamente 10 minutos.El predio posee una linda playa para desembarcar y luego se dispone en una meseta con hermosas vistas al lago, praderas, arbustos, árboles nativos y frutales. Posee unas construcciones antiguas y un corral.Tiene una vertiente que no se seca para poder obtener agua para consumo.Lo invitamos a conocer este predio en uno de los lagos más lindos de la región con 25 kilómetros de largo, excelente pesca deportiva y a tan sólo 33 kilómetros de la capital regional Coyhaique.Valor de venta: $943.000.000.-Comisión por corretaje 3% valor de compraventa (líquido).(26162)</t>
  </si>
  <si>
    <t>46 Hectáreas Orilla Lago Elizalde, Coihaique, Aysén</t>
  </si>
  <si>
    <t>Se vende exclusivo predio de 46 hectáreas con orilla Lago Elizalde en 1.4 kilómetros aproximadamente, para ingresar a él puede ser en vehículo por un paso de servidumbre no regularizado (por 3 kilómetros) o a través del mismo lago accediendo desde el muelle público en lancha por aproximadamente 10 minutos.El predio posee una linda playa para desembarcar y luego se dispone en una meseta con hermosas vistas al lago, praderas, arbustos, árboles nativos y frutales. Posee unas construcciones antiguas y un corral.Tiene una vertiente que no se seca para poder obtener agua para consumo.Lo invitamos a conocer este predio en uno de los lagos más lindos de la región con 25 kilómetros de largo, excelente pesca deportiva y a tan sólo 33 kilómetros de la capital regional Coyhaique.Valor de venta: $943.000.000.-Comisión por corretaje 3% valor de compraventa (líquido).</t>
  </si>
  <si>
    <t>https://propiedades.elmercurio.com/propiedades/sitio-o-terreno-en-venta-en-rio-ibanez-codR77150929-0L0-104027873.html</t>
  </si>
  <si>
    <t>Se venden terrenos, ubicados en la Región de Aisén, específicamente en los alrededores del Lago General Carrera. El acceso a estos terrenos es a través de Puerto Sánchez. Estos se ubican a unos 20 minutos en vehículo desde el pueblo. Estos terrenos poseen bosque nativo, principalmente de Lengas, también con presencia de Mañíos, Ñirres, Ciruelillo, gran variedad de arbustos, flores y frutos silvestres, Líquenes, algas terrestres, hongos comestibles y endémicos, y mucho más. Por otra parte, también existe una gran variedad de fauna silvestre, destacando: Puma, Huemul, Águila, Cóndor, Alcón, variedad de otras aves, mamíferos menores, reptiles, en fin, es un ecosistema muy rico en flora y fauna? este es un lugar prácticamente virgen donde se puede sentir el poder de la naturaleza y encontrar un recogimiento y conexión con esta. También en el sector, se pueden encontrar las espectaculares Capillas de Mármol, existiendo muchas Islas con hermosas grutas y capillas para realizar visitas en bote. Estas salidas se realizan desde Puerto Sánchez. Posee una hermosa vista del lago, glaciares colindantes, un rio que pasa por el borde del terreno, un estero que lo cruza, y otro pequeño estero que también pasa por el terreno, hay lugares planos y despejados, laderas, cerros, sectores rocosos, bosque cerrado, mucha materia prima para la construcción de una casa o para desarrollar cualquier proyecto turístico o de cualquier tipo...  Para recopilar mayores antecedentes y coordinar visitas contactar al agente inmobiliario José Luis Marín al celular 56 9 88283879 o al mail jmarin@gpremium.cl</t>
  </si>
  <si>
    <t>https://www.portalinmobiliario.com/MLC-1490251581-46-hectareas-orilla-lago-elizalde-26162-_JM</t>
  </si>
  <si>
    <t>https://www.yapo.cl/aisen/comprar/se_permutan_2_campo_en_la_x_regi_n_80831810.htm?ca=13_s&amp;oa=80831810&amp;xsp=47</t>
  </si>
  <si>
    <t>1 campo de 26 hectáreas, a 26 kilómetros de Puerto Montt, orilla de camino. 14 hectáreas limpias, con rio, luz y abundante leña.Más 1 campo de 21 hectáreas a 14 kilómetros de Chochi y a 19 de Quellon por panamericana A orillas del Lago Natri, a orillas del Río Natri aproximadamente 450 metros de límite con río.Precio por los dos.Se reciben ofertas.Busco campo en la Región De Aysen.Fono 950555757 Solo wasap Solo permuta</t>
  </si>
  <si>
    <t>https://www.portalterreno.com/cl/propiedad/venta/sitio/cisnes/193009</t>
  </si>
  <si>
    <t>Información Adicional Zona de Alta Demanda Zona de Muy Alta Demanda--&gt; Descripción Reserva Laguna Escondida, ubicado a 30 minutos de Puerto Cisnes subiendo por el río Cisnes.El proyecto se inspira en la conservación de un mágico territorio de origen glaciar donde lo mejor de la Patagonia es parte de todos los días. El proyecto resguarda y asegura en el tiempo la conservación de la biodiversidad, el valor ambiental, ecológico y paisajístico del predio, en otras palabras la naturaleza en su estado salvaje, que es la principal riqueza de invertir en Laguna Escondida.300 Hectareas, 6500 metros de orilla lago.PUERTO CISNES, UN TERRITORIO QUE INSPIRAEn las cercanías se encuentran puntos de gran interés turístico como el Parque Nacional Isla Magdalena, Parque Nacional Queulat, Lago Copa, Lago Roosevelt y Río Picacho.CARACTERISTICAS:Playa Comun.Esteros.Miradores.Senderos.Terrenos con orilla de Laguna Escondida.Macrolotes de alta plusvalía.Proyecto diseñado bajo un innovador modelo de clase mundial y con altos estándares de conservación.Ubicado en Puerto Cisnes, uno de los puertos estratégicos de la Región de Aysén.Bosque Nativo protegido de por vida.Alto valor paisajístico y reserva de agua dulce.Actividades y deportes outdoor.Inversión con Propósito.Parte de uno de los mejores circuitos de pesca con mosca de la Patagonia.Cód.: 381473</t>
  </si>
  <si>
    <t>LagunaEscondida</t>
  </si>
  <si>
    <t>https://new.yapo.cl/inmuebles/propiedad_84422413</t>
  </si>
  <si>
    <t>Equipo Remax vende "Proyecto la Condorera" ubicado a orilla de carretera a 20 km de la Villa Mañihuales, macrolotes de 10.000 Mt2 con precios desde 520 UF. Imperdible oportunidad de inversion en carretera austral, Patagonia. &amp;#9968,&amp;#65039, A 1.30 horas de Coyhaique &amp;#9968,&amp;#65039,2 horas de aeropuerto Balmaceda &amp;#9968,&amp;#65039,20 km de villa mañihuales ( víveres, combustible, restaurantes,etc) &amp;#9968,&amp;#65039,Vista panorámica de a montañas y glaciares &amp;#9968,&amp;#65039,2.5 km de orilla de rio picaflor &amp;#9968,&amp;#65039,Arroyos interiores &amp;#9968,&amp;#65039,130 hectáreas de parque como reserva &amp;#9968,&amp;#65039,Macrolotes de minimo una hectárea. Opción de credito con 35 % de pie y 18 cuotas Opción de credito con 50% de pie y 24 cuotas. Factibilidad de fibra optical Factibilidad de luz Factibilidad de Agua</t>
  </si>
  <si>
    <t>https://new.yapo.cl/inmuebles/propiedad_86399047</t>
  </si>
  <si>
    <t>Terreno en venta Carretera Austral, La Junta - Puyuhuapi - Gestión inmobiliaria VENDE: Oporturnidad imperdible!! Compra el terreno de tus sueños. al borde de la Carretera Austral. junto al Rio Risopatrón Terrenos cituados en un entorno tranquilo. en un paisaje increible. con gran biodiversidad. flora y fauna natica. ubicado entre La Junta y Puyuhuapi. Carretera Austral. Regios de Aysen. Lote 1: 6.3 ha Lote 2: 7.4 ha Factibilidad tecnica de luz Valor de venta: 205.000.000 + 2% neto honorarios corretaje CONTACTO + 56947594019 + 56974467775 - KP192922 - - Publicado vía KiteProp CRM Inmobiliario</t>
  </si>
  <si>
    <t>https://www.portalinmobiliario.com/MLC-1509641271-cerro-castillo-102-_JM</t>
  </si>
  <si>
    <t>Propiedad de 102 hectáreas a 98 km de Coyhaique, cercano a una de las reservas mas conocidas en la región de Aysén (ReservaNacional Cerro Castillo) .– Servidumbre de paso de 1,5 kms aproximado.– Cuenta con mas de 1 kms de borde rio Ibañez– Excelentes vistas al Cerro Castillo– Laguna interior– En la zona de pesca (lago Tamango, Lago Las Ardillas, Lago Lapparent.– Se encuentra en una zona de reserva de huemules mas grande de la región de Aysén– Colinda con el Saltón de Rio Ibáñez</t>
  </si>
  <si>
    <t>Q236+9f Puerto Ingeniero Ibáñez, Coyhaique, Chile, Río Ibánez, Aysén</t>
  </si>
  <si>
    <t>https://www.yapo.cl/aisen/comprar/se_permuta_campo_en_la_regi_n_de_los_lagos_76951769.htm?ca=13_s&amp;oa=76951769&amp;xsp=26</t>
  </si>
  <si>
    <t>Se permuta campo de 21 hectáreas en Lago Natri entre Chonchi y Quellón, con límite de rio de app 500 metros. Por campo en región en la región de Aysen, ojalá sea campo de mismo valor comercial.El campo tiene bosque, vertientes, rio, 2 accesos de camino público, lugar de pesca deportiva, se encuentra a 200 metros del lago Natri.Solo recibo wasap.+56941212594</t>
  </si>
  <si>
    <t>2022-02-28</t>
  </si>
  <si>
    <t>https://new.yapo.cl/inmuebles/propiedad_88160310</t>
  </si>
  <si>
    <t>2024-01-17</t>
  </si>
  <si>
    <t>GRAN OPORTUNIDAD EN PROYECTO DE CONSERVACIÓN RENTABLE EN LA REGIÓN DE AYSÉN.&lt;br /&gt;-SANTUARIO PIONERO EN CHILE A TRAVÉS DE BONOS DE CARBONO&lt;br /&gt;(VENTA SIN COMISIÓN)&lt;br /&gt;&lt;br /&gt;En plena Patagonia Chilena y entre imponentes montañas y el mar, se encuentra este lugar, declarado Santuario de la Naturaleza, uno de los más australes de Chile.&lt;br /&gt;Se trata de una reserva ecológica de más de 20 hectáreas y unidades de conservación de tres hectáreas en promedio, con ríos, vertientes y vistas privilegiadas, que solo en la Patagonia se pueden encontrar.&lt;br /&gt;-322 hectáreas en total.&lt;br /&gt;-94 Unidades de conservación de 3 hectáreas aprox.&lt;br /&gt;-64 unidades de conservación con frente hacia el mar.&lt;br /&gt;-30 unidades de segunda línea.&lt;br /&gt;-20 hectáreas de preservación comunitarias.&lt;br /&gt;&lt;br /&gt;Está a 8 horas de Santiago vía aérea, terrestre y marítima. Desde el aeropuerto de Balmaceda, se sigue la ruta a Puerto Aysén o a Puerto Chacabuco, y desde ahí, se toman embarcaciones hasta llegar a este maravilloso santuario.&lt;br /&gt;&lt;br /&gt;Cercano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intervención.&lt;br /&gt;&lt;br /&gt;&lt;br /&gt;Este sitio tiene: &lt;br /&gt;-3,35 hectáreas &lt;br /&gt;-93,5 metros de frente al borde del mar&lt;br /&gt;-Pendiente media&lt;br /&gt;-Exposición al sol media &lt;br /&gt;&lt;br /&gt;&lt;br /&gt;Soledad Monsalve &lt;br /&gt;997453841&lt;br /&gt;&lt;br /&gt;Alejandra Balbontin &lt;br /&gt;996998059</t>
  </si>
  <si>
    <t>https://new.yapo.cl/inmuebles/propiedad_86671344</t>
  </si>
  <si>
    <t>GRAN OPORTUNIDAD EN PROYECTO DE CONSERVACIÓN RENTABLE EN LA REGIÓN DE AYSÉN. -SANTUARIO PIONERO EN CHILE A TRAVÉS DE BONOS DE CARBONO (VENTA SIN COMISIÓN) En plena Patagonia Chilena y entre imponentes montañas y el mar, se encuentra este lugar, declarado Santuario de la Naturaleza, uno de los más australes de Chile. Se trata de una reserva ecológica de más de 20 hectáreas y unidades de conservación de tres hectáreas en promedio, con ríos, vertientes y vistas privilegiadas, que solo en la Patagonia se pueden encontrar. -322 hectáreas en total. -94 Unidades de conservación de 3 hectáreas aprox. -64 unidades de conservación con frente hacia el mar. -30 unidades de segunda línea. -20 hectáreas de preservación comunitarias. Está a 8 horas de Santiago vía aérea, terrestre y marítima. Desde el aeropuerto de Balmaceda, se sigue la ruta a Puerto Aysén o a Puerto Chacabuco, y desde ahí, se toman embarcaciones hasta llegar a este maravilloso santuario. Cercano a la Carretera Austral, las Catedrales de Mármol, la Laguna San Rafael y el Ventisquero colgante Queulat, este lugar además de ser una inversión en sí mismo, generará ingresos sin intervención alguna y tendrá plusvalía inmediata. ¿Por qué? Porque es un proyecto que pretende ser pionero en Chile, emitiendo bonos de CO2 a partir del segundo semestre de 2023. De esta manera se convertirá en una inversión que generará ingresos de manera sustentable, sin intervención. Este sitio tiene: -3,35 hectáreas -93,5 metros de frente al borde del mar -Pendiente media -Exposición al sol media Soledad Monsalve 997453841 Alejandra Balbontin 996998059</t>
  </si>
  <si>
    <t>https://www.portalinmobiliario.com/MLC-1442261027-sitio-en-venta-en-aisen-_JM</t>
  </si>
  <si>
    <t>https://www.portalinmobiliario.com/MLC-1368733061-21531-parque-rio-palena-ruta-patrimonial-austral-_JM</t>
  </si>
  <si>
    <t>https://www.portalinmobiliario.com/MLC-1923983882-21531-parque-rio-palena-ruta-patrimonial-austral-_JM</t>
  </si>
  <si>
    <t>Campo de 11,5 hectareas planas, al costado de la carretera austral sur, en el hermoso sector de Lago Betrand, cercana a Puerto Bertrand, Rio Baker, Parque Patagonia, Guadal y lago General Carrera.La luz esta en la carretera a no mas de 600mt de la propiedad, el rio Bertrand es casi colindante con la misma.</t>
  </si>
  <si>
    <t>https://propiedades.portalterreno.cl/propiedad/venta/parcela/rio-ibanez/294629</t>
  </si>
  <si>
    <t>Parcela en venta, 40 hectáreas, región de Aysén, comuna de Río Ibáñez. Posee agua de vertientes, árboles nativos, cercano a salto y río (sector de pesca) paneles solares, electrificación en proceso, a 10 kilómetros de la ciudad de Ibáñez, misma ciudad colinda con ciudad de Chile Chico al cruzar el lago general Carrera. Camino de acceso en cruce a sector Levicán.\nVenden sus dueños.</t>
  </si>
  <si>
    <t>https://www.portalterreno.com/cl/propiedad/venta/terreno/cisnes/200439</t>
  </si>
  <si>
    <t>Información Adicional Bosque Buenos accesos Ubicación privilegiada Zona de Alta Demanda Zona de Muy Alta Demanda--&gt; Descripción Fiordos de Puyuhuapi Acqua se encuentra en LANZAMIENTO es el 5to proyecto en el sector, cada vez ganando mayor plusvalía. Proyección de crecimiento anual de 20% como mínimo. Valor DESDE: CLP $95.270.800 A solo 12,3 km de la hermosa ciudad de Puerto Cisnes se encuentra Fiordos de Puyuhuapi Acqua. Un proyecto que destaca por sus 416 hectáreas de verdes paisajes, su cautivadora vista al Canal Puyuhuapi y sobre todo, por contar con múltiples vertientes naturales, donde fluye el agua desde su estado glaciar más puro, y que encuentran espléndidos manantiales de aguas termales. BENEFICIOS: No se paga comisión. Valor por hectárea ($16.000.000 aprox.). Ideal para proyecto turístico y preservación Ubicado en zona EXCLUSIVA altamente turística en canal de Puyuhuapi. Un verdadero refugio natural. Rol Propio &amp;amp, Documentos legales disponibles. Lotes de 7,05 Hectáreas de bosque nativo y virgen + 90 metros (en promedio) de orilla de Playa (fotos reales). Cauces de agua cruzan la mayoría de los lotes casi completamente. Proyecto de entrega inmediata. Suelo agrícola. Bosque Nativo y Virgen. Alta proyección de crecimiento en mediano plazo producto de las mejoras estatales en la zona. Firma de Compraventa en notaría en 30 días. Cercano a: Parque Nacional Queulat Monumento Nacional Isla Magdalena Termas Lodge de Puyuhuapi El proyecto representa una extraordinaria oportunidad de inversión en naturaleza, con gran potencial para el turismo, protección del medio ambiente y altos niveles de plusvalía al encontrarse enclavado en la principal vía de conexión marítima del Canal Puyuhuapi.</t>
  </si>
  <si>
    <t>0606012206</t>
  </si>
  <si>
    <t>https://propiedades.elmercurio.com/propiedades/sitio-o-terreno-en-venta-en-coyhaique-codR76123086-7L0-104158916.html</t>
  </si>
  <si>
    <t>Se Vende Campo de 88 hectáreas Con Bosque Nativo Rio Estero el Machi   En la propiedad se han rencontrado minerales como Oro y Zinc  Cerro Catedral y lago 16.000.000 por Hectárea  La Ubicación es referencial Metros proporcionados por el propietario  Honorarios: Ventas: 2% Honorarios Arriendos hasta 2 años: 50% Honorarios Arriendos de más de 2 años: 2% Honorarios por cada mes  www.prestigepropiedades.cl info@prestigepropiedades.cl Tel 56 2 2245 7143 (Celulares: 9 9500 9292 - 9 9441 4277) WhatsApp 56 9 6812 1361  Código: 158.916</t>
  </si>
  <si>
    <t>https://propiedades.portalterreno.cl/propiedad/venta/agricola/coyhaique/280753</t>
  </si>
  <si>
    <t>2023-12-19</t>
  </si>
  <si>
    <t>Venta hermoso campo en la Patagonia. Cuenta con una superficie de 54 hectareas. Ubicado en la comuna de Coyhaique, Lago Elizalde. El terreno cuenta con más de 700 metros de orilla colindante con el Lago Elizalde, lo cual lo hacen ideal para actividades como la pesca de trucha.\nGran atractivo turistico, para excursiones en caballo o bicileta y explorar la zona.\nCercano al lago Azul, Lago Caro, Lago Paloma y el aeropuerto de Balmaceda. Rodeado de Coigues y lengas.- No te pierdas la oportunidad de visitarlo!!Contacto:Equipo Comercial :Magdalena Vega: Cel (+56 9) 4052 61 89Matias Alonso Ascui (+56 9) 9744 52 97Teléfono Oficina Santiago (+56 2) 2993 24 38Empresas Alonso &amp; Ascui, Experiencia Inmobiliaria desde el año 1980Corretaje de Propiedades • Tasaciones • Asesoría Legal • Inmobiliaria • Arquitectos</t>
  </si>
  <si>
    <t>https://www.economicos.cl/propiedades/campo-lago-zenteno-coyhaique-142-hectareas-codAASRG3Q.html</t>
  </si>
  <si>
    <t>Espectacular campo de 142 hectáreas ubicado a orillas del Lago Zenteno, en el corazón de la patagonia de Aysén. Consiste en un predio que combina praderas limpias con lomajes suaves y abundante bosque nativo siempreverde nunca explotado, en donde se encuentran especies como coihue, canelo, ciprés, y arrayán entre otros. En el bosque también se observan gran cantidad de musgos, líquenes, helechos, calafate, chilco y zarzaparrilla.  Destaca también su extensa orilla de casi 3km hacia el lago Zenteno con existencia de playa. Las condiciones que presenta el campo son ideales para la práctica de pesca con mosca, rafting, kayak, trekking, cabalgatas, observación de flora y fauna y contemplación de las impresionantes vistas del lugar. Cuenta con un clima marítimo templado frío y lluvioso. La temperatura promedio del mes más cálido es inferior a 14°C, los mínimos medios invernales no alcanzan los 0°, hay más de cuatro meses con temperaturas sobre los 10° y las precipitaciones anuales son cercanas a los 2.973 mm.  El predio cuenta con un enorme potencial inmobiliario, turístico y de conservación, debido a la zona donde se emplaza y conectividad con importantes sectores naturales de gran belleza escénica. Se puede recorrer la ruta turística que permite acceder a Lago Portales, Lago Riesco y Lago Elizalde entre otros.  https://properties.suroesteld.cl/nuestros-campos/campo-lago-zenteno-coyhaique-142-hectareas/</t>
  </si>
  <si>
    <t>https://www.portalinmobiliario.com/MLC-1466311991-terreno-de-125-hectareas-orilla-de-lago-pollux-coyhaique-_JM</t>
  </si>
  <si>
    <t>OPORTUNIDAD DE INVERSION Se vende, hermoso campo de 12.5 hectáreas en Lago Pollux, a 45 minutos desde Coyhaique, 260 metros de orilla de lago, acceso desde camino interior, callejón Mariao, con bosque nativo, excelente vista y exposición solar.Factibilidad eléctrica y agua a través de pozo o lago.Valor por campo completo$250.000.000 más 3% de comisión más IVA Interesados, tratar por interno - KP304240 - KPD031201 -  - Publicado con KiteProp CRM Sistema Inmobiliario</t>
  </si>
  <si>
    <t>Lago Pollux, Coihaique, Aysén</t>
  </si>
  <si>
    <t>https://www.yapo.cl/inmuebles/propiedad_88895608</t>
  </si>
  <si>
    <t>Se vende Terreno de 34 hectáreas a orilla de carretera austral pavimentada y a 12 kmts de Villa Cerro Castillo con abundante vegetación nativa de coihue, lenga y ñirre con casa y galpón e instalación de agua de vertiente. Acceso ripiado hasta la casa, conversable. Contactar +56 9 8212 4297</t>
  </si>
  <si>
    <t>Villa Cerro Castillo</t>
  </si>
  <si>
    <t>https://new.yapo.cl/inmuebles/propiedad_84640555</t>
  </si>
  <si>
    <t>Se venden hermoso campo de 25 hectáreas a 15000.000 la hectárea y también se vende 16 hectárea, con rio y luz a 100 metros , esto queda entre chile chico y puerto Guadal , región de aysen ,llamar sra aurora 991543673, conversable, gracias</t>
  </si>
  <si>
    <t>https://www.portalinmobiliario.com/MLC-1025827857-campo-de-48-hectareas-_JM</t>
  </si>
  <si>
    <t>Se vende campo ganadero, 48 hectáreas, con grandes posibilidades de trabajo turístico, tiene un arroyo, caídas de agua, 700 metros de orilla de río (río Ñirehuao). Con bosque de Ñire.</t>
  </si>
  <si>
    <t>X-433, Coihaique, Aysén, Chile, Coihaique, Aysén</t>
  </si>
  <si>
    <t>https://www.yapo.cl/inmuebles/propiedad_88999979</t>
  </si>
  <si>
    <t>Se vende 11,09 ha. de terreno en Puerto Guadal, en sector los valles a orillas del río Los Maquis y orilla de camino, a 15 minutos del pueblo y cerca de sector turístico (fósiles y esquí).</t>
  </si>
  <si>
    <t>Guadal</t>
  </si>
  <si>
    <t>https://propiedades.elmercurio.com/propiedades/sitio-o-terreno-en-venta-en-rio-ibanez-codR77150929-0L0-104027895.html</t>
  </si>
  <si>
    <t>Se vende sitio, ubicado en la Región de Aisén, específicamente en los alrededores del Lago General Carrera. El acceso a estos terrenos es a través de Puerto Sánchez. Estos se ubican a unos 20 minutos en vehículo desde el pueblo. Estos terrenos poseen bosque nativo, principalmente de Lengas, también con presencia de Mañíos, Ñirres, Ciruelillo, gran variedad de arbustos, flores y frutos silvestres, Líquenes, algas terrestres, hongos comestibles y endémicos, y mucho más. Por otra parte, también existe una gran variedad de fauna silvestre, destacando: Puma, Huemul, Águila, Cóndor, Alcón, variedad de otras aves, mamíferos menores, reptiles, en fin, es un ecosistema muy rico en flora y fauna? este es un lugar prácticamente virgen donde se puede sentir el poder de la naturaleza y encontrar un recogimiento y conexión con esta. También en el sector, se pueden encontrar las espectaculares Capillas de Mármol, existiendo muchas Islas con hermosas grutas y capillas para realizar visitas en bote. Estas salidas se realizan desde Puerto Sánchez. Posee una hermosa vista del lago, glaciares colindantes, un rio que pasa por el borde del terreno, un estero que lo cruza, y otro pequeño estero que también pasa por el terreno, hay lugares planos y despejados, laderas, cerros, sectores rocosos, bosque cerrado, mucha materia prima para la construcción de una casa o para desarrollar cualquier proyecto turístico o de cualquier tipo...  Para recopilar mayores antecedentes y coordinar visitas contactar al agente inmobiliario José Luis Marín al celular 56 9 88283879 o al mail jmarin@gpremium.cl</t>
  </si>
  <si>
    <t>https://www.yapo.cl/aisen/comprar/parcela_cerro_de_la_virgen_79868023.htm?ca=13_s&amp;oa=79868023&amp;xsp=15</t>
  </si>
  <si>
    <t>Vendo parcela compuesta por 2 lotes de 1.5 +1.6 ha en sector cerro de la virgenCon factibilidad de luz y agua, además APR en tramiteConsultas solo al +56 9 3405 2100</t>
  </si>
  <si>
    <t>https://www.portalinmobiliario.com/MLC-1449076415-agricola-en-venta-en-coihaique-_JM</t>
  </si>
  <si>
    <t>Venta hermoso campo en la Patagonia.  Cuenta con una superficie de 54 hectareas.  Ubicado en la comuna de Coyhaique, Lago Elizalde.  El terreno cuenta con más de 700 metros de orilla colindante con el Lago Elizalde, lo cual lo hacen ideal para actividades como la pesca de trucha.  Gran atractivo turistico, para excursiones en caballo o bicileta y explorar la zona.  Cercano al lago Azul, Lago Caro, Lago Paloma y el aeropuerto de Balmaceda.  Rodeado de Coigues y lengas.-   No te pierdas la oportunidad de visitarlo!!    Contacto: Equipo Comercial : Magdalena Vega: propiedades@alonsoascui.cl Cel (+56 9) 4052 61 89  Matias Alonso Ascui (+56 9) 9744 52 97 www.alonsoascui.com Teléfono Oficina Santiago (+56 2) 2993 24 38 Empresas Alonso &amp;amp, Ascui, Experiencia Inmobiliaria desde el año 1980 Corretaje de Propiedades • Tasaciones • Asesoría Legal • Inmobiliaria • Arquitectos</t>
  </si>
  <si>
    <t>Lago Elizalde, Coihaique, Aysén</t>
  </si>
  <si>
    <t>https://new.yapo.cl/inmuebles/propiedad_85153098</t>
  </si>
  <si>
    <t>19 hectáreas de terreno a orillas de carretera austral. A 25 km de Coyhaique se emplaza este maravilloso terreno con flora exhuberante y vertientes que nacen del ventisquero que conlinda con la propiedad. Sector río Simpson y Correntoso. Empalme a luz eléctrica por carretera.</t>
  </si>
  <si>
    <t>Carretera Aysén 25</t>
  </si>
  <si>
    <t>Campo de 11.5 hectareas planas, al costado de la carretera austral sur, en el hermoso sector de Lago Betrand, cercana a Puerto Bertrand, Rio Baker, Parque Patagonia, Guadal y lago General Carrera.La luz esta en la carretera a no mas de 600mt de la propiedad, el rio Bertrand es casi colindante con la misma.</t>
  </si>
  <si>
    <t>https://www.portalinmobiliario.com/MLC-1012491964-lindo-campito-en-sector-de-lago-bertrand-_JM</t>
  </si>
  <si>
    <t>https://www.portalinmobiliario.com/MLC-1021432047-lindo-campito-en-sector-de-lago-bertrand-_JM</t>
  </si>
  <si>
    <t>https://www.portalinmobiliario.com/MLC-2485425150-patagonia-115ha-sector-de-lago-bertrand-_JM</t>
  </si>
  <si>
    <t>Campo de 11,5ha planas, al costado de la carretera austral sur, en el hermoso sector de Lago Betrand, cercana a Puerto Bertrand, Rio Baker, Parque Patagonia, Guadal y lago General Carrera.La luz esta en la carretera a no mas de 600mt de la propiedad, el rio Bertrand es casi colindante con la misma.11.5 hectare flat field, next to the southern austral highway, in the beautiful area of Lago Bertrand, near Puerto Bertrand, Rio Baker, Patagonia Park, Guadal, and General Carrera Lake. The electricity is on the highway, no more than 600 meters from the property, and the Bertrand river is almost adjacent to it.</t>
  </si>
  <si>
    <t>https://www.portalinmobiliario.com/MLC-2559775426-patagonia-115ha-sector-de-lago-bertrand-_JM</t>
  </si>
  <si>
    <t>https://inmueble.mercadolibre.cl/MLC-2109799096-patagonia-115ha-sector-de-lago-bertrand-_JM</t>
  </si>
  <si>
    <t>https://propiedades.portalterreno.cl/propiedad/venta/sitio/chile-chico/272907</t>
  </si>
  <si>
    <t>2023-10-24</t>
  </si>
  <si>
    <t>Lote 123,93 ha y 14,5 ha con cerezos en producción riegotecnificado VariedadesSkeena, Maxma 60 UFO V 2 26 hasKordia/Skeena/Regina/Gisela/ 12 TSA 7 54 hasLapins/ Maxma 60 /TSA 4 43 has48 L/S2.Lote 2145 has65 l/sTranquede 28 000 m 3 C8FH+Q4 Chile Chico, Chile</t>
  </si>
  <si>
    <t>https://www.portalinmobiliario.com/MLC-2060816284-cam-lotes-cerezos-riego-tecnificado-113-ls-agua-_JM</t>
  </si>
  <si>
    <t>Lote 123,93 ha y 14,5 ha con cerezos en producción riegotecnificado VariedadesSkeena, Maxma 60 UFO V 2 26 hasKordia/Skeena/Regina/Gisela/ 12 TSA 7 54 hasLapins/ Maxma 60 /TSA 4 43 has48 L/S2.Lote 2145 has65 l/sTranquede 28 000 m 3</t>
  </si>
  <si>
    <t>2023-09-30</t>
  </si>
  <si>
    <t>9.8ha de bosque nativo y pampa de estepa patagónica. Orilla de rio y camino. Amplias vistas.</t>
  </si>
  <si>
    <t>Cisnes, Cisnes, Aysén</t>
  </si>
  <si>
    <t>https://www.portalinmobiliario.com/MLC-2559787586-patagonia-98ha-vista-hermosa-region-de-aysen-_JM</t>
  </si>
  <si>
    <t>9.8ha de bosque nativo y pampa de estepa patagónica. Orilla de rio. Amplias vistas. Se emplaza en Carretera Austral camino a Cerro Castillo.</t>
  </si>
  <si>
    <t>https://www.portalinmobiliario.com/MLC-1441331863-patagonia-98ha-vista-hermosa-region-de-aysen-_JM</t>
  </si>
  <si>
    <t>https://www.portalinmobiliario.com/MLC-2455505306-patagonia-98ha-vista-hermosa-region-de-aysen-_JM</t>
  </si>
  <si>
    <t>https://propiedades.portalterreno.cl/propiedad/venta/agricola/chile-chico/275070</t>
  </si>
  <si>
    <t>Se Vende un lugar perfecto para vivir hoy y descubrir tu nueva vida en Patagonia. Alto Río Baker. XI RegionDescripciónAlto Río Baker se encuentra próximo al nacimiento del río Baker en el lago Bertrand, en la Comuna de Chile Chico, Provincia Lago General Carrera, XI Región, aproximadamente a 3 km de la hermosa aldea lacustre de Puerto Bertrand. Tiene una superficie total de 101,66 hectáreas.Los grandes ejes de comunicación que se muestran en las fotografías, muestran la posición de Alto Río Baker en el centro del circuito turístico de Aysén. Áreas silvestres protegidas, carretera Austral, corredor bioceánico, ventisqueros, el campo de hielo, fiordos, ríos y lagos son los grandes atractivos que constituyen su oferta turística.La mayor fortaleza de esta zona es poseer una dotación de recursos naturales de alto nivel, que le permite desarrollar un tipo de turismo especializado (&amp;#34,turismo de intereses especiales&amp;#34,) en actividades como pesca con mosca, trekking y toda forma imaginable de ecoturismo.Esto implica que aun cuando la cantidad de clientes sea menor están dispuestos a pagar mayores precios. Ya existe una cierta dotación de infraestructura, incluso centros especializados en turismo de naturaleza, como los lodge de pesca.El Río Baker es ideal para la pesca con mosca, ya que tiene un sinnúmero de pozones e islotes, desde donde se puede pescar con mucha comodidad. Tanto en este río como en los lagos General Carrera yBertrand, se pescan truchas de 4 a 5 kg. en promedio. La actividad deportiva comienza, tradicionalmente, el segundo viernes de octubre y termina el primer domingo de mayo de cada año. De especial importancia es el campeonato de pesca, realizado a finales del mes de febrero, en la Puerto Bertrand, evento que reúne a gran cantidad de visitantes, los que colapsan la capacidad hotelera de la zona.Alto Río Baker se encuentra a pocos kilómetros de Confluencia, lugar donde el río Neff se une al río Baker. Remontando el valle del Neff se accede al glaciar del mismo nombre y a la laguna que se encuentra a sus pies.Ciudad: Puerto BertrandComuna: Chile ChicoRegión: XI País: ChileSuperficie: 101,66 hasValor: UF 50.000Ubicación: Coordenadas Google Maps: 47°02 18&amp;#34,S 72°48 15&amp;#34,W</t>
  </si>
  <si>
    <t>https://propiedades.portalterreno.cl/propiedad/venta/sitio/cisnes/279238</t>
  </si>
  <si>
    <t>Ubicado a orillas del río Palena, el cual surge del lago binacional Palena en Chile y recibe las aguas de los ríos Frío y Rosselot, el terreno de 15 hectáreas se encuentra a 30 minutos de la localidad de La Junta y a 1 hora de Raúl Marín Balmaceda, donde el río Palena finalmente desemboca en el mar.\n\nPara acceder al terreno desde la carretera, se cuenta con una servidumbre de paso de 1.1 km que conduce hasta la casa. El camino, de 3 metros de ancho, ha sido estabilizado con bolones de piedra debido a las características geográficas de la zona, donde predominan los suelos mallinosos y húmedos propios del bosque siempre verde.\n\nEn medio de un encantador bosque de helechos y grandes nalcas, rodeado de ejemplares de tepa, coigüe, mañío y luma, este terreno ofrece una exuberante vegetación. Además, cuenta con abundante agua gracias a los riachuelos que atraviesan la zona. Estas características hacen que el lugar sea ideal para el desarrollo de un proyecto inmobiliario turístico, refugio familiar o de amigos.\n\nDistancias desde el terreno:\n\n5 horas y 45 minutos desde el aeropuerto de Balmaceda.\n5 horas desde Coyhaique.\n30 minutos desde la localidad de La Junta.\n1 hora desde la localidad de Raúl Marín Balmaceda.\n2 horas y 15 minutos desde la localidad de Chaitén.\n \n\nLa casa, construida con maderas locales, tiene una superficie de 153 metros cuadrados y se presenta como un refugio excepcional en este rincón de la Patagonia Chilena. Cuenta con:\n\n3 dormitorios.\n2 baños.\n1 dormitorio con cama doble.\nCada dormitorio tiene una cama rústica y una mesita de noche.\nCocina equipada con cocina a gas, lavaplatos, estantes, mesones y comedor de diario.\nLogia disponible con conexión para lavadora.\nAmplio living de madera.\nComedor de madera para 8 personas.\nEstufa de combustión lenta nueva.\nAdemás, se deben realizar las siguientes instalaciones:\n\nLámparas para el living comedor.\nCaseta para generador.\nLeñera o bodega.\n\n* Conversable\n\n</t>
  </si>
  <si>
    <t>Se Vende un lugar perfecto para vivir hoy y descubrir tu nueva vida en Patagonia. Alto Río Baker. XI RegionDescripciónAlto Río Baker se encuentra próximo al nacimiento del río Baker en el lago Bertrand, en la Comuna de Chile Chico, Provincia Lago General Carrera, XI Región, aproximadamente a 3 km de la hermosa aldea lacustre de Puerto Bertrand. Tiene una superficie total de 101,66 hectáreas.Los grandes ejes de comunicación que se muestran en las fotografías, muestran la posición de Alto Río Baker en el centro del circuito turístico de Aysén. Áreas silvestres protegidas, carretera Austral, corredor bioceánico, ventisqueros, el campo de hielo, fiordos, ríos y lagos son los grandes atractivos que constituyen su oferta turística.La mayor fortaleza de esta zona es poseer una dotación de recursos naturales de alto nivel, que le permite desarrollar un tipo de turismo especializado ("turismo de intereses especiales") en actividades como pesca con mosca, trekking y toda forma imaginable de ecoturismo.Esto implica que aun cuando la cantidad de clientes sea menor están dispuestos a pagar mayores precios. Ya existe una cierta dotación de infraestructura, incluso centros especializados en turismo de naturaleza, como los lodge de pesca.El Río Baker es ideal para la pesca con mosca, ya que tiene un sinnúmero de pozones e islotes, desde donde se puede pescar con mucha comodidad. Tanto en este río como en los lagos General Carrera yBertrand, se pescan truchas de 4 a 5 kg. en promedio. La actividad deportiva comienza, tradicionalmente, el segundo viernes de octubre y termina el primer domingo de mayo de cada año. De especial importancia es el campeonato de pesca, realizado a finales del mes de febrero, en la Puerto Bertrand, evento que reúne a gran cantidad de visitantes, los que colapsan la capacidad hotelera de la zona.Alto Río Baker se encuentra a pocos kilómetros de Confluencia, lugar donde el río Neff se une al río Baker. Remontando el valle del Neff se accede al glaciar del mismo nombre y a la laguna que se encuentra a sus pies.Ciudad: Puerto BertrandComuna: Chile ChicoRegión: XI País: ChileSuperficie: 101,66 hasValor: UF 50.000Ubicación: Coordenadas Google Maps: 47°02 18"S 72°48 15"W</t>
  </si>
  <si>
    <t>Se Vende Un Lugar Perfecto Para Vivir Hoy .patagonia, Chile Chico, Aysén</t>
  </si>
  <si>
    <t>La Junta, Región De Aysén, Cisnes, Aysén</t>
  </si>
  <si>
    <t>https://www.portalinmobiliario.com/MLC-1504350325-terrenos-la-patagonia-en-localidad-la-junta-cisnes-aysen-_JM</t>
  </si>
  <si>
    <t>Venta_Terrenos en localidad La Patagonia localidad La Junta / Cisnes /AysénMaravilloso Lotes desde 1.35 HAS hasta 9 HAS todos con extensas orillas del Río Oeste, Ubicado a 35 minutos de la Junta límite entre la Región de los Lagos y Aysén, con futuro camino con acceso directo a los predios, solo reales interesados en plusvalía futura.Cuenta en su totalidad con un bosque nativo milenario compuesto por Lenga, Coihue, Ciprés, Arrayan, Mañio y otras especies típicas de la zona, además de unos de los mejores lugares para practicar pesca deportiva, cabalgatas y deportes outdoors además de tener en sus cercanías el Parque Nacional Corcovado.Un lugar de la Patagonia Chilena ideal para conservación y contemplación.Precios x hectáreaLotes de 6 o más $10.000.000 c/uLotes de 5 hectáreas $12.000.000 c/uLotes de 4 hectáreas $14.000.000 c/uLotes de 3 hectáreas $16.000.000 c/uLotes de 2 hectáreas $18.000.000 c/uLotes de 1 hectárea $25.000.000 c/uContacto: Manuela Marinovic M.+569 85820494 - KP334570 - KPD071805 -  - Publicado con KiteProp CRM Sistema Inmobiliario</t>
  </si>
  <si>
    <t>https://www.portalinmobiliario.com/MLC-1497523547-terrenos-la-patagonia-en-localidad-la-junta-cisnes-aysen-_JM</t>
  </si>
  <si>
    <t>Venta_Terrenos en localidad La Patagonia localidad La Junta / Cisnes /AysénMaravilloso Lotes desde 1.35 HAS hasta 9 HAS todos con extensas orillas del Río Oeste, Ubicado a 35 minutos de la Junta límite entre la Región de los Lagos y Aysén, con futuro camino con acceso directo a los predios, solo reales interesados en plusvalía futura.Cuenta en su totalidad con un bosque nativo milenario compuesto por Lenga, Coihue, Ciprés, Arrayan, Mañio y otras especies típicas de la zona, además de unos de los mejores lugares para practicar pesca deportiva, cabalgatas y deportes outdoors además de tener en sus cercanías el Parque Nacional Corcovado.Un lugar de la Patagonia Chilena ideal para conservación y contemplación.Precios x hectáreaLotes de 6 o más $10.000.000 c/uLotes de 5 hectáreas $12.000.000 c/uLotes de 4 hectáreas $14.000.000 c/uLotes de 3 hectáreas $16.000.000 c/uLotes de 2 hectáreas $18.000.000 c/uLotes de 1 hectárea $25.000.000 c/uContacto: Manuela Marinovic M.+569 85820494 - KP334660 - KPD070204 -  - Publicado con KiteProp CRM Sistema Inmobiliario</t>
  </si>
  <si>
    <t>15 Hectareas con 750 metros de orilla Rio Palena, espectacular para pesca. Se puede visitar en avioneta desde Osorno-La Junta.Ubicado a orillas del río Palena, el cual surge del lago binacional Palena en Chile y recibe las aguas de los ríos Frío y Rosselot, el terreno de 15 hectáreas se encuentra a 30 minutos de la localidad de La Junta y a 1 hora de Raúl Marín Balmaceda, donde el río Palena finalmente desemboca en el mar.Para acceder al terreno desde la carretera, se cuenta con una servidumbre de paso de 1.1 km que conduce hasta la casa. El camino, de 3 metros de ancho, ha sido estabilizado con bolones de piedra debido a las características geográficas de la zona, donde predominan los suelos mallinosos y húmedos propios del bosque siempre verde.En medio de un encantador bosque de helechos y grandes nalcas, rodeado de ejemplares de tepa, coigüe, mañío y luma, este terreno ofrece una exuberante vegetación. Además, cuenta con abundante agua gracias a los riachuelos que atraviesan la zona. Estas características hacen que el lugar sea ideal para el desarrollo de un proyecto inmobiliario turístico, refugio familiar o de amigos.Distancias desde el terreno:5 horas y 45 minutos desde el aeropuerto de Balmaceda.5 horas desde Coyhaique.30 minutos desde la localidad de La Junta.1 hora desde la localidad de Raúl Marín Balmaceda.2 horas y 15 minutos desde la localidad de Chaitén. La casa, construida con maderas locales, tiene una superficie de 153 metros cuadrados y se presenta como un refugio excepcional en este rincón de la Patagonia Chilena. Cuenta con:3 dormitorios. 2 baños. 1 dormitorio con cama doble.Cada dormitorio tiene una cama rústica y una mesita de noche.Cocina equipada con cocina a gas, lavaplatos, estantes, mesones y comedor de diario.Logia disponible con conexión para lavadora.Amplio living de madera.Comedor de madera para 8 personas.Estufa de combustión lenta nueva.Además, se deben realizar las siguientes instalaciones:Caseta para generador. Leñera o bodega.</t>
  </si>
  <si>
    <t>https://www.portalinmobiliario.com/MLC-1483489417-la-junta-_JM</t>
  </si>
  <si>
    <t>https://www.yapo.cl/inmuebles/propiedad_89562603</t>
  </si>
  <si>
    <t>15 Hectareas con 750 metros de orilla Rio Palena, espectacular para pesca. &lt;br&gt;Se puede visitar en avioneta desde Osorno-La Junta.&lt;br&gt;Ubicado a orillas del río Palena, el cual surge del lago binacional Palena en Chile y recibe las aguas de los ríos Frío y Rosselot, el terreno de 15 hectáreas se encuentra a 30 minutos de la localidad de La Junta y a 1 hora de Raúl Marín Balmaceda, donde el río Palena finalmente desemboca en el mar.&lt;br&gt;&lt;br&gt;Para acceder al terreno desde la carretera, se cuenta con una servidumbre de paso de 1.1 km que conduce hasta la casa. El camino, de 3 metros de ancho, ha sido estabilizado con bolones de piedra debido a las características geográficas de la zona, donde predominan los suelos mallinosos y húmedos propios del bosque siempre verde.&lt;br&gt;&lt;br&gt;En medio de un encantador bosque de helechos y grandes nalcas, rodeado de ejemplares de tepa, coige, mañío y luma, este terreno ofrece una exuberante vegetación. Además, cuenta con abundante agua gracias a los riachuelos que atraviesan la zona. Estas características hacen que el lugar sea ideal para el desarrollo de un proyecto inmobiliario turístico, refugio familiar o de amigos.&lt;br&gt;&lt;br&gt;Distancias desde el terreno:&lt;br&gt;5 horas y 45 minutos desde el aeropuerto de Balmaceda.&lt;br&gt;5 horas desde Coyhaique.&lt;br&gt;30 minutos desde la localidad de La Junta.&lt;br&gt;1 hora desde la localidad de Raúl Marín Balmaceda.&lt;br&gt;2 horas y 15 minutos desde la localidad de Chaitén.&lt;br&gt; &lt;br&gt;La casa, construida con maderas locales, tiene una superficie de 153 metros cuadrados y se presenta como un refugio excepcional en este rincón de la Patagonia Chilena. Cuenta con:&lt;br&gt;3 dormitorios. 2 baños. 1 dormitorio con cama doble.&lt;br&gt;Cada dormitorio tiene una cama rústica y una mesita de noche.&lt;br&gt;Cocina equipada con cocina a gas, lavaplatos, estantes, mesones y comedor de diario.&lt;br&gt;Logia disponible con conexión para lavadora.&lt;br&gt;Amplio living de madera.&lt;br&gt;Comedor de madera para 8 personas.&lt;br&gt;Estufa de combustión lenta nueva.&lt;br&gt;Además,</t>
  </si>
  <si>
    <t>https://www.yapo.cl/inmuebles/propiedad_88542308</t>
  </si>
  <si>
    <t>Se Vende un lugar perfecto para vivir hoy y descubrir tu nueva vida en Patagonia. Alto Río Baker. XI Region&lt;br&gt;&lt;br&gt;Descripción&lt;br&gt;Alto Río Baker se encuentra próximo al nacimiento del río Baker en el lago Bertrand, en la Comuna de Chile Chico, Provincia Lago General Carrera, XI Región, aproximadamente a 3 km de la hermosa aldea lacustre de Puerto Bertrand. Tiene una superficie total de 101,66 hectáreas.&lt;br&gt;&lt;br&gt;Los grandes ejes de comunicación que se muestran en las fotografías, muestran la posición de Alto Río Baker en el centro del circuito turístico de Aysén. Áreas silvestres protegidas, carretera Austral, corredor bioceánico, ventisqueros, el campo de hielo, fiordos, ríos y lagos son los grandes atractivos que constituyen su oferta turística.&lt;br&gt;La mayor fortaleza de esta zona es poseer una dotación de recursos naturales de alto nivel, que le permite desarrollar un tipo de turismo especializado (&amp;#34,turismo de intereses especiales&amp;#34,) en actividades como pesca con mosca, trekking y toda forma imaginable de ecoturismo.&lt;br&gt;&lt;br&gt;Esto implica que aun cuando la cantidad de clientes sea menor están dispuestos a pagar mayores precios. Ya existe una cierta dotación de infraestructura, incluso centros especializados en turismo de naturaleza, como los lodge de pesca.&lt;br&gt;&lt;br&gt;El Río Baker es ideal para la pesca con mosca, ya que tiene un sinnúmero de pozones e islotes, desde donde se puede pescar con mucha comodidad. Tanto en este río como en los lagos General Carrera y&lt;br&gt;Bertrand, se pescan truchas de 4 a 5 kg. en promedio. La actividad deportiva comienza, tradicionalmente, el segundo viernes de octubre y termina el primer domingo de mayo de cada año. De especial importancia es el campeonato de pesca, realizado a finales del mes de febrero, en la Puerto Bertrand, evento que reúne a gran cantidad de visitantes, los que colapsan la capacidad hotelera de la zona.&lt;br&gt;&lt;br&gt;Alto Río Baker se encuentra a pocos kilómetros de Confluencia, lugar donde el río Neff se une al río Bake</t>
  </si>
  <si>
    <t>SE VENDE UN LUGAR PERFECTO PARA VIVIR HOY PATA</t>
  </si>
  <si>
    <t>https://new.yapo.cl/inmuebles/propiedad_83316100</t>
  </si>
  <si>
    <t>Se vende sitio de 2.53 Hectáreas, en ruta 7, Km 18 en Aysen, costado rio Mañihuales. Lote 1 - A1: 2.53 Hectareas. El sitio se encuentra con sus documentos en regla para realizar una venta, superficie plana para poder sembrar o realizar construcción. El sitio cuenta con paso de servidumbre, y tiene acceso a rio mañihuales para poder tener acceso al agua, o en el verano disfrutar de una hermosa temporada. Contacto: Juan Medina 9 82045203 Cualquier información o gestionar visita para ver al contacto mencionado, el precio es referencial</t>
  </si>
  <si>
    <t>ruta 7 km 18</t>
  </si>
  <si>
    <t>https://new.yapo.cl/inmuebles/propiedad_84203327</t>
  </si>
  <si>
    <t>Se Vende lote de 25.64 ha a 15 kilómetros aproximado de Puerto Guadal. Cuenta con rol propio, colindante con rio y a 1 kilómetro aproximado del Lago General Carrera, ademas cuenta con acceso a electricidad dado que el tendido eléctrico pasa por el lote. Su vista es privilegiada ya que desde ahí se puede apreciar en toda su inmensidad el lago General Carrera (Chelenco), el campo de hielo norte y las famosas capillas de mármol que se encuentran al frente por el otro lado del lago. Amplia presencia de vegetación nativa tales como Coihue, Maitén, Laura, Maqui, Chacay, Yaki, Coiron, etc. Y fauna tales como Huemules (en invierno), Zorros, liebres, Armadillo Peludo, Caranchos, Hued Hued y muchos mas. Camino de acceso en buen estado todo el año. Plusvalía en aumento, ideal para proyectos turísticos, agrícolas o habitacionales. Ambiente natural, tranquilo y prístino. Precio muy por debajo del mercado actual. Venta directo con los dueños, sin comisiones por venta. Se vende el lote completo no por hectáreas. Verdaderos interesados pueden obtener mas información al +56 9 4088 4096 o +56 9 8959 9614</t>
  </si>
  <si>
    <t>https://www.portalterreno.com/cl/propiedad/venta/terreno/rio-ibanez/227262</t>
  </si>
  <si>
    <t>SE VENDE ESPECTACULAR TERRENO (10.000 m2), ALTO RÍO MURTA, COMUNA DE RÍO IBAÑEZ, PROVINCIA DEL GENERAL CARRERA, REGIÓN DE AYSÉN. Está cerca de VILLA CERRO CASTILLO y Parque Nacional Cerro Castillo. (Se adjunta archivo KmZ para conocer ubicación exacta).Este terreno es para que inviertas de forma sostenible a mediano y largo plazo, obteniendo alta plusvalía y generando impacto positivo en la conservación del ambiente.La alta disponibilidad de AGUA en el valle glacial del Río Murta, hace este terreno ideal para invertir en AGUA, Tierra y BOSQUE NATIVO.ABUNDANTE AGUAEste terreno está en un proyecto con más de 7Km de orilla de Río Murta, más de 4 Km de arroyo interior y 900 metros de arroyoTigre. La segunda etapa, tiene más de 3,5 Km de orilla de Río Murta, 2 Km de arroyo interior y 900 metros de arroyo Tigre.CÓMO LLEGARSantiago -(vuelo de 2.15 hrs. sin escalas).Balmaceda -(en auto 2.45 hrs.)Puente Las Ovejas -(3 km de camino privado y 7 km por el Río Murta)Alto Río MurtaINCREÍBLE NATURALEZAEl terreno contiene mucha naturaleza autóctona, con lengas centenarias y coigües de más de 30 metros de altura, pero lo más impactante es la orilla del Río Murta. Este río nace de un glacial visible desde gran parte de los terrenos.Por eso, el AGUA está garantizada todo el año. Dentro del proyecto también discurre un precioso arroyo interior de aguas cristalinas con ejemplares de Nirres, Canelos y Tepas a sus orillas. Aquí podrás practicar senderismo, pesca, ciclismo y mucho más.Este terreno sustenta su plusvalía en el alto potencial turístico y ecológico que tiene. 127 HECTÁREAS DECONSERVACIÓNAdemás, el terreno cuenta con reglamento interno de convivencia, para asegurar las buenas relaciones entre los vecinos. Incluye la participación de 127 Hectáreas de Zonas Comunes de Conservación, con un reglamento de uso y servidumbres que preserva la Naturaleza Autóctona del lugar a Perpetuidad.CAMINOS Y ACCESOSEl acceso al terreno es por el cajón del Río Murta. Es un recorrido de unos 7 kilómetros en los que NO hay camino. Se transita principalmente por el margen del cauce. Dadas las características del Río Murta, se debe vadear el río varias veces.El acceso al terreno es viable de 3 formas diferentes:1. En vehículo 4x4, apto para el terreno anteriormente descrito y de una altura suficiente. Importante resaltar que el acceso vehicular es posible siempre y cuando las condiciones del Río lo permitan.2. A caballo. Un vecino arrienda caballos al inicio del recorrido. Para subir a caballo, se recomienda contratar a un guía local. Para gestionar estos servicios, el cliente se puede poner en contacto con Conserva Patagonia, que a su vez contactará con el guía.3. Trekking de unas tres horas por un sendero. El sendero está en proceso de mejora, por lo que se recomienda contratar guía local. SERVICIOS BÁSICOSEl terreno se emplaza en un sector totalmente vírgen, por lo que no cuenta con acceso directo a electricidad o internet. Es estar realmente conectado con la naturaleza indómita.Dado el carácter conservacionista del proyecto, se sugiere para los clientes que quisieran construir algún refugio o cabaña, buscar alternativas sustentables de construcción, prefiriendo alternativas como paneles solares para la electricidad por ejemplo.El acceso a agua puede ser mediante pozo o copa.INCLUÍDOS CON TU COMPRA:Si compras este terreno, serás dueño también de una fracción de los lugares comunes, que son,A. 2 playas (orillas de río para acceso de todos los clientes).C. 1 zona de reforestaciónE. 1 parque de más de 122 hectáreas de bosque nativo. Esto es lo más importante, porque hace real el espíritu conservacionista del proyecto. Todo esto está detallado en la escritura.Podrás desarrollar en tu terreno lo que te permita el enfoque del proyecto y el uso de suelo agrícola (construir dentro del 20% del total del terreno).Esta es una tremenda oportunidad de multiplicar tus ingresos hasta en más de 3 veces esperando un par de años, pero adquiriendo un terreno de alta plusvalía y un incalculable valor natural. Si quieres adquirir esta joya, escríbeme directo y serás dueño de un hermoso terreno que multiplicará tus ingresos y protegerá nuestra Patagonia chilena de Aysén.</t>
  </si>
  <si>
    <t>https://www.portalterreno.com/cl/propiedad/venta/agricola/coyhaique/185692</t>
  </si>
  <si>
    <t>2022-01-13</t>
  </si>
  <si>
    <t>Información Adicional Zona de Alta Demanda Zona de Muy Alta Demanda--&gt; Descripción Gran Oportunidad:Se vende terreno de 18 hectáreas en sector La Cordonada Cerro Galera Coyhaique Región de Aisén.Terreno cuenta con acceso directo a camino público, acceso a red de alumbrado, agua de vertiente y en ejecución proyecto Agua Potable Rural. Ubicado en sector La Cordonada, a 40 minutos de Coyhaique y a 20 kilómetros de Balmaceda (aeropuerto). El pueblo más cercano (El Blanco) está a 5 kms.Se encuentra cercano a lagos, ríos y camino turístico.Terreno se encuentra con cercos y deslindes claramente determinados.Acceso expedito durante todo el año, con árboles nativos (Lengas y Ñires, mucho renuevo), hermoso entorno natural.Predio apto para emprendimiento turístico, construcción de cabañas, siembra y mantener ganado en baja escala.Sector cuenta con postación de energía eléctrica, actualmente está en vías de desarrollo de un proyecto de agua potable rural, en la primera etapa.Acceso a vertientes de agua. valor contempla los trabajos realizados por el cierre perimetral de la propiedad. gran plusvalía del sector, factibilidad de servicios básicos, y distancia al aeropuerto Balmaceda ubicado a solo 15 minutos en vehículo. Precio de Venta:9019 UFPara mayor información y coordinación de visitas contáctanos:Cel +\</t>
  </si>
  <si>
    <t>https://www.yapo.cl/inmuebles/propiedad_87552656</t>
  </si>
  <si>
    <t>Terreno de 2.96 hectáreas. Orilla de Rio Baker, comuna de Cochrane. &amp;#128175,&amp;#128076,&amp;#9989, Con acceso a camino público. &amp;#11013,&amp;#9989, Cercano a los principales atractivos turísticos de la Carretera Austral Sur.&amp;#9989, Valor $56.000.000 CLP</t>
  </si>
  <si>
    <t>https://www.portalterreno.com/cl/propiedad/venta/terreno/rio-ibanez/237562</t>
  </si>
  <si>
    <t>Se vende Terreno de 34 hectáreas a orilla de carretera austral pavimentada y a 12 kmts de Villa Cerro Castillo con abundante vegetación nativa de coihue, lenga y ñirre con casa y galpón e instalación de agua de vertiente. Contiene camino interiores con espectacular vista a lago y ríos, especial para turismo rural.Para mayor información contactarme.</t>
  </si>
  <si>
    <t>https://www.yapo.cl/inmuebles/propiedad_88859508</t>
  </si>
  <si>
    <t>Se vende terreno de 54 hectáreas en la Patagonia Chilena, reales interesados comunicarse al +56993238636.</t>
  </si>
  <si>
    <t>https://new.yapo.cl/inmuebles/propiedad_84493515</t>
  </si>
  <si>
    <t>Campo de 6.92 héctareas, se vende por encargo. Se ubica pasado el cruce Murta, a 3 kms del puente Río Engaño. Con vista al Lago General Carrera</t>
  </si>
  <si>
    <t>https://inmueble.mercadolibre.cl/MLC-1101909648-176-hectareas-en-la-cordonada-cerro-galera-a-45-minutos-de-_JM</t>
  </si>
  <si>
    <t>2022-03-02</t>
  </si>
  <si>
    <t>Terreno de 17,6 hectáreas.     Cuenta con acceso directo a camino público, acceso a red de alumbrado, agua de vertiente y en ejecución proyecto Agua Potable Rural. Ubicado en sector La Cordonada, a 40 minutos de Coyhaique y a 20 kilómetros de Balmaceda (aeropuerto). El poblado más cercano (El Blanco) está a 5 kms. Se encuentra cercano a lagos como lago Pólux , ríos y camino turístico.  Se encuentra con cercos  perimetral completo y deslindes claramente determinados.  Acceso expedito durante todo el año, con flora  nativo (Lengas y Ñires, mucho renuevo), hermoso entorno natural. Con transporte público cercano a las hectáreas.  Apto para emprendimiento turístico, construcción de cabañas, siembra.  El título se encuentra al día sin gravámenes ni restricciones al dominio.   Sector cuenta con posteado de luz eléctrica, actualmente se está con proyecto de agua potable rural, en la primera etapa.  Con acceso a vertientes de agua. Valor  comercial, actualizado de acuerdo a todo el trabajo realizado por el cerco perimetral  de la propiedad y su plusvalía y posibilidad de luz y agua prontamente y cercano al aeropuerto Balmaceda A 15 MINUTOS.  VALOR 210.000.000.- OFERTA ESPECIAL.</t>
  </si>
  <si>
    <t>Camino Orilla La Cordonada  Cerro Galera, 30 Kms De Coyhaique,, Coihaique, Aysén</t>
  </si>
  <si>
    <t>https://www.portalinmobiliario.com/MLC-1413209429-terrenos-la-patagonia-en-localidad-la-junta-cisnes-aysen-_JM</t>
  </si>
  <si>
    <t>Venta_Terrenos en localidad La Patagonia localidad La Junta / Cisnes /AysénMaravilloso Lotes desde 1.35 HAS hasta 9 HAS todos con extensas orillas del Río Oeste, Ubicado a 35 minutos de la Junta límite entre la Región de los Lagos y Aysén, con futuro camino con acceso directo a los predios, solo reales interesados en plusvalía futura.Cuenta en su totalidad con un bosque nativo milenario compuesto por Lenga, Coihue, Ciprés, Arrayan, Mañio y otras especies típicas de la zona, además de unos de los mejores lugares para practicar pesca deportiva, cabalgatas y deportes outdoors además de tener en sus cercanías el Parque Nacional Corcovado.Un lugar de la Patagonia Chilena ideal para conservación y contemplación.Precios x hectáreaLotes de 6 o más $10.000.000 c/uLotes de 5 hectáreas $12.000.000 c/uLotes de 4 hectáreas $14.000.000 c/uLotes de 3 hectáreas $16.000.000 c/uLotes de 2 hectáreas $18.000.000 c/uLotes de 1 hectárea $25.000.000 c/uContacto: Manuela Marinovic M.+569 99913415 - KP260588 - KPD081602 -  - Publicado con KiteProp CRM Sistema Inmobiliario</t>
  </si>
  <si>
    <t>https://www.portalinmobiliario.com/MLC-1391673231-terrenos-la-patagonia-en-localidad-la-junta-cisnes-aysen-_JM</t>
  </si>
  <si>
    <t>Venta_Terrenos en localidad La Patagonia localidad La Junta / Cisnes /AysénMaravilloso Lotes desde 1.35 HAS hasta 9 HAS todos con extensas orillas del Río Oeste, Ubicado a 35 minutos de la Junta límite entre la Región de los Lagos y Aysén, con futuro camino con acceso directo a los predios, solo reales interesados en plusvalía futura.Cuenta en su totalidad con un bosque nativo milenario compuesto por Lenga, Coihue, Ciprés, Arrayan, Mañio y otras especies típicas de la zona, además de unos de los mejores lugares para practicar pesca deportiva, cabalgatas y deportes outdoors además de tener en sus cercanías el Parque Nacional Corcovado.Un lugar de la Patagonia Chilena ideal para conservación y contemplación.Precios x hectáreaLotes de 6 o más $10.000.000 c/uLotes de 5 hectáreas $12.000.000 c/uLotes de 4 hectáreas $14.000.000 c/uLotes de 3 hectáreas $16.000.000 c/uLotes de 2 hectáreas $18.000.000 c/uLotes de 1 hectárea $25.000.000 c/uContacto: Manuela Marinovic M.+569 99913415 - KP241848 - 202306070800 -  - Publicado con KiteProp CRM Sistema Inmobiliario</t>
  </si>
  <si>
    <t>https://www.economicos.cl/propiedades/campo-cerro-castillo-unico-codAASLMSY.html</t>
  </si>
  <si>
    <t>Vendo 3 Campos en CERRO CASTILLO, únicos  Todos con vista al Cerro Castillo, arroyos de Agua año redondo, Derechos de agua, bosque, acceso directo Carretera Austral, semi planos, luz, internet, papeles al día, bajísimas contribuciones, OPORTUNIDAD! Se venden juntos o por separado (son contiguos, paño total 77Há), con sus Roles  Lote 50Há = $600.000.000 Lote 25Há = $480.000.000 Lote 2Há = $120.000.000  + Comisión Venta 3%  Cel +56998872556 Juan Undurraga</t>
  </si>
  <si>
    <t>Cerro Castillo Río Ibanez, Aisén del General Carlos Ibañez del Campo</t>
  </si>
  <si>
    <t>https://www.portalinmobiliario.com/MLC-1313691304-terrenos-la-patagonia-en-localidad-la-junta-cisnes-aysen-_JM</t>
  </si>
  <si>
    <t>2023-02-04</t>
  </si>
  <si>
    <t>Venta_Terrenos en localidad La Patagonia localidad La Junta / Cisnes /AysénMaravilloso Lotes desde 1.35 HAS hasta 9 HAS todos con extensas orillas del Río Oeste, Ubicado a 35 minutos de la Junta límite entre la Región de los Lagos y Aysén, con futuro camino con acceso directo a los predios, solo reales interesados en plusvalía futura.Cuenta en su totalidad con un bosque nativo milenario compuesto por Lenga, Coihue, Ciprés, Arrayan, Mañio y otras especies típicas de la zona, además de unos de los mejores lugares para practicar pesca deportiva, cabalgatas y deportes outdoors además de tener en sus cercanías el Parque Nacional Corcovado.Un lugar de la Patagonia Chilena ideal para conservación y contemplación.Precios x hectáreaLotes de 6 o más $10.000.000 c/uLotes de 5 hectáreas $12.000.000 c/uLotes de 4 hectáreas $14.000.000 c/uLotes de 3 hectáreas $16.000.000 c/uLotes de 2 hectáreas $18.000.000 c/uLotes de 1 hectárea $25.000.000 c/uContacto: Manuela Marinovic M.+569 99913415 - KP186498 -  - Publicado con KiteProp CRM Sistema Inmobiliario</t>
  </si>
  <si>
    <t>https://new.yapo.cl/inmuebles/propiedad_80082236</t>
  </si>
  <si>
    <t>Se venden terrenos, ubicados en la Región de Aisén, específicamente en los alrededores del Lago General Carrera. El acceso a estos terrenos es a través de Puerto Sánchez. Estos se ubican a unos 20 minutos en vehículo desde el pueblo. Estos terrenos poseen bosque nativo, principalmente de Lengas, también con presencia de Mañíos, Ñirres, Ciruelillo, gran variedad de arbustos, flores y frutos silvestres, Líquenes, algas terrestres, hongos comestibles y endémicos, y mucho más. Por otra parte, también existe una gran variedad de fauna silvestre, destacando: Puma, Huemul, Águila, Cóndor, Alcón, variedad de otras aves, mamíferos menores, reptiles, en fin, es un ecosistema muy rico en flora y fauna este es un lugar prácticamente virgen donde se puede sentir el poder de la naturaleza y encontrar un recogimiento y conexión con esta. También en el sector, se pueden encontrar las espectaculares Capillas de Mármol, existiendo muchas Islas con hermosas grutas y capillas para realizar visitas en bote. Estas salidas se realizan desde Puerto Sánchez. Posee una hermosa vista del lago, glaciares colindantes, un rio que pasa por el borde del terreno, un estero que lo cruza, y otro pequeño estero que también pasa por el terreno, hay lugares planos y despejados, laderas, cerros, sectores rocosos, bosque cerrado, mucha materia prima para la construcción de una casa o para desarrollar cualquier proyecto turístico o de cualquier tipo... Para recopilar mayores antecedentes y coordinar visitas contactar al agente inmobiliario José Luis Marín al celular 56 9 88283879 o al mail</t>
  </si>
  <si>
    <t>https://www.portalterreno.com/cl/propiedad/venta/terreno/aysen/181300</t>
  </si>
  <si>
    <t>Información Adicional Zona de Alta Demanda Zona de Muy Alta Demanda--&gt; Descripción Este proyecto está ubicado a tan solo 1h30 de Coyhaique y lo cruza la Carretera Austral. Tiene magníficas vistas a la Condorera, una imponente pared vertical donde anidan los cóndores, y las montañas aledañas, igualmente impresionantes.... es algo así como un anfiteatro rodeado de colosos macizos... 2,5km de orilla del río Picaflor, varios arroyos... Son casi 500ha. Los lotes son de 1 hectárea, con acceso vehicular y factibilidad de luz. Están pensado para tener de todo, partes planas (orilla de carretera o río), partes más elevadas con miradores, arroyos... Tanto con orilla de carretera como con orilla de río, con un valor de pre venta (descuento aplicado) partiendo desde los $16.000.000 hasta los $45.000.000 acorde a disponibilidad (desde los $8 millones los 5000 m2, muy por debajo del mercado) Para más información puedes contactarnos en: Javier Rodríguez +569 9 344 89 72</t>
  </si>
  <si>
    <t>2510094040</t>
  </si>
  <si>
    <t>https://www.portalinmobiliario.com/MLC-1446878471-puerto-cisnes-_JM</t>
  </si>
  <si>
    <t>https://www.portalinmobiliario.com/MLC-1504789023-terreno-de-125-hectareas-orilla-de-lago-pollux-coyhaique-_JM</t>
  </si>
  <si>
    <t>OPORTUNIDAD DE INVERSION Se vende, hermoso campo de 12.5 hectáreas en Lago Pollux, a 45 minutos desde Coyhaique, 260 metros de orilla de lago, acceso desde camino interior, callejón Mariao, con bosque nativo, excelente vista y exposición solar.Factibilidad eléctrica y agua a través de pozo o lago.Valor por campo completo$250.000.000 más 3% de comisión más IVA Interesados, tratar por interno - KP304240 - KPD071905 -  - Publicado con KiteProp CRM Sistema Inmobiliario</t>
  </si>
  <si>
    <t>https://propiedades.portalterreno.cl/propiedad/venta/terreno/aysen/303867</t>
  </si>
  <si>
    <t>Tengo la alegría de presentarles “Reserva Río Aysén” un lugar en el corazón de la Patagonia Chilena a solo 10 minutos de Puerto Aysén. Se trata de una Isla rodeada de montañas nevadas, glaciares, cascadas y abrazada por el hermoso río Aysén.\n\n\n\nEl proyecto, contempla 48 lotes en promedio de 1 hectáreas todos con acceso a río y como patio trasero un parque de 20 hectáreas. \n\n\n\nAbundantes recursos hídricos, flora y fauna patagónica caracterizan a este único lugar. Un entorno es privilegiado, cercano a lugares emblemáticos de la Patagonia Chilena, como Laguna San Rafael, Fiordo Aysén, Carretera Austral, Coyhaique, Puerto Chacabuco y a 10 minutos río a abajo de Puerto Aysén. \n\n\n\nLos atractivos del lugar son innumerable, pesca abundante, gastronomía, deportes extremos, termas, hoteles, parques nacionales y mucho más.\n\n\n\nNo te puedes perder esta Oportunidad Única, estaremos felices de contestar tus consultas para aprovechar esta gran oportunidad. \n\n- KP329720 - KPD062800 - \n - Publicado vía KiteProp CRM Inmobiliario. Puerto Aysén</t>
  </si>
  <si>
    <t>https://propiedades.portalterreno.cl/propiedad/venta/terreno/coyhaique/303375</t>
  </si>
  <si>
    <t>OPORTUNIDAD DE INVERSION ⏰\n\nSe vende, hermoso campo de 12.5 hectáreas en Lago Pollux, a 45 minutos desde Coyhaique, 260 metros de orilla de lago, acceso desde camino interior, callejón Mariao, con bosque nativo, excelente vista y exposición solar.\nFactibilidad eléctrica y agua a través de pozo o lago.\nValor por campo completo\n$250.000.000 más 3% de comisión más IVA \nInteresados, tratar por interno \n\n- KP314400 - KPD072900 - \n - Publicado vía KiteProp CRM Inmobiliario.</t>
  </si>
  <si>
    <t>2023-08-10</t>
  </si>
  <si>
    <t>2.5 Hectareas cercanas a Puerto Guadal, excelente exposicion y completamente plana, la propiedad cuenta con luz y agua, junto a un radier de concreto de alrededor de 180M2, 11.20mt de ancho por 15.90 de largo, que el dueño anterior dejo ya que por motivos personales no pudo continuar con el proyecto.</t>
  </si>
  <si>
    <t>https://www.portalinmobiliario.com/MLC-1397154121-patagonia-cercano-a-puerto-guadal-_JM</t>
  </si>
  <si>
    <t>158.916 - Venta Sitio Parcela 88 Hectareas Aysen - Coyaique - 868.000mts, Coihaique, Aysén</t>
  </si>
  <si>
    <t>https://www.portalinmobiliario.com/MLC-929884414-sitio-en-venta-en-coihaique-_JM</t>
  </si>
  <si>
    <t>https://www.yapo.cl/inmuebles/propiedad_89788652</t>
  </si>
  <si>
    <t>Este exclusivo y fabuloso proyecto, se encuentra ubicado en la zona montañosa de Coyhaique, con vistas panorámicas al Cerro Rosado y al imponente y atractivo Cerro Mano Negra. Características principales es su flora nativa protegida como la Lenga, Coigüe y Alerce, y conectividad a principales ciudades y atractivos turísticos. Diversos arroyos, provenientes de la Cordillera, cruzan el campo. El uso es únicamente para parcela, el campo tiene una superficie completa de 184 há, y la superficie de cada terreno es de 1há hasta 10 há. Además, cuenta con postación fuera del campo. Atractivos y Experiencias cercanas a la zona: - Rio Simpson - Reserva Nacional Coyhaique - Cerro Castillo - Pesca - Deportes Outdoor - Navegación a Laguna San Rafael</t>
  </si>
  <si>
    <t>https://www.portalinmobiliario.com/MLC-581975116-sitio-en-venta-en-coihaique-_JM</t>
  </si>
  <si>
    <t>Se Vende Campo de 88 hectáreasCon Bosque NativoRio Estero el Machi En la propiedad se han rencontrado minerales como Oro y ZincCerro Catedral y lago16.000.000 por HectáreaLa Ubicación es referencialMetros proporcionados por el propietarioHonorarios:Ventas: 2% HonorariosArriendos hasta 2 años: 50% HonorariosArriendos de más de 2 años: 2% Honorarios por cada meswww.prestigepropiedades.clinfo@prestigepropiedades.clTel 56 2 2245 7143(Celulares: 9 9500 9292 - 9 9441 4277)WhatsApp 56 9 6812 1361Código: 158.916</t>
  </si>
  <si>
    <t>158.916 - Venta Sitio Parcela 88 Hectareas Aysen - Coyaique - 868.000mts</t>
  </si>
  <si>
    <t>https://new.yapo.cl/inmuebles/propiedad_80106932</t>
  </si>
  <si>
    <t>Se vende sitio, ubicado en la Región de Aisén, específicamente en los alrededores del Lago General Carrera. El acceso a estos terrenos es a través de Puerto Sánchez. Estos se ubican a unos 20 minutos en vehículo desde el pueblo. Estos terrenos poseen bosque nativo, principalmente de Lengas, también con presencia de Mañíos, Ñirres, Ciruelillo, gran variedad de arbustos, flores y frutos silvestres, Líquenes, algas terrestres, hongos comestibles y endémicos, y mucho más. Por otra parte, también existe una gran variedad de fauna silvestre, destacando: Puma, Huemul, Águila, Cóndor, Alcón, variedad de otras aves, mamíferos menores, reptiles, en fin, es un ecosistema muy rico en flora y fauna este es un lugar prácticamente virgen donde se puede sentir el poder de la naturaleza y encontrar un recogimiento y conexión con esta. También en el sector, se pueden encontrar las espectaculares Capillas de Mármol, existiendo muchas Islas con hermosas grutas y capillas para realizar visitas en bote. Estas salidas se realizan desde Puerto Sánchez. Posee una hermosa vista del lago, glaciares colindantes, un rio que pasa por el borde del terreno, un estero que lo cruza, y otro pequeño estero que también pasa por el terreno, hay lugares planos y despejados, laderas, cerros, sectores rocosos, bosque cerrado, mucha materia prima para la construcción de una casa o para desarrollar cualquier proyecto turístico o de cualquier tipo... Para recopilar mayores antecedentes y coordinar visitas contactar al agente inmobiliario José Luis Marín al celular 56 9 88283879 o al mail</t>
  </si>
  <si>
    <t>https://propiedades.portalterreno.cl/propiedad/venta/terreno/lago-verde/307668</t>
  </si>
  <si>
    <t>La cabaña cuenta con aislacion térmica, instalación eléctrica para conectar a generador eléctricoCuenta con fosa séptica1 baño cocina y una pieza260 metros de camino estabilizadoUbicado en valle figueroaBosque nativo coigue, tepa, mañio’ arrayan y lunaTerreno exento de contribuciones.Rol propio llegar y transferir</t>
  </si>
  <si>
    <t>https://www.yapo.cl/inmuebles/propiedad_89268946</t>
  </si>
  <si>
    <t>campo de 3.5 hectáreas ubicado en pto. rio tranquilo región de Aysén, camino exploradores en km 27, se encuentra con toda su documentación al día, con mucha vegetación, agua , acceso a camino publico. mayor antecedentes 9-82829389</t>
  </si>
  <si>
    <t>https://www.portalterreno.com/cl/propiedad/venta/terreno/aysen/173765</t>
  </si>
  <si>
    <t>2021-06-14</t>
  </si>
  <si>
    <t>Información Adicional Zona de Alta Demanda Zona de Muy Alta Demanda--&gt; Descripción Tal como lo indica su nombre, Bonito impacta por su belleza. Además, es el mejor Puerto Natural en la ruta a la Laguna San Rafael. A 1 hora del Parque Nacional Laguna San Rafael. El parque más visitado de la Región. Una de las pocas Zonas Protegida Declarada Libre de Salmoneras. Aguas de baja profundidad en bahía protegida, rodeadas de parques nacionales, termas y glaciares. Situado en el Canal Elefantes, uno de los más bellos de la Región, coronado por picos nevados y en la hoja de ruta de cruceros, yates y veleros. 5 arroyos interiores de agua dulce que desembocan en el mar. Proyección de Camino desde Puerto Aysén. Acceso por dos puertos: Grossse y Chacabuco Todos los lotes con vistas panorámicas al mar. 65 lotes con orilla de mar, 29 lotes en segunda Área común para muelle y 27,2HA de reserva ecológica. Descubre nuestro PROYECTO explora las 6 vistas disponibles Contáctanos, ¡Te ayudaremos a escoger tu mejor Opción! Javier Rodríguez+56 9 9 344 89 72</t>
  </si>
  <si>
    <t>1106012622</t>
  </si>
  <si>
    <t>https://www.portalterreno.com/cl/propiedad/venta/terreno/coyhaique/115411</t>
  </si>
  <si>
    <t>Información Adicional Cierre perimetral Electricidad Buenos accesos Ubicación privilegiada Zona de Alta Demanda Zona de Muy Alta Demanda--&gt; Descripción Terreno Ensenada – Valle Simpson Ubicación.- Sector Valle Simpson, camino Ensenada, Comuna de Coyhaique, Prov. de Coyhaique, Región de Aysén. Superficie y deslindes.- - Superficie: 26.75 Hás. Cuenta con levantamiento topográfico. - Deslinde Sur de 420 metros de largo con acceso a Ruta X-632 (Camino Ensenada Valle Simpson). Distancias.- - Coyhaique: 23 Km. - Aeropuerto Balmaceda: 45 Km. Características .- Terreno de topografía plana. Factibilidad de suministro de energía eléctrica (mediana y baja tensión), postación pasa por terreno. Entre campo y río Simpson existe una distancia promedio de 200 metros. Cobertura de telefonía móvil e internet. Cierre Perimetral, portón de acceso y cargadero para ganado.</t>
  </si>
  <si>
    <t>https://www.portalinmobiliario.com/MLC-908920903-campo-155-ha-con-orilla-de-lago-en-venta-en-rio-ibanez-_JM</t>
  </si>
  <si>
    <t>2021-09-27</t>
  </si>
  <si>
    <t>Maravilloso campo de 155ha a orillas del lago general carrera con 1000 mts orilla lago. Hasta el momento es el único que va quedando con estas dimesiones de campo grande, con esa superficie.  El terreno queda aproximadamente a 10 minutos de Puerto Tranquilo, donde se ubican las Capillas de Mármol, en lancha demoran entre 10 – 15 minutos en llegar a este hermoso lugar turístico.   De Cochrane esta a aproximadamente 130 kilómetros, y de Coyaihque aproximado 200 kilómetros, las ciudades más cercanas al campo. Esta ubicado a orilla de carretera, con las postaciones eléctricas ahí mismo por ende las factibilidades de luz son inmediatas realizando el empalme. Presenta floración nativa y excelente pesca, entre otros deportes a desarrollar al aire libre y lugares turísticos cercanos.   Vista al Lago Genera Carrera y acceso a la playa, con hermosa vegetación nativa. Bosque de arrayanes dentro de este gran y amplio predio. Excelente conectividad para ser un lugar alejado de la urbanización. Un lugar con una energía maravillosa, con ambiente para la aventura, la libertad, naturaleza y estilo de vida que te lleva de vuelta a lo simple.</t>
  </si>
  <si>
    <t>Lago General Carrera, Puerto Tranquilo, Río Ibánez, Aysén</t>
  </si>
  <si>
    <t>https://new.yapo.cl/inmuebles/propiedad_86743423</t>
  </si>
  <si>
    <t>2023-04-06</t>
  </si>
  <si>
    <t>Venta de terreno en la localidad de La Junta, por la Ruta X-13 a 38 km camino a Lago Verde. El campo tiene una superficie de 40,5 ha con bosque nativo en su gran mayoría. Cuenta con una laguna en su límite posterior, y en el frente deslinda con la carretera que une La Junta y Lago Verde. Existe factibilidad eléctrica, ya que la línea de media tensión pasa paralelo a la carretera. El campo cuenta con toda la documentación al día, para realizar traspaso en lo inmediato cuando se requiera. Se vende el campo completo, con un piso de $20 millones mínimo por hectárea. Realizar consultas y ofertas, al teléfono (Solo WhatsApp).-</t>
  </si>
  <si>
    <t>https://www.portalterreno.com/cl/propiedad/venta/terreno/aysen/197506</t>
  </si>
  <si>
    <t>2022-05-11</t>
  </si>
  <si>
    <t>Información Adicional Cierre perimetral Zona de Alta Demanda Zona de Muy Alta Demanda--&gt; Descripción ESTRATEGICA !! PROPIEDAD CERCANA A LAGUNA SAN RAFAELPuntilla Bahia Exploradores, Laguna San Rafael, Región de Aysen PUNTILLA BAHIA EXPLORADORES En venta estratégico terreno en Puntilla Exploradores, en Región de Aysén, en la desembocadura de Rio Exploradores a un costado de Fiordo Elefantes, para de ahí llegar a Laguna San Rafael, es el terreno privado más cercano a Laguna San Rafael. El terreno considera bosque virgen con vertientes y playa, con sector protegido para embarcaciones, considera un total de 14.6 hectáreas, y más de 800 mts de borde mar. Cuenta con acceso desde Puerto Río Exploradores (Lago Gral Carrera), camino consolidado, con puente ya realizado de ahí a muelle fiscal en Rio Exploradores a 10.5 kms. aproximadamente al predio en embarcacion y a 21 kms a a Laguna San Rafael. VALOR UF 8.300 + 2% COMISION, CONTACTO: Rodolfo Paz, Fono +, Correo:</t>
  </si>
  <si>
    <t>https://www.portalterreno.com/cl/propiedad/venta/agricola/chile-chico/208938</t>
  </si>
  <si>
    <t>Campo de 52 hectáreas ubicado en Chile Chico, con 18,3 hectáreas plantadas con cerezos Swettheart, Kordia y Bing. Es un campo plano, con sus cuarteles rodeados por cortinas de álamos y derechos de agua sobre el río Jeinimeni.Por su ubicación y microclima, favorecen la producción tardía de cerezos y otros frutales.Además cuenta con las siguientes instalaciones:- Cámara de frío- Dos casas- Bodegas- Oficina de administración- Instalaciones para alojar a 24 recolectores con baños y comedor- Riego tecnificado- Torres de control de heladasEl campo está ubicado a 3 km del centro de la ciudad que cuenta con todos los servicios básicos y aeródromo y 4 km del Lago General Carrera.</t>
  </si>
  <si>
    <t>Campo de 52 hectáreas ubicado en Chile Chico, con 18,3 hectáreas plantadas con cerezos Swettheart, Kordia y Bing. Es un campo plano, con sus cuarteles rodeados por cortinas de álamos y derechos de agua sobre el río Jeinimeni.  Por su ubicación y microclima, favorecen la producción tardía de cerezos y otros frutales.  Además cuenta con las siguientes instalaciones: - Cámara de frío - Dos casas - Bodegas - Oficina de administración - Instalaciones para alojar a 24 recolectores con baños y comedor - Riego tecnificado - Torres de control de heladas  El campo está ubicado a 3 km del centro de la ciudad que cuenta con todos los servicios básicos y aeródromo y 4 km del Lago General Carrera.</t>
  </si>
  <si>
    <t>https://www.portalterreno.com/cl/propiedad/venta/terreno/cisnes/188843</t>
  </si>
  <si>
    <t>Información Adicional Electricidad Bosque Buenos accesos Ubicación privilegiada Zona de Alta Demanda Zona de Muy Alta Demanda--&gt; Descripción A 5 horas 45 minutos de aeropuerto BalmacedaA 5 horas de CoyhaiqueA 30 minutos de la localidad de La juntaA 1 hora de la localidad de Raúl Marín BalmacedaA 2 horas 15 minutos de la localidad de Chaitén A orillas del río Palena, el cual nace del lago binacional Palena por Chile , recibe aguas de los ríos frío y Rosselot , el río palena desemboca finalmente al mar en la localidad de Raúl Marín Balmaceda. El terreno de 15 has., con 700 metros de orilla de río, se ubica a 30 minutos de la localidad de la junta y a 1 hora de la localidad de Raúl Marín Balmaceda. Desde la carretera con una servidumbre 1.1 km para llegar hasta la casa … El camino de 3 metros de ancho se estabilizó con bolones de piedra dada la condición de la geografía del sector por ser suelos Mallinosos y húmedos propios del bosque siempre verde. Entremedio de un bosque encantado de helechos, grandes nalcas, que rodean ejemplares de tepa, coigue, mañio y luma, su bosque es exuberante. El terreno posee abundante agua por riachuelos que cruzan por el lugar. Este lugar principalmente reune condiciones para el desarrollo inmobiliario turístico. La casa de 153 metros cuadrados fue construida con maderas locales, es un tremendo refugio en las condiciones en que fue emplazada en este rincón de la patagonia chilena. Posee: 3 dormitorios2 baños1 dormitorio cama dobleCada dormitorio con cama rústica + veladorCocina equipada con cocina a gas, lavaplatos, estantes, mesones, comedor de diario.Logía disponible con conexión para lavadora. Living rústico de maderaComedor de madera para 8 personasCombustión lenta nueva Faltan instalar lámparas de living comedorCaseta para generadorLeñera o bodega</t>
  </si>
  <si>
    <t>0902044052</t>
  </si>
  <si>
    <t>https://www.yapo.cl/inmuebles/propiedad_88856499</t>
  </si>
  <si>
    <t>VENDE 50 HÁS. EN CARRETERA AUSTRAL REGIÓN DE AYSEN PATAGONIA CHILENA &amp;#8211, CHILE. ESTE HERMOSO TERRENO ESTA ABISMADO DE BOSQUE, FLORA, FAUNA NATIVA Y BORDE DE CASCADA QUE CON SUS TENUES MELODIAS REGALAN UN ARMONIOSO AMBIENTE EN EL QUE PREVALECE LA CREACION DE LOS ARBOLES ORIGINARIOS COMO COIHUES &amp;#8211, TEPA Y MAÑIO QUE HACEN ENCANTAR EL LUGAR. IDEAL PARA PROYECTO TURÍSTICO O INVERSIÓN PARTÍCULAR EL TERRENO DE 50 HAS SE ENCUENTRA EN MEDIO DE LA CARRETERA AUSTRAL A LA ALTURA DEL KM 35, A UNOS 30 MINUTOS APROXIMADO DESDE LA CIUDAD DE PTO. AYSEN Y A 1 HORA DE LA CAPITAL REGIONAL DE COYHAIQUE. VALOR UF: 577.- POR HECTAREAS SE VENDE LOTE COMPLETO. CONTACTO CEL.:76695061&amp;#8211,672393322 E-MAIL: marisolaravenapropiedades@gmail.com</t>
  </si>
  <si>
    <t>https://www.portalinmobiliario.com/venta/agricola/aysen-aysen/5985102-san-lorenzo-cochrane-uda</t>
  </si>
  <si>
    <t>Terreno de aproximadamente 3.5 hectáreas semi-plano, con bosques de Ñirre, con orilla del rio El Salto cercano al glaciar Calluqueo, sector muy turístico.Queda aproximadamente a una hora de Cochrane y a 40 minutos del glaciar Calluqueo.Debemos mencionar que el terreno es especial para un proyecto turístico, se puede apreciar una buena pesca.</t>
  </si>
  <si>
    <t>San Lorenzo, Cochrane, Aysén, Aysén</t>
  </si>
  <si>
    <t>https://www.yapo.cl/inmuebles/propiedad_88545029</t>
  </si>
  <si>
    <t>&amp;#161,Increíble oportunidad de inversión en el hermoso Sector Arroyo Richard de Coyhaique! &lt;br&gt;&lt;br&gt;Ponemos a tu disposición una exclusiva parcela de 35.000 metros de terreno, ideal para construir la casa de tus sueños o desarrollar un proyecto turístico. Esta propiedad posee una ubicación privilegiada en una zona de gran belleza natural y ofrece un sinfín de posibilidades para disfrutar de la tranquilidad y la naturaleza. &lt;br&gt;&lt;br&gt;Ofrece plan de manejo autorizado por CONAF, para este proyecto maderero.&lt;br&gt;&lt;br&gt;No pierdas la oportunidad de adquirir esta joya en Aysén. &lt;br&gt;Precio especial de UF 2.040, una verdadera oportunidad considerando todas las bondades que ofrece. Además, cuenta con acceso de camino con vehículo 4x4 hasta el lugar de acopio. No dejes pasar esta oportunidad única de invertir en este proyecto de 3.5 hectáreas de bosque nativo de lenga.&lt;br&gt;&lt;br&gt;&amp;#161,Contáctanos ahora mismo y asegura tu futuro!</t>
  </si>
  <si>
    <t>Lago Pérez, Villa Ortega, Coyhaique, Aysén, Chile</t>
  </si>
  <si>
    <t>https://www.economicos.cl/propiedades/sitio-o-terreno-en-venta-en-coyhaique-codR76401637-8L0-EBGC4839.html</t>
  </si>
  <si>
    <t>Terreno Ensenada    Valle Simpson  Ubicacion.-  Sector Valle Simpson, camino Ensenada, Comuna de Coyhaique, Prov. de Coyhaique, Region de Aysen.  Superficie y deslindes.- -Superficie: 26.75 Hs. Cuenta con levantamiento topogrfico.  -Deslinde Sur de 420 metros de largo con acceso a Ruta X-632 (Camino Ensenada Valle Simpson).  Distancias.-  -Coyhaique: 23 Km.  -Aeropuerto Balmaceda: 45 Km.  Caractersticas .-  Terreno de topografia plana. Factibilidad de suministro de energa elctrica (mediana y baja tension), postacion pasa por terreno. Entre campo y Rio Simpson existe una distancia promedio de 200 metros. Cobertura de telefonia movil e internet. Cierre Perimetral, porton de acceso y cargadero para ganado.</t>
  </si>
  <si>
    <t>https://propiedades.portalterreno.cl/propiedad/venta/terreno/puerto-aysen/304622</t>
  </si>
  <si>
    <t>Terreno, de 20.000.000 mts2, el cual se puede subdividir, papeles al día, vende su dueño.</t>
  </si>
  <si>
    <t>https://new.yapo.cl/inmuebles/propiedad_83495170</t>
  </si>
  <si>
    <t>Se vende campo de 97.7 hectÃ¡reas valor $181.360.000 ubicado en lago atravesado, interesados contactarse al nÃºmero: +569 9385 5383.</t>
  </si>
  <si>
    <t>https://www.economicos.cl/propiedades/vendo-terreno-de-14-hectareas-codAAQROFY.html</t>
  </si>
  <si>
    <t>2020-04-20</t>
  </si>
  <si>
    <t>Terreno consta de Galpón de 158 metros cuadrados con electricidad, y piso de cemento  y media agua de 18 metros cuadrados, ademas tiene agua de vertiente, bosque nativo (10 hectáreas aprox.), camino intrapredial, sistema para bajar leña, ideal para explotación maderera y/o turismo, terreno cerrado con camino ripiado en la entrada, a orilla de carretera (ruta 240)</t>
  </si>
  <si>
    <t>Kilómetro 13, Camino Puerto Aysén- Coyhaique Aysén, Aisén del General Carlos Ibañez del Campo</t>
  </si>
  <si>
    <t>https://new.yapo.cl/inmuebles/propiedad_85761084</t>
  </si>
  <si>
    <t>Espectacular Campito de 14.11 hectáreas con laguna privada. Bosque de lenga y Ñire. Muy cercano a Balmaceda y coyhaique. Ubicación privilegiada</t>
  </si>
  <si>
    <t>https://propiedades.portalterreno.cl/propiedad/venta/terreno/aysen/303859</t>
  </si>
  <si>
    <t>Tengo la alegría de presentarles “Reserva Río Aysén” un lugar en el corazón de la Patagonia Chilena. Se trata de una Isla rodeada de montañas nevadas, glaciares, cascadas y abrazada por el hermoso río Aysén.\n\nEl proyecto, contempla 48 lotes en promedio de 1 hectáreas todos con acceso a río y como patio trasero un parque de 20 hectáreas orientado a la conservación. \n\nAbundantes recursos hídricos, flora y fauna patagónica caracterizan a este único lugar. Un entorno es privilegiado, cercano a lugares emblemáticos de la Patagonia Chilena, como Laguna San Rafael, Fiordo Aysén, Carretera Austral, Coyhaique, Puerto Chacabuco y a 10 minutos río a abajo de Puerto Aysén. \n\nLos atractivos del lugar son innumerable, pesca abundante, gastronomía, deportes extremos, termas, hoteles, parques nacionales y mucho más.\n\nNo dudes en escribirnos, estaremos felices de contestar tus consultas para aprovechar esta gran oportunidad. \n\n- KP329567 - KPD062800 - \n - Publicado vía KiteProp CRM Inmobiliario. Puerto Aysén</t>
  </si>
  <si>
    <t>https://www.portalterreno.com/cl/propiedad/venta/parcela/coyhaique/214473</t>
  </si>
  <si>
    <t>Información Adicional Zona de Alta Demanda Zona de Muy Alta Demanda--&gt; Descripción ¡UN PARAÍSO SUPER BIEN CONECTADO!Participa de un hermoso proyecto en blanco de mediano plazo (2 a 3 años) en la región de Aysén, para quienes desean estar alejados en su pequeño paraíso, pero también bien conectados a la urbe.El proyecto posee un inmejorable acceso al colindar con la carretera austral. Se encuentra a 1:15hrs de Puerto Cisnes y Puerto Aysén, a 2:10hrs del aeropuerto en Balmaceda, a sólo 25min de Villa Maniguales, a 30min del Lago las Torres y a 1h20 del glaciar colgante más famoso del mundo: El QueulatEl loteo de 478 hectáreas, subdividido en lotes de 1 hectárea aprox, posee factibilidad de fibra óptica y electricidad, esta última encontrándose a 3kms del lugar, una reserva ecológica para todos los propietarios de 100 hectáreas, cascadas, 2,5 km de orilla de río Picaflor, 2,5 km de Carretera Austral pavimentada, 6 km de los esteros Blanco y Colorado y, todo coronado por majestuosas montañas y el conocido cerro Picacho.El proyecto se vende en blanco, permitiendo el actual precio publicado de $21 millones la hectárea, el cual irá aumentando “levemente” a medida que se vaya avanzando.Todos los lotes son de superficie de 1 hectárea aproximadamente y tienen derechos sobre la reserva ecológica o área común, un verdadero parque de preservación para el futuro, con senderos y miradores, y para el que se constituirá un Derecho Real de Conservación.Posee factibilidad de fibra óptica, electricidad actualmente a 3kms del proyecto y agua por pozo a muy baja profundidad. Se conformará junta de vecinos para conectar el lugar.El loteo cuenta con un reglamento interno, se vende en blanco, aún sin roles y sin caminos interiores. Se estima que los roles estarán en un máximo de 10 meses desde esta publicación. Los caminos internos estarán entre el 2023 y 2025.Te dejamos invitado a conectarnos para darte a conocer más detalles sobre este hermoso.</t>
  </si>
  <si>
    <t>HABLAMOS CON PROPIEDAD VENDE PARCELAS  A solo a 10 minutos del centro de la ciudad de Puerto Aysén.  Descripción:  Campo de 5.7 hectáreas (Lote 15-7ª), se encuentran ubicado en sector Lago Pólux, sector con abundantes bosques de lenga y ñire en la comuna de Coyhaique, Región de Aysén.  Conectividad:  Desde la ciudad de puerto Aysén, el tiempo estimado desplazamiento es de 1 hora, 44 minutos y desde la ciudad de Coyhaique, el tiempo estimado desplazamiento es de 40 minutos. Tiene accesos por bifurcación el fraile y sector lago frio.  Entorno:  Lago Pólux, aguas aptas para la pesca de trucha aro iris y marrón. En estas zonas se registran algunas de las temperaturas más bajas de la región. En época invernal la orilla del lago se congela.</t>
  </si>
  <si>
    <t>Lago Pólux, Coihaique, Aysén</t>
  </si>
  <si>
    <t>https://www.portalinmobiliario.com/MLC-1411275517-sitio-en-venta-en-lago-polux-_JM</t>
  </si>
  <si>
    <t>https://www.portalinmobiliario.com/MLC-1463958151-patagonia-orilla-rio-cisnes-25-km-al-canal-puyuhuapi-_JM</t>
  </si>
  <si>
    <t>Desde la Carretera Austral, en la parte sur del Parque Nacional Queulat (que topa con el Río Cisnes), surge la variante de 33 kilómetros que llega hasta Puerto Cisnes, principal acceso al mar de canales, fiordos e islas de la Patagonia chilena, reconocida mundialmente por la espectacular belleza de montañas, glaciares y exuberantes bosques, soñado refugio de vida, aguas puras y recursos naturales. A orilla y reserva del Río Cisnes sin tránsito público a sólo 2,5 km del Canal Puyuhuapi, de corriente tranquila influida por las mareas y navegable para atracar una embarcación, se ubica el Lote P de 3,5 hectáreas. El terreno es parte de un condominio de 94,2 hectáreas y 20 lotes totales, que comparten una superficie de más de 17 hectáreas, tres esteros (con factibilidad hidroeléctrica), mallín, península e instalaciones rústicas de uso comunitario. El terreno del aviso tiene 380 metros de fondo por 85 metros de la ribera sur del Río Cisnes, lo que le otorga especial privacidad y protección, contando con acceso al paso de vehículo y bote para cruzar el río a remo o motor en corto trecho, en el Kilómetro 5 camino Aeródromo. El terreno está ubicado por camino público a 4,5 km y a 6 km por vía fluvial, de Puerto Cisnes que cuenta con las implementaciones públicas y privadas de centro portuario con zona franca libre de impuestos de importación. Río arriba a sólo 2 km, se llega a la hermosa Laguna Escondida. El terreno tiene orilla rocosa y arena no erosionada, que proporciona seguridad, privacidad y belleza paisajística (montañas nevadas de Queulat), con abundante bosque nativo, arroyos, fauna silvestre, avistamiento de aves y excelente pesca de trucha y salmón. Para contacto con anunciante, enviar mensaje de texto.</t>
  </si>
  <si>
    <t>https://www.portalinmobiliario.com/MLC-1437958399-patagonia-35-ha-ribera-rio-cisnes-aysen-_JM</t>
  </si>
  <si>
    <t>2023-11-05</t>
  </si>
  <si>
    <t>Vendo Parcela 3,5 hectáreas en la Patagonia, XI Región de Aysén, Chile, que es parte de una subdivisión de 20 terrenos (de los cuales esta parcela es la primera de tres que están en venta), más los derechos sobre 17,2 hectáreas con dos esteros, mallín, península e instalaciones rústicas de uso comunitario. La parcela tiene 380 metros de fondo por 85 metros de ribera al Río Cisnes y está ubicada a 5 km de Puerto Cisnes. Dado que el río es plenamente navegable con cualquier embarcación, en 2,5 km se accede a la desembocadura del río en el canal Puyuhuapi (frente a Isla Magdalena) con lo cual, es puerta abierta a la navegación de canales y fiordos de la Patagonia insular. Río arriba a sólo 2 km, se llega a la hermosa Laguna Escondida. La parcela tiene especial privacidad y belleza paisajística con bosque nativo, arroyos, fauna silvestre, avistamiento de aves y excelente pesca de trucha y salmón.</t>
  </si>
  <si>
    <t>67mw+vw Cisnes, Chile, Cisnes, Aysén</t>
  </si>
  <si>
    <t>https://www.yapo.cl/aisen/comprar/campo_en_la_junta_75874454.htm?ca=13_s&amp;oa=75874454&amp;xsp=27</t>
  </si>
  <si>
    <t>2021-02-01</t>
  </si>
  <si>
    <t>Vendo 27.7 hectáreas a orilla de carretera Austral. Bosque nativo virgen, cursos de de agua, topografía irregular. Superficie útil 6 hectáreas aprox.</t>
  </si>
  <si>
    <t>https://www.portalterreno.com/cl/propiedad/venta/parcela/lago-verde/176778</t>
  </si>
  <si>
    <t>2021-10-19</t>
  </si>
  <si>
    <t>Información Adicional Zona de Alta Demanda Zona de Muy Alta Demanda--&gt; Descripción Emplazado a orillas del Río Cisnes y a 5 minutos del Pueblo Villa La Tapera, el Proyecto ofrece una combinación única de paisajes naturales, tranquilidad y acceso a servicios básicos y fácil conectividad.Ubicado en la Región de Aysén, que contiene una de las reservas de agua dulce más grandes del planeta, el proyecto destaca por su cercanía a los atractivos turísticos de la Carretera Austral, como la Reserva Lago Las Torres, el Parque Nacional Queulat y la Reserva Lago Carlota. Un lugar único para el desarrollo de actividades como la pesca deportiva, el trekking y el avistamiento de avifauna. Villa La Tapera es el pueblo más cercano a los proyectos, y es una de las tres principales ciudades de la comuna de Lago Verde, se ubica a 50km (1 hora) al este de Villa Amengual la cual esta en la Carretera Austral, y a 185 km de Coyhaique.Villa La Tapera cuenta con: Estación de Carabineros, atención médica (Centro de salud rural), escuela, oficina de Registro Civil, abarrotes.Zonas de interés: Carretera Austral, Parque Nacional Queulat, Reserva Nacional Lago Carlota, Reserva Nacional Lago Las Torres, Puerto Cisnes, Villa Amengual, Puyuhuapi, Termas de Puyuhuapi, Lago Verde.Superficie desde: 0.78 hectáreasValor Lotes desde: $15.000.000.- (solo terreno).Valor Lotes desde: $55.000.000.- Valor incluye vivienda, acceso ripiado, instalación de agua y energía solar.Comisión: 2% + IVA</t>
  </si>
  <si>
    <t>VillaLaTapera</t>
  </si>
  <si>
    <t>https://www.portalinmobiliario.com/MLC-642691823-sitio-en-venta-en-aisen-_JM</t>
  </si>
  <si>
    <t>2021-08-26</t>
  </si>
  <si>
    <t>Venta hermoso terreno 13,21 ha Ubicado a un costado de Rio Emperador Guillermo Cercano a Reserva Nacional Mañihuales  Valor $250.000.000 + 2% comisión +IVA    Contacto: Equipo Comercial : Magdalena Vega: propiedades@alonsoascui.cl Cel (+56 9) 4052 61 89 Edismar Santamaria (+569) 4382 86 70 Matias Alonso Ascui (+56 9) 9744 52 97 www.alonsoascui.com Teléfono Oficina Santiago (+56 2) 2993 24 38 Empresas Alonso &amp;amp, Ascui, Experiencia Inmobiliaria desde el año 1980 Corretaje de Propiedades • Tasaciones • Asesoría Legal • Inmobiliaria • Arquitectos</t>
  </si>
  <si>
    <t>Emperador Guillermo, Aysén, Aysén</t>
  </si>
  <si>
    <t>https://www.portalinmobiliario.com/venta/agricola/coyhaique-aysen/5955505-lago-general-carrera-sn-uda</t>
  </si>
  <si>
    <t>Campo de 129 hectáreas ubicadas en el Lago General Carrera, posee luz, es un terreno semi-plano con bosque nativo, cerca están las Capillas de Mármol y Puerto Tranquilo y una serie de atracciones turísticas, Cochrane se encuentra aproximadamente a 120 km y 200 km aproximado de Coyhaique Es bueno para inversión, lugar turístico.</t>
  </si>
  <si>
    <t>Lago General Carrera S / N, Coihaique, Aysén</t>
  </si>
  <si>
    <t>https://www.portalinmobiliario.com/MLC-942217952-precioso-predio-lago-thompson-_JM</t>
  </si>
  <si>
    <t>Precioso predio de 25 hectáreas y 1200 metros de orilla de Lago Thompson. Un lugar privilegiado, únicoen la Patagonia de Chile. A solo 23 kilómetros e la cuidad de Coyhaique encuentras esta maravilla.</t>
  </si>
  <si>
    <t>https://www.portalterreno.com/cl/propiedad/venta/terreno/coyhaique/115322</t>
  </si>
  <si>
    <t>Información Adicional Cierre perimetral Agua potable Caminos Zona de Alta Demanda Zona de Muy Alta Demanda--&gt; Descripción Campo lago Elizalde en venta en Coyhaique Se vende campo a 35 kilómetro de coyhaique sector Elizalde... rio boca del leon... con proyecto de luz 17.10 hectárea a orilla de río . Bosques nativo .celular- - .</t>
  </si>
  <si>
    <t>Chile Chico / Playa Chile Chico, Hermosa Parcela en Comunidad Ecológica de 10000 hectárea , excelente calidad de suelo para construcción, ubicada a 7 Km. de Puerto Guadal, camino hacia Laguna Manga, el camino llega directo a la entrada de propiedad, terreno plano en su mayoría. Predio con mucha vegetación nativa, está rodeado de agua y tiene vista hacia campos de hielo norte, Lago El Plomo y Lago Bertrand, Rol propio. Muy fácil acceso.&lt;br /&gt;&lt;br /&gt;&lt;br /&gt;394754 PPA</t>
  </si>
  <si>
    <t>Chile ChicoPlaya Chile Chico</t>
  </si>
  <si>
    <t>https://www.yapo.cl/inmuebles/propiedad_88016086</t>
  </si>
  <si>
    <t>https://www.yapo.cl/aisen/comprar/terreno_sector_el_peludo_4_3_ha_79538747.htm?ca=13_s&amp;oa=79538747&amp;xsp=28</t>
  </si>
  <si>
    <t>Se venden 4.3ha de terreno en sector el peludo, a 30km aprox. de coyhaique. Todos los papeles al día para transferencia inmediata.</t>
  </si>
  <si>
    <t>https://www.portalinmobiliario.com/MLC-1000257930-loteo-parque-altos-del-condor-_JM</t>
  </si>
  <si>
    <t>¡UN PARAÍSO SUPER BIEN CONECTADO!Participa de un hermoso proyecto en blanco de mediano plazo (2 a 3 años) en la región de Aysén, para quienes desean estar alejados en su pequeño paraíso, pero también bien conectados a la urbe.El proyecto posee un inmejorable acceso al colindar con la carretera austral. Se encuentra a 1:15hrs de Puerto Cisnes y Puerto Aysén, a 2:10hrs del aeropuerto en Balmaceda, a sólo 25min de Villa Maniguales, a 30min del Lago las Torres y a 1h20 del glaciar colgante más famoso del mundo: El QueulatEl loteo de 478 hectáreas, subdividido en lotes de 1 hectárea aprox, posee factibilidad de fibra óptica y electricidad, esta última encontrándose a 3kms del lugar, una reserva ecológica para todos los propietarios de 100 hectáreas, cascadas, 2,5 km de orilla de río Picaflor, 2,5 km de Carretera Austral pavimentada, 6 km de los esteros Blanco y Colorado y, todo coronado por majestuosas montañas y el conocido cerro Picacho.El proyecto se vende en blanco, permitiendo el actual precio publicado de $21 millones la hectárea, el cual irá aumentando “levemente” a medida que se vaya avanzando.Todos los lotes son de superficie de 1 hectárea aproximadamente y tienen derechos sobre la reserva ecológica o área común, un verdadero parque de preservación para el futuro, con senderos y miradores, y para el que se constituirá un Derecho Real de Conservación.Posee factibilidad de fibra óptica, electricidad actualmente a 3kms del proyecto y agua por pozo a muy baja profundidad. Se conformará junta de vecinos para conectar el lugar.El loteo cuenta con un reglamento interno, se vende en blanco, aún sin roles y sin caminos interiores. Se estima que los roles estarán en un máximo de 10 meses desde esta publicación. Los caminos internos estarán entre el 2023 y 2025.Te dejamos invitado a conectarnos para darte a conocer más detalles sobre este hermoso.</t>
  </si>
  <si>
    <t>Coyhaique, Aysén, Chile, Coihaique, Aysén</t>
  </si>
  <si>
    <t>https://www.portalinmobiliario.com/venta/agricola/cochrane-aysen/6144290-el-maiten-sn-uda</t>
  </si>
  <si>
    <t>Este terreno se encuentra en la Undécima región de Aysén, ubicado al Noroeste de la ciudad de Cochrane, pueblo de 3700 habitantes con todos los serviciosTerreno de 3.5 hectáreas con orilla de rio ubicadas en la localidad de Cochrane, sector rio El Maiten , plano, cerrado en su totalidad  con bosques de Ñirre  La vista de este terreno es privilegiada, es óptimo para la construcción de cualquier proyecto turístico.</t>
  </si>
  <si>
    <t>El Maiten S / N, Cochrane, Aysén</t>
  </si>
  <si>
    <t>https://new.yapo.cl/inmuebles/propiedad_83549156</t>
  </si>
  <si>
    <t>2022-06-22</t>
  </si>
  <si>
    <t>Vendo lote 11 ha ubicadas a 140 km de coyhaique 2 hrs aprox con bosque y orilla de laguna grande verdaderos interesados llamar o dejar wsp 966525288 para coordinar visitas</t>
  </si>
  <si>
    <t>https://www.portalterreno.com/cl/propiedad/venta/terreno/aysen/236337</t>
  </si>
  <si>
    <t>Espectacular terreno en carretera Austral para vivir una vida conectado a la naturaleza.Lote N°52.Posee 10.000 mts2.Denominada "La Condorera", esta imponente pared vertical de roca es famosa en toda la zona por albergar majestuosos Cóndores que se pueden avistar durante todo el año.Cuenta con más de 2,5 km de orilla de Picaflor y 6 km aprox. de esteros Colorado y Blanco.La Carretera Austral pavimentada cruza todo el proyecto en casi 2,5 km.Deslumbrantes vistas panorámicas a las imponentes montañas que cobijan este Proyecto.Más de 100ha de Reserva Ecológica (área común) con más de 1km de orilla de río Picaflor, dos quebradascon agua, cascadas y exuberante bosque nativo. Protegidas con Derecho Real De Conservación.</t>
  </si>
  <si>
    <t>https://inmueble.mercadolibre.cl/MLC-1455460277-21538-parque-austral-rio-palena-_JM</t>
  </si>
  <si>
    <t>Cercano al parque nacional MeliMoyu, ubicado entre La Junta y Raúl Marín Balmaceda en la ruta hacia el golfo Corcovado y a orilla del gran Río Palena, nace Parque Austral con terrenos a orillas del Río Palena. Macrolotes de alta plusvalía en un proyecto diseñado bajo un innovador modelo de clase mundial y con altos estándares de conservación. Bosque Nativo protegido de por vida y 72 hectáreas de parque protegido. Alto valor paisajístico y reserva de agua dulce. Actividades y deportes outdoor. Inversión con Propósito Solo 6 macrolotes disponibles de entre 2,08 Hc y 5,7 Hc. y con precios especiales de preventa desde UF 1.440</t>
  </si>
  <si>
    <t>https://www.portalinmobiliario.com/MLC-1289112251-agricola-en-venta-en-chile-chico-_JM</t>
  </si>
  <si>
    <t>https://propiedades.portalterreno.cl/propiedad/venta/sitio/aysen/298458</t>
  </si>
  <si>
    <t>Venta de 10 Parcelas de 5,000 mts.2 cada una a orillas del del Río Cóndor. Con factibilidad de agua y energía mediante paneles solares, accesos directo a los lotes. El loteo incluye hacer trabajos de conexión desde camino principal hacia el proyecto de parcelaciones, junto con caminos interiores dentro del proyecto para conectarse a los lotes.-Las parcelas se ubican en medio de la Patagonia profunda. Una zona rodeada de fauna y flora nativa, protegida por parques privados y nacionales que se enfocan en su conservación. En una región como la de Aysén, que posee más ríos que la región de los ríos y más lagos que la región de los lagos, el sector Orilla Río Cóndor, es un lugar apartado de la urbe, pero conectado para lo que necesites. A no más de 30 minutos, puedes llegar al centro de la ciudad de la Puerto Aysén o llegar a Chacabuco, el principal puerto de la región desde donde salen los cruceros que recorren glaciares y fiordos patagónicos. En la cara norte limita con maravillosas montañas e incluso posee parte de ella siendo un lugar ideal para hacer trekking. Su cara sur, limita con el estero San Esteban y Río Cóndor.Las parcelas se encuentran dentro de un maravilloso proyecto boutique de 60 hectáreas, ubicado a tan sólo 42 km de la ciudad de Puerto Aysén en la región de Aysén, uno de los lugares más atractivos de la Patagonia Sur, por camino de ripio en excelente estado.En el entorno, destacan riquezas naturales únicas como cascadas, lagunas y extensa orilla de Río Cóndor. Un sector perfecto para practicar Fly Fishing. También cuenta con reservas de bosque nativo adulto y virgen (Sin intervención humana) donde se aprecian las especies como el Coigüe, Mañío, Tepa, Luma y Arrayán.</t>
  </si>
  <si>
    <t>https://propiedades.elmercurio.com/propiedades/sitio-o-terreno-en-venta-en-chile-chico-codR76401637-8L0-LO9599.html</t>
  </si>
  <si>
    <t>2.5 Hectareas cercanas a Puerto Guadal, excelente exposicion y completamente plana, la propiedad cuenta con luz y agua, junto a un radier de concreto de alrededor de 180M2, 11.20mt de ancho por 15.90 de largo, que el dueño anterior dejo ya que por motivos personales no pudo continuar con el proyecto. - Código Propiedad: LO9599</t>
  </si>
  <si>
    <t>https://propiedades.portalterreno.cl/propiedad/venta/parcela/cochrane/293733</t>
  </si>
  <si>
    <t>Gran Parcela de 1,33 Hectáreas, con 57 metros lineales de orilla de Río Baker. Ubicado en Comuna de Cochrane, sector Río Vargas, Región de Aysen.Este lugar destaca por un parque común de 54 hectáreas y un muelle para embarcaciones. Se accede al proyecto directamente desde la Carretera Austral a través de pasarelas peatonales, con posibilidad de acceso a agua y aprovechamiento de energía solar. En las cercanías, se pueden explorar destinos turísticos como el Glaciar Jorge Montt, la Laguna San Rafael, entre otros, proporcionando una experiencia única.Venta SIN COMISION</t>
  </si>
  <si>
    <t>https://www.portalinmobiliario.com/MLC-934885311-parque-altos-del-condor-_JM</t>
  </si>
  <si>
    <t>2021-11-23</t>
  </si>
  <si>
    <t>¡UN PARAÍSO SUPER BIEN CONECTADO!Participa de un hermoso proyecto en blanco de mediano plazo (2 a 3 años) en la región de Aysén, para quienes desean estar alejados en su pequeño paraíso, pero también bien conectados a la urbe. El proyecto posee un inmejorable acceso al colindar con la carretera austral. Se encuentra a 1:15hrs de Puerto Cisnes y Puerto Aysén, a 2:10hrs del aeropuerto en Balmaceda, a sólo 25min de Villa Maniguales, a 30min del Lago las Torres y a 1h20 del glaciar colgante más famoso del mundo: El QueulatEl loteo de 478 hectáreas, subdividido en lotes de 1 hectárea aprox, posee factibilidad de fibra óptica y electricidad, esta última encontrándose a 3kms del lugar, una reserva ecológica para todos los propietarios de 100 hectáreas, cascadas, 2,5 km de orilla de río Picaflor, 2,5 km de Carretera Austral pavimentada, 6 km de los esteros Blanco y Colorado y, todo coronado por majestuosas montañas y el conocido cerro Picacho.El proyecto se vende en blanco, permitiendo el actual precio publicado de $21 millones la hectárea, el cual irá aumentando “levemente” a medida que se vaya avanzando.Todos los lotes son de superficie de 1 hectárea aproximadamente y tienen derechos sobre la reserva ecológica o área común, un verdadero parque de preservación para el futuro, con senderos y miradores, y para el que se constituirá un Derecho Real de Conservación. Posee factibilidad de fibra óptica, electricidad actualmente a 3kms del proyecto y agua por pozo a muy baja profundidad. Se conformará junta de vecinos para conectar el lugar. El loteo cuenta con un reglamento interno, se vende en blanco, aún sin roles y sin caminos interiores. Se estima que los roles estarán en un máximo de 10 meses desde esta publicación. Los caminos internos estarán entre el 2023 y 2025.Te dejamos invitado a conectarnos para darte a conocer más detalles sobre este hermoso.</t>
  </si>
  <si>
    <t>2rjj+76 Las Ensenada, Coyhaique, Chile, Coihaique, Aysén</t>
  </si>
  <si>
    <t>https://www.portalinmobiliario.com/MLC-2339333478-campo-de-5-hectareas-carretera-austral-ruta-7-norte-_JM</t>
  </si>
  <si>
    <t>Se vende terreno de 5, 025 hectáreas, ubicado en carretera ruta 7 norte, 64 km desde Coyhaique, 35 km desde puerto Aysen, 1 hora desde Coyhaique, posee una casa pequeña de 50 M2, con luz y agua, orilla de rio mañihuales, arroyo con agua abundante, sector plano para construcción, el terreno es algo accidentado, cruza la carretera. Ideal para emprendimiento turístico, excelente ubicacion, más de 300 metros de frente a carretera, 200 mts orilla de rio mañihuales, con árboles nativos.Valor UF 3570 más 3% de comisión. - KP278649 - KPD040302 -  - Publicado con KiteProp CRM Sistema Inmobiliario</t>
  </si>
  <si>
    <t>https://www.portalinmobiliario.com/MLC-1781292770-campo-con-orilla-lago-rosselot-_JM</t>
  </si>
  <si>
    <t>Se vende terreno Con una superficie 49,05 hectáreas, ubicado en el Lago Rosselot a 9 km de La Junta, 2 horas en auto a Chaitén y una hora y cuarto a Futaleufú.El campo tiene 300 metros aproximados de orilla del Lago Rosselot arroyo sin nombre que cruza el terreno completo de cordillera a lago, abundante bosque nativo, cuenta con acceso solo vía marítima desde el muelle principal aprox de navegación 10 minutos, terreno con toda la documentación al día.El valor UF 34.900 más 3% de comisión - KP177110 - KPD070705 -  - Publicado con KiteProp CRM Sistema Inmobiliario</t>
  </si>
  <si>
    <t>Lago Rosselot, Cisnes, Aysén</t>
  </si>
  <si>
    <t>https://www.portalterreno.com/cl/propiedad/venta/agricola/chile-chico/246132</t>
  </si>
  <si>
    <t>Predio de 31 has. planas con 500 mts. de orilla del lago General Carrera, a 46 km. al Sur de la ciudad de Chile Chico, por el camino CH-265 que va bordeando lago General Carrera.-Además con aeródromo civil, en terreno colindante al predio, operado por la DGA.-Lugar para desarrollo estratégico de proyecto turístico, con playa de arena en el corazón de la Patagonia Chilena.-Cercano a lugares turísticos como:- Reserva Nacional Laguna Jeimini.-- Las Capillas de Mármol.-- La Cueva de Las Manos.- - Lago Leones.-- Reserva Nacional Tamango.-Sector de microclima.-</t>
  </si>
  <si>
    <t>https://www.portalinmobiliario.com/MLC-1290868287-campo-con-orilla-lago-rosselot-_JM</t>
  </si>
  <si>
    <t>Se vende terreno Con una superficie 49,05 hectáreas, ubicado en el Lago Rosselot a 9 km de La Junta, 2 horas en auto a Chaitén y una hora y cuarto a Futaleufú.El campo tiene 300 metros aproximados de orilla del Lago Rosselot arroyo sin nombre que cruza el terreno completo de cordillera a lago, abundante bosque nativo, cuenta con acceso solo vía marítima desde el muelle principal aprox de navegación 10 minutos, terreno con toda la documentación al día.El valor UF 34.900 más 3% de comisión - KP177110 -  - Publicado con KiteProp CRM Sistema Inmobiliario</t>
  </si>
  <si>
    <t>https://new.yapo.cl/inmuebles/propiedad_74344159</t>
  </si>
  <si>
    <t>Magnífica isla en el Lago General Carrera de 253.000 m2, apta para desarrollos turísticos e inmobiliarios. Isla con playas y bahía natural que dada su orientación de Sur a Oeste queda resguardada del viento ideal para el fondeo de embarcaciones. Diversidad de flora y fauna, destacada por la pesca de salmón, trucha arcoíris. Cercana a embarcadero Mallín Grande. Ubicada a 32 kilómetros de Puerto Guadal y a 65 kilómetros de Chile Chico. *313810 CRD</t>
  </si>
  <si>
    <t>https://www.portalinmobiliario.com/MLC-629326154-agricola-en-venta-en-chile-chico-_JM</t>
  </si>
  <si>
    <t>Magnífica isla en el Lago General Carrera de 253.000 m2, apta para desarrollos turísticos e inmobiliarios. Isla con playas y bahía natural que dada su orientación de Sur a Oeste queda resguardada del viento ideal para el fondeo de embarcaciones. Diversidad de flora y fauna, destacada por la pesca de salmón, trucha arcoíris. Cercana a embarcadero Mallín Grande. Ubicada a 32 kilómetros de Puerto Guadal y a 65 kilómetros de Chile Chico.  catalinarios@fuenzalida.com +56 992379147 Cód.: 313810</t>
  </si>
  <si>
    <t>https://www.portalinmobiliario.com/MLC-956510993-agricola-en-venta-en-chile-chico-_JM</t>
  </si>
  <si>
    <t>https://www.portalinmobiliario.com/MLC-1374072977-agricola-en-venta-en-chile-chico-_JM</t>
  </si>
  <si>
    <t>Magnífica isla en el Lago General Carrera de 253.000 m2, apta para desarrollos turísticos e inmobiliarios. Isla con playas y bahía natural que dada su orientación de Sur a Oeste queda resguardada del viento ideal para el fondeo de embarcaciones. Diversidad de flora y fauna, destacada por la pesca de salmón, trucha arcoíris. Cercana a embarcadero Mallín Grande. Ubicada a 32 kilómetros de Puerto Guadal y a 65 kilómetros de Chile Chico.   *313810 CRD</t>
  </si>
  <si>
    <t>https://www.portalinmobiliario.com/MLC-2182462756-sitio-en-venta-en-chile-chico-_JM</t>
  </si>
  <si>
    <t>https://www.portalterreno.com/cl/propiedad/venta/terreno/aysen/182645</t>
  </si>
  <si>
    <t>Información Adicional Zona de Alta Demanda Zona de Muy Alta Demanda--&gt; Descripción Vende lotes en exclusivo proyecto Parque La Condorera, de 1 hectárea en promedio. Asombrosas vistas panorámicas, todas las parcelas con rol propio. Proyecto de Inmobiliaria Bosque Austral. Ubicado a 1:30 de Coyhaique, a 35 km de Villa Mañihuales (Copec 24/7), a 1:20 del Parque Nacional Queulat, a 1:30 de Puerto Cisnes, a 45 minutos de Puerto Aysén, a 24 km de Villa Amengual.Más de 100 hectáreas de reserva ecológica (área común).Más de 2,5 km de Río Picaflor. La Carretera Austral cruza el proyecto en aproximadamente 2,5 km. 6 km de los Esteros Blanco y Colorado. Zona de a vistamiento de cóndores todo el año.EL PROYECTOUbicado a tan solo 1 hora y 30 minutos de Coyhaique, lo cruza la Carretera Austral.Tiene magníficas vistas a la Condorera, una imponente pared vertical donde anidan los cóndores, y las montañas aledañas, igualmente impresionantes. Es algo así como un anfiteatro rodeado de colosos macizos. 2,5km de orilla del río Picaflor, varios arroyos. Los lotes serán aproximadamente de 1 hectárea, con acceso vehicular y factibilidad de luz.Están pensados para tener de todo, partes planas (orilla de carretera o río), partes más elevadas con miradores y arroyos.Ubicación del Proyecto:44°52\54.0"S 72°12\08.0"W Desde $22.000.000.- Hasta $44.000.000.-joa4906x1 - KP62188 - - Publicado vía KiteProp CRM Inmobiliario</t>
  </si>
  <si>
    <t>https://www.portalinmobiliario.com/MLC-1985588856-21538-parque-austral-rio-palena-_JM</t>
  </si>
  <si>
    <t>https://www.portalterreno.com/cl/propiedad/venta/terreno/coyhaique/219795</t>
  </si>
  <si>
    <t>Información Adicional Cierre perimetral Zona de Alta Demanda Zona de Muy Alta Demanda--&gt; Descripción Opinión del Corredor. Chile cambio la Patagonia no. Este campo cerca de Coyhaique y del aeropuerto de Balmaceda, con una costa de lago plana, con privacidad y seguridad, pese que se requiere hacer el camino de acceso es hoy una tremenda oportunidad para adquirir un sitio extraordinario en la Patagonia con borde de lago, y de uno de los más importantes de la región, lugares cada vez más difíciles de encontrar. En un futuro no muy lejano este tipo de predios serán imposibles de localizar y a valores muy superiores a este cuando se produzca la rotación de la propiedad de los campos. Gran oportunidad de inversión para el retiro soñado en lugares que hablan. Este fundo está ubicado en la Patagonia Chilena, Región de Aysén, Provincia y Comuna de Coyhaique, ubicado al suroeste de la ciudad capital, en “Lago Atravesado El predio en venta tiene una superficie aproximada de 10 hectáreas. Camino de ripio siempre en buen estado, hasta la entrada por una servidumbre legalmente constituida desde camino público. Falta hacer 1.6 km de camino para llegar hasta la parcela, y dentro de la parcela faltan por hacer 450 mts., aproximadamente. Este predio cuenta con bosque nativo no explotado, emplazado en los faldeos y farellones, una hermosa costa de lago y un rio menor. Posee límites laterales naturales con arroyos, también bosque nativo sin intervención (coigues y mañios), abundante agua que proviene del arroyo de lagunas del Lago Barroso. El límite oeste al predio corresponde algo más de 200 metros de costa en el Lago Atravesado, uno de los más representativos de la región, la ribera es accesible en toda su longitud, es una gran bahía que facilita la llegada de embarcaciones, y destacan algunos matorrales y árboles que dan protección y especial contraste con la coloración de las aguas lacustres. Este lago es parte de la Gran cuenca del Río Aysén, su desagüe es hacia Lago Elizalde. El lago fue parte del escenario del último campeonato mundial de pesca con mosca. La superficie aproximada del lago Atravesado es de 900 has. El valor de venta de este terreno de 10 has., asciende a la suma de $250.000.000 (doscientos cincuenta millones de pesos) más 3% de comisión al agente inmobiliario. Solicite informacion completa, ficha, Kmz, videos, set fotografico. Contacto: Claudio von Marees Carmona Celular</t>
  </si>
  <si>
    <t>Magnífica isla en el Lago General Carrera de 253.000 m2, apta para desarrollos turísticos e inmobiliarios. Isla con playas y bahía natural que dada su orientación de Sur a Oeste queda resguardada del viento ideal para el fondeo de embarcaciones. Diversidad de flora y fauna, destacada por la pesca de salmón, trucha arcoíris.  Cercana a embarcadero Mallín Grande. Ubicada a 32 kilómetros de Puerto Guadal y a 65 kilómetros de Chile Chico. Cerca del Glaciar Exploradores, Capillas de Mármol, Campos de Hielo Norte y el maravilloso Parque Nacional Laguna San Rafael  Se puede llegar a ella a través de: Lancha desde Puerto Tranquilo (2 horas de viaje) Lancha desde embarcadero de sector Mallín Grande (20 minutos de viaje) En hidroavión o helicóptero  *313810 CRD</t>
  </si>
  <si>
    <t>https://www.portalinmobiliario.com/MLC-2381803232-isla-en-venta-en-chile-chico-lago-general-carrera-_JM</t>
  </si>
  <si>
    <t>Magnífica isla en el Lago General Carrera de 253.000 m2, apta para desarrollos turísticos e inmobiliarios. Isla con playas y bahía natural que dada su orientación de Sur a Oeste queda resguardada del viento ideal para el fondeo de embarcaciones. Diversidad de flora y fauna, destacada por la pesca de salmón, trucha arcoíris. &lt;br /&gt;Cercana a embarcadero Mallín Grande. Ubicada a 32 kilómetros de Puerto Guadal y a 65 kilómetros de Chile Chico.&lt;br /&gt;Cerca del Glaciar Exploradores, Capillas de Mármol, Campos de Hielo Norte y el maravilloso Parque Nacional Laguna San Rafael&lt;br&gt;&lt;br /&gt;Se puede llegar a ella a través de:&lt;br /&gt;Lancha desde Puerto Tranquilo (2 horas de viaje)&lt;br /&gt;Lancha desde embarcadero de sector Mallín Grande (20 minutos de viaje)&lt;br /&gt;En hidroavión o helicóptero &lt;br /&gt;313810 CRD</t>
  </si>
  <si>
    <t>https://www.yapo.cl/inmuebles/propiedad_87804921</t>
  </si>
  <si>
    <t>https://www.portalterreno.com/cl/propiedad/venta/sitio/chile-chico/221761</t>
  </si>
  <si>
    <t>La Isla y sus alrededores cuenta con un micro clima, con condiciones únicas para quienes visitan el sector, con atracciones naturales de excepcional belleza. (1 hora de navegación a la Catedral de Mármol).Se encuentra a 800 metros aproximados de la orilla del lago General Carrera, en un lugar denominado Mallin Grande en la rivera sur, a 300 km de Balmaceda, 80 km al oeste de Chile Chico, 35 km de Puerto Guadal.Tiene una superficie aproximada de 25,3 hectáreas. Cuenta con una flora y fauna típica del lugar en que se encuentran roquerios y peñones, suaves pendientes, terrenos planos y playas.Las playas naturales de agua turquesa son estratégicas para pesca de truchas arcoíris y salmones, todos ejemplares de gran calibre dada la escasa presencia humana del lugar.</t>
  </si>
  <si>
    <t>https://new.yapo.cl/inmuebles/propiedad_70063102</t>
  </si>
  <si>
    <t>2023-03-20</t>
  </si>
  <si>
    <t>La Isla y sus alrededores cuenta con un micro clima, con condiciones únicas para quienes visitan el sector, con atracciones naturales de excepcional belleza. (1 hora de navegación a la Catedral de Mármol). Se encuentra a 800 metros aproximados de la orilla del lago General Carrera, en un lugar denominado Mallin Grande en la rivera sur, a 300 km de Balmaceda, 80 km al oeste de Chile Chico, 35 km de Puerto Guadal. Tiene una superficie aproximada de 25,3 hectáreas. Cuenta con una flora y fauna típica del lugar en que se encuentran roquerios y peñones, suaves pendientes, terrenos planos y playas. Las playas naturales de agua turquesa son estratégicas para pesca de truchas arcoíris y salmones, todos ejemplares de gran calibre dada la escasa presencia humana del lugar.</t>
  </si>
  <si>
    <t>Patagonia, Chile Chico, parcela cercana a reserva nacional 2.6 hectáreas cercanas a la reserva Nacional Jeinimeni, en la comuna de Chile Chico. Areas comunes con acceso al río Amarillo, hermosas vistas, parcelas practicamente planas, cercanas a lagos y glaciar La Gloria.El lote se encuentra dividido en 5 parcelas de media hectárea.Patagonia, Chile Chico, 2.6-hectare plot near Jeinimeni National Park. Access to Amarillo river. Near lakes and glacier La Gloria. Beautiful views. The area is divided into 5 half-hectare plots.</t>
  </si>
  <si>
    <t>https://www.portalinmobiliario.com/MLC-2109800540-patagonia-chile-chico-parcela-cercana-a-reserva--_JM</t>
  </si>
  <si>
    <t>2023-11-19</t>
  </si>
  <si>
    <t>https://www.yapo.cl/inmuebles/propiedad_89419409</t>
  </si>
  <si>
    <t>Gran Parcela de 1,33 Hectáreas, con 57 metros lineales de orilla de Río Baker. Ubicado en Comuna de Cochrane, sector Río Vargas, Región de Aysen. Este lugar destaca por un parque común de 54 hectáreas y un muelle para embarcaciones. Se accede al proyecto directamente desde la Carretera Austral a través de pasarelas peatonales, con posibilidad de acceso a agua y aprovechamiento de energía solar. En las cercanías, se pueden explorar destinos turísticos como el Glaciar Jorge Montt, la Laguna San Rafael, entre otros, proporcionando una experiencia única. Venta SIN COMISION</t>
  </si>
  <si>
    <t>https://www.yapo.cl/aisen/comprar/impresionante_parcela_aysen_coyahique_78737624.htm?ca=13_s&amp;oa=78737624&amp;xsp=15</t>
  </si>
  <si>
    <t>2021-06-27</t>
  </si>
  <si>
    <t>Entorno espectacularEXPEDISIONES – DEPORTES – MARAVILLOSO ENTORNOCERROS – BOSQUES – LAGOS – PUENTES – TÚNEL – RISCOS – CERCA DEL MAR – PRADERAS – CASCADASPESCA - CANOPY – TIROLESA – CLIMBING – TREKKING – CICLISMO – ANDINISMO PARA INSTALAR CABAÑA Y DISFRUTAR!!!     O PARA INVERSION!!A igual distancia de Puerto Aysen y de Coyahique10,23 Hectáreas$230 Millones.</t>
  </si>
  <si>
    <t>https://www.yapo.cl/aisen/comprar/terreno_con_orilla_de_rio_78120584.htm?ca=13_s&amp;oa=78120584&amp;xsp=30</t>
  </si>
  <si>
    <t>Vendo 3.16 hectarias en el sector Rio Norte , de la Comuna de Coyhaique. Esta ubicado 80km NE de Coyhaique en un valle escondido con vistas panoramicas.  La propiedad tiene como su limite este el Rio Norte, unos 70m a 80m de orilla de rio. Rio que esta lleno de truchas. Su limite oeste es el camino a Rio Norte X-415.  La propiedad esta completamente cercado. Tiene agua desde 2 vertientes , el rio o una cascada. Para mas informacion mandame whatsapp a 947463979.  Precio conversable.</t>
  </si>
  <si>
    <t>https://www.portalterreno.com/cl/propiedad/venta/terreno/cisnes/226850</t>
  </si>
  <si>
    <t>2022-12-12</t>
  </si>
  <si>
    <t>SE VENDE ESPECTACULAR TERRENO (LOTE-61), de 78.500 m2 en PUYUHUAPI, Proyecto Fiordos de Puyuhuapi, COMUNA DE CISNES, XI REGIÓN DE AYSÉN. Sector de muy alta plusvalía y riqueza natural. Este terreno, es un área ideal para la Conservación de Recursos Naturales (Reservorio de agua dulce, bosques nativos centenarios, hermosas vistas y un alto valor paisajístico). Naturaleza virgen que puedes proteger al adquirir este terreno. El proyecto Fiordos de Puyuhuapi, te ofrece una ubicación estratégica muy cerca de los principales lugares turísticos, como Puerto Cisnes, Parque nacional Isla Magdalena, Parque Nacional Queulat, Termas de Puyuhuapi y muchos lugares atractivos para el turismo nacional e internacional. Este hermoso terreno de 7.85 hectáreas, es un verdadero paraíso que puede ser tuyo por sólo 5.900 UF (0.07 UF/m2). Al ser un área muy rica en recursos naturales y que crece cada vez más, la plusvalía es muy alta en relación con otros terrenos. Las tierras que cuentan con naturaleza nativa y virgen, fuentes de agua natural cercanas, próximas a lugares de interés turístico y conservacionista, serán cada vez más escasas. Tú puedes ayudar a conservar esta naturaleza pura, mientras ves cómo crece tu inversión en el tiempo. Este terreno es ideal para ti, si lo que buscas es aumentar tus ingresos a mediano o largo plazo (invirtiendo ahora y vendiendo mínimo en 3 años más), ya que la gran plusvalía te ayudará a rentabilizar más. El lote 61, es una GRAN OPORTUNIDAD DE NEGOCIO por las siguientes razones que respaldan su VALOR y PLUSVALÍA: -Son 7.85 hectáreas de naturaleza nativa virgen, fuentes de agua y está en Puyuhuapi, uno de los sectores turísticos más cotizados en Chile. -Es un terreno cerca de Puerto Cisnes, Canal Puyuhuapi, Parque Nacional Isla Magdalena, Parque Nacional Queulat, Termas de Puyuhuapi y toda la naturaleza indómita del lugar. -La PLUSVALíA es de 40% anual.-El terreno está en una comuna en pleno desarrollo, que cada vez recibe más inversiones públicas y privadas, ya que Aysén ofrece gran calidad de vida (reservorio mundial de agua dulce) y mucha conexión con la naturaleza. -El canal Puyuhuapi o Canal Cay, recibe miles de visitas de turistas chilenos y europeos que llegan a la zona, para disfrutar la belleza de sus canales, bosques nativos y maravillosos fiordos.UBICACIÓN Y CONEXIÓN: El terreno está ubicado a estas distancias: -4 hrs. a Balmaceda.-2.45 hrs. a Puerto Aysén.-3.15 hrs. a Coihaique.-1.20 hrs. a Puerto Aguirre.-1.12 hrs. a Puerto Cisnes. DESCRIPCIÓN DE LA ZONA: El terreno, se ubica en uno de los lugares más hermosos de la Patagonia Chilena. La región de Aysén es una de las más hermosas regiones del mundo, gracias a los hermosos bosques nativos centenarios, glaciares, lagos, montañas, cerros, caminos, cascadas, ríos, esteros y paisajes increíbles. Es un patrimonio natural y mundial invaluable. La zona, es turística por naturaleza, visitada en su mayoría por europeos que visitan la colonia alemana de Puyuhuapi, alojándose en alguno de los maravillosos hoteles boutiques, lodges y cabañas. P.D: Las imágenes adjuntas, te mostrarán de qué se trata este terreno. Es literalmente comprar un paraíso. imagínate invirtiendo en un terreno que es pura naturaleza, hermosas vistas, resevorio mundial de agua dulce y que nunca perderá su valor. AGUA: Gracias a la pluviometría de la zona, el agua es un recurso puro y abundante, pero que debe protegerse para que su estado siga siendo ese. Si te interesan inversiones que ayuden al planeta, ésta que estás leyendo es una de las mejores. Cada vez hay más residentes en la región, quienes ven Aysén y Puyuhuapi como un paraíso donde vivir. A continuación, te cuento cómo es el tiempo y el clima:Clima y tiempo promedio en Puerto Aysén:En Puerto Aysén, los veranos son frescos y nublados, pero los inviernos son cortos, fríos y con mucha lluvia. Durante el año, la temperatura varía de 2 °C a 18 °C y rara vez baja a menos de -5 °C o sube a más de 25 °C.En base a la puntuación de turismo, la mejor época del año para visitar Puerto Aysén es en verano, desde finales de diciembre hasta principios de marzo.Temperatura promedio en Puerto AysénLa temporada templada dura 3,3 meses, del 10 de diciembre al 19 de marzo, y la temperatura máxima promedio diaria es más de 16 °C. El mes más cálido del año en Puerto Aysén es febrero, con una temperatura máxima promedio de 18 °C y mínima de 10 °C.La temporada fresca dura del 26 de mayo al 20 de agosto, y la temperatura máxima promedio diaria es menos de 10 °C. El mes más frío del año en Puerto Aysén es julio, con una temperatura mínima promedio de 2 °C y máxima de 8 °C.Si deseas invertir en un TERRENO con gran naturaleza y plusvalía, entonces: ¡AGENDA TU REUNIÓN DE INMEDIATO!Esta es la oportunidad que esperabas para INVERTIR por fin en un TERRENO que nunca perderá su valor.</t>
  </si>
  <si>
    <t>https://www.portalterreno.com/cl/propiedad/venta/terreno/aysen/204588</t>
  </si>
  <si>
    <t>Información Adicional Zona de Alta Demanda Zona de Muy Alta Demanda--&gt; Descripción Vende terrenos en La Patagonia, el paraíso está en Chile.Cercana a Puerto Chacabuco y Puerto Aysén.Lotes desde 1 hectárea, hasta 10.5 hectáreas. Reserva Isla Patagonia es un predio único de 330 hectáreas de bosque nativo, praderas, vertientes internas y externas de agua dulce, flora y fauna nativa. El proyecto cuenta con lotes desde 1 hectárea en adelante, con imponente vista al Fiordo de Aysén. Ubicado a sólo 5 minutos navegando desde Puerto Chacabuco. Lotes desde 1 hectárea en adelante, con valores desde CLP 25.000.000. - Reserva tu terreno sólo con CLP 500.000, que se descuenta del costo total.Atractivos turísticos cercanos más importantes:- Monumento Natural Las Cinco Hermanas- Las Termas de Ensenada Pérez- Volcán Macá- Laguna San RafaelFacilidades de Pago:- Paga en hasta 48 cuotas con tu tarjeta de crédito (dependiendo del banco)- 25% de pie + hasta 6 cuotas sin interés (pie se puede pagar con tarjeta de crédito) - Cheques- Transferencia bancariaNo pagas comisión de corretaje. Precio: Desde $25.000.000.- hasta $200.000.000.-ben0622x2 - KP90758 - - Publicado vía KiteProp CRM Inmobiliario</t>
  </si>
  <si>
    <t>https://propiedades.portalterreno.cl/propiedad/venta/agricola/chile-chico/264446</t>
  </si>
  <si>
    <t>https://www.yapo.cl/aisen/comprar/fundo_reserva_palena_regi_n_aysen_78129164.htm?ca=13_s&amp;oa=78129164&amp;xsp=10</t>
  </si>
  <si>
    <t>2021-05-18</t>
  </si>
  <si>
    <t>2021-05-12</t>
  </si>
  <si>
    <t>Campo de 198 hectáreas ubicado en el Sur de Chile, en la Carretera Austral, Patagonia de Chile, con muchos bosques de árboles nativos, ríos, lagos, glaciares, vertientes, con cabañas incluidas, a 70 km. Al sur de la localidad de Chaiten,  en el campo La Isla, encontrará la ubicación de la Cabaña Los Maitenes: 43º 42’ 16,81’’ Sur y 72º 09’ 41,94’’ Oeste.</t>
  </si>
  <si>
    <t>https://www.portalinmobiliario.com/MLC-1466321115-terreno-campo-en-venta-a-30-km-de-coiyhaique-593-hectarias-_JM</t>
  </si>
  <si>
    <t>Hermoso predio a la venta de 593 hectáreas en la hermosa región de Aysén de la Patagonia Chilena, el cual considero sería de gran interés para quienes valoren preservar la naturaleza sin intervención del hombre.   El predio abarca un total de 593 hectáreas y cuenta con características únicas de conservación. Dentro de sus atributos destacados se encuentra un hermoso bosque virgen, así como la presencia de un rio que lo limita y arroyos que lo atraviesan, también tiene una Laguna en su interior llamada Reñihue y como limita con cordilleras fiscales, se puede acceder mediante el predio a Laguna verde ubicada en la cordillera la cual entrega un majestuoso paisaje.   Además, quiero resaltar que se encuentra a tan solo 1650 metros del Lago Atravesado y a 30 km de la capital regional, Coyhaique, en la región de Aysén, en Chile.  Es importante mencionar que este predio cuenta con servidumbre de paso registrada, lo cual asegura el acceso y la conectividad con la propiedad.  Como Chile es reconocido a nivel mundial por su impresionante belleza natural y su compromiso con la conservación del medio ambiente.   Este predio cumple con todos los requisitos para aquellos que desean promover y proteger la biodiversidad.</t>
  </si>
  <si>
    <t>Lago Atravesado, Aysen, Coihaique, Aysén</t>
  </si>
  <si>
    <t>2024-01-04</t>
  </si>
  <si>
    <t>Santuario Río Cóndor, es un proyecto con un mínimo de intervención humana junto a vistas inigualables que te harán sentir que vale la pena vivir ? . Se encuentra a solo 50 minutos de Puerto Aysén.  ? Superficie total 60 hectáreas. ? 25 lotes con acceso a cascada. ? 29 lotes a orilla de Río Condor. ? Paisajes increibles (humedales, cascadas, vertientes). ? Bosque nativo. ? 16 hectáreas de Reserva ecológica. ? Rol propio. ? Acceso por tierra. ? Se entrega estacado. ? Factibilidad agua por pozo. ? Energía a través de panel solar(para mantener pureza del lugar).</t>
  </si>
  <si>
    <t>https://propiedades.elmercurio.com/propiedades/parcela-o-chacra-en-venta-en-aysen-codR24095969-0L0-114051849.html</t>
  </si>
  <si>
    <t>https://propiedades.portalterreno.cl/propiedad/venta/parcela/coyhaique/253769</t>
  </si>
  <si>
    <t>Preciosa parcela en venta, en proyecto \"Rio la Gloria\", comuna de Aysen. Rodeado de reservas nacionales, emplazado en un bosque verde, entre mañíos y naturaleza viva.El río provee de 4 playas comunes, disponibles para ser disfrutadas en un entorno maravilloso por la totalidad de los propietarios, donde además se encuentra proyectado un refugio de pesca destinado a descanso para los días de excursión.El proyecto cuenta con 18 hectáreas de conservación de bosque nativo, lugar perfecto para trecking y/o avistamiento de aves, rodeado de un respetado entorno natural.Rol Propio1 hectarea Precio de venta $25.000.000Parcelas disponibles 48 y 49 Se puede visitar vuelo aéreo con parcelas disponibles del proyecto, en el siguiente link /&gt;Atractivos:-Parque Nacional Queulat-Reserva Nacional Río Simpson-Lodge de pesca en Río MañihualesContacto:Equipo Comercial :Magdalena Vega: Cel (+56 9) 4052 61 89Matias Alonso Ascui (+56 9) 9744 52 97Teléfono Oficina Santiago (+56 2) 2993 24 38Empresas Alonso &amp; Ascui, Experiencia Inmobiliaria desde el año 1980Corretaje de Propiedades • Tasaciones • Asesoría Legal • Inmobiliaria • Arquitectos</t>
  </si>
  <si>
    <t>https://www.yapo.cl/inmuebles/propiedad_89193973</t>
  </si>
  <si>
    <t>Parcela en sector cerro la virgen camino turístico el peludo, superficie de 1.2 hectáreas toda la documentación al dia, vendo por cambio de proyecto. Terreno está a 26 km de Coyhaique camino hacia balmaceda a 20 minutos en vehiculo, acepto ofertas serias. Contactar para más información al WhatsApp +56976494787</t>
  </si>
  <si>
    <t>https://www.portalinmobiliario.com/MLC-961598215-terreno-27-hectareas-camino-a-cerro-castillo-_JM</t>
  </si>
  <si>
    <t>Excelente terreno de 27 hectáreas a 50 kilómetros desde Coyhaique, camino asfaltado hasta la propiedad,  30 minutos desde Balmaceda y 2 km antes de laguna Chiguay, colindante con reserva nacional Cerro Castillo, no tiene vista del cerro castillo, tienen entrada desde la carretera, bosque nativo, arroyos, vertientes, luz eléctrica, terreno plano para construir, apto para algún emprendimiento turístico o para parcelarlo y venderlo por lotes, precio conversable, documentación al día, llegar y transferir. Carretera ruta 7, paso obligado de todos los turistas, rumbo a Capillas de mármol, cerro castillo, guadal, murta, Ibañez, Lago general Carrera, Cochrane, Ohiggins, lo que convierte este terreno en una excelente inversión. - KP26719 -  - Publicado con KiteProp CRM Sistema Inmobiliario</t>
  </si>
  <si>
    <t>Vista Hermosa, Coihaique, Aysén</t>
  </si>
  <si>
    <t>https://new.yapo.cl/inmuebles/propiedad_85893746</t>
  </si>
  <si>
    <t>2023-04-10</t>
  </si>
  <si>
    <t>2023-01-10</t>
  </si>
  <si>
    <t>Parcela de 2.29 hectáreas Con poste de luz dentro de la propiedad. Rio a 7 metros. Vertiente dentro de la propiedad. Excelente inversión. Alta Plusvalía. A. 15 kilómetros de Coyhaique pasado el puente Vado Millar. Excelente vista. Muy tranquilo y seguro.</t>
  </si>
  <si>
    <t>https://new.yapo.cl/inmuebles/propiedad_83341818</t>
  </si>
  <si>
    <t>Se vende parcela a orillas de la hermosa y recorrida carretera austral, son 6.92 hectÃ¡reas, que colindan con un cerro, excenta de impuestos, es decir no paga contribuciones, buscas calidad de vida ? Que mejor que el sur de Chile, invierte ahora, venta inmediata</t>
  </si>
  <si>
    <t>https://www.portalterreno.com/cl/propiedad/venta/terreno/aysen/200387</t>
  </si>
  <si>
    <t>Información Adicional Zona de Alta Demanda Zona de Muy Alta Demanda--&gt; Descripción Se vende 6.92 hectáreas de campo en bahía murta a pasos de la tan hermosa y recorrida por turistas la carretera austral, estos terrenos son campos naturales ideal para inversionista, ven a conocer y encantarte de esta hermosa zona</t>
  </si>
  <si>
    <t>0506062221</t>
  </si>
  <si>
    <t>https://www.portalterreno.com/cl/propiedad/venta/terreno/aysen/192610</t>
  </si>
  <si>
    <t>Información Adicional Zona de Alta Demanda Zona de Muy Alta Demanda--&gt; Descripción Vende macrolotes en proyecto Fundo Rio Baker, el paraíso está en Chile. 5 mil mt2 con rol propio.El proyecto está inmerso en un sagrado ecosistema, del cual serán protagonistas la flora y la fauna del lugar. La riqueza de sus bosques nativos, su naturaleza virgen y su enorme biodiversidad hacen del proyecto un mágico lugar.Involúcrate y sé protagonista de la conservación de la Patagonia.Además, la región de Aysén tiene más de 3 biomas, el único lugar en chile que cuenta con estas características.La vida en la Patagonia se caracteriza por la reunión de la familia en torno al fuego, donde se acoge para vivir una experiencia remota. Una tradición de sentir el silencio y contemplar la naturaleza desde la acogida comunitaria. El proyecto mantiene viva la tradición patagónica y su cultura gaucha.La superficie total del proyecto son 154,5 hectáreas.- 191 lotes.- 5.000 metros cuadrados de orilla de río común con muelle (marina menor).- Laguna incorporada.- Parque privado de más de 60 hectáreas con senderos de trekking, bicicleta(downhill), escalada ymirador 360 grados.El proyecto desarrollará un parque privado a modo de conservación natural y uso público.* Sendero de trekking * Sendero de bicicleta (Enduro/Downhill)* Mirador en altura donde se podrá apreciar el Río Baker y los Campos de hielo Sur y Norte, Arroyos y vertientes que vienen directo de Glaciar, además de árboles y Bosque Nativo donde destaca el Canelo, difícil de encontrar y que tiene un olor característico exquisito.* Muelle, donde se podrá practicar kayaking, SUP, lancha, Rafting, entre otros.* 3 hot tub de madera calefaccionados con leña.El proyecto Fundo Rio Baker cuenta con factibilidad de fibra óptica, a través del proyecto FOA (fibra óptica austral) que son 2.870 kms de territorio conectados vía terrestre y submarina, justo siendo uno de los lugares privilegiados Caleta Tortel que es donde se ubica el campo. Tienes 6 terabits por segundo.El proyecto Fundo Rio Baker cuenta con una laguna privada en medio del proyecto de 5 hectáreasRESERVA NACIONAL LAGO JEINIMENISe encuentra ubicada a 57 kilómetros al sur oriente de la ciudad de ChileChico. CALETA TORTELMaravilloso pueblo costero declarado patrimonio de la humanidad por la UNESCO, se encuentra a solo 18 km de Fundo Rio Baker es uno de los pueblos más bonitos y remotos al sur de nuestro país. GLACIAR O’HIGGINSEl glaciar O\Higgins es uno de los cuatro mayores glaciares de la Patagonia.Ubicado en Lago O’Higgins, cuenta con acceso desde Tortel, que está a 18 km de Fundo Rio Baker, o Villa O’Higgins, Vía Terrestre y Vía Lacustre.BALMACEDALa principal puerta de entrada a la región de Aysén y - de partida para explorar los alrededores. Cuenta con una ubicación estratégica, donde Sky y Latam tienen vuelos diarios al aeropuerto de Balmaceda. Los tiempos de vuelo son 2 horas y 15 minutos desde Santiago, y 50 minutos desde Puerto Montt.RÍO BAKERParaíso para los amantes de la pesca con mosca y descensos en kayak. Proyecto Fundo Rio Baker se encuentra en este majestuoso lugar, donde se podrá disfrutar de estar a orilla de río en profunda conexión con lo natural.El rio Baker nace desde el lago Bertrand y tiene una longitud de 370 kms, donde destaca que es el más caudaloso y grande de Chile.PLUSVALÍAUn lugar en crecimiento. La Región de Aysén está alcanzando un alto posicionamiento por ser un lugar de conservación natural, convirtiéndose en un atractivo polo de inversión. Fundo Río Baker está rodeado de parques nacionales, lagos, ríos, campos de hielo norte y sur, y vela por la conservación y protección de la zona.Además cuenta con el desarrollo del proyecto FOA (Fibra óptica austral), es decir, contará con una red 4G y fibra óptica que le aporta plusvalía al proyecto.Dentro de los mejores destinos del mundo.El proyecto está inmerso en un reconocido lugar de Chile. Sus extraordinarios destinos, que van desde parques naturales y lagos, a glaciares y espectaculares catedrales de mármol, entre otros”.Aysén ocupó el número 6 del listado de las regiones más interesantes para conocer el próximo año. Así mismo, La Patagonia fue elegida por la conocida revista Time como uno de los 100 mejores lugares del mundo en 2021 para ser visitados. Donde se valoró que por mucho tiempo la Patagonia "ha sido un destino para viajeros de todo el mundo que buscan una aventura en la naturaleza o un retiro de lujo".No paga comisión de corretaje.Precios: Desde $9.500.000.- hasta $27.500.000.-cri1437x1.5 - KP77014 - - Publicado vía KiteProp CRM Inmobiliario</t>
  </si>
  <si>
    <t>https://www.portalterreno.com/cl/propiedad/venta/terreno/guaitecas/97044</t>
  </si>
  <si>
    <t>Información Adicional Loteado Bosque Zona de Alta Demanda Zona de Muy Alta Demanda--&gt; Descripción El terreno considera una superficie de 21 hectáreas y cuenta con 203 metros lineales de orilla de mar, se ubica en la Isla Leucayec, archipiélago de Las Guaitecas, a este se accede vía marítima desde la ciudad de Melinka y la navegación es de entre 20 a 30 minutos. El terreno cuenta con playas de arenas claras y con hermosas vistas, la topografía es suave y además posee una laguna en uno de sus vértices. El predio en su mayoría se encuentra cubierto de regeneración de bosque nativo y cuenta con señal de Celular de la compañía Entel. Su principal atractivo es que se encuentra emplazado en la ruta de migración de la ballena azul y ballenas jorobadas, también se pueden avistar diversas especies de delfines, lobos marinos, pingüinos de magallanes y otros. Es un lugar ideal para apreciar gran variedad de fauna marina y posibilidad de hacer buceo deportivo.</t>
  </si>
  <si>
    <t>2901055411</t>
  </si>
  <si>
    <t>https://www.portalterreno.com/cl/propiedad/venta/inversion/puerto-aysen/200240</t>
  </si>
  <si>
    <t>Información Adicional Bosque Ubicación privilegiada Zona de Alta Demanda Zona de Muy Alta Demanda--&gt; Descripción Lugar soñado en el corazón de la Patagonia, exclusivos 45 lotes de 1 hectárea con inigualable riqueza natural. Está ubicado en una Isla a solo 5 minutos en lancha de Puerto Aysén, rodeada de montañas nevadas y del río Aysén. Se caracteriza por ser una Isla plana, con árboles nativos (Coihue, Arrayán, Canelo, entre otros) y árboles frutales (manzanos, ciruelos, calafate) Todas las parcelas son planas y colindantes al río, adicionalmente el proyecto cuenta con 21 hectáreas de áreas de conservación. Valores en etapa de lanzamiento desde los $25.900.000 (Gran oportunidad de inversión) Interesados favor escribanos para contarles sobre el proyecto! Escríbannos al WhatsApp o llámenos al celular.</t>
  </si>
  <si>
    <t>0406120924</t>
  </si>
  <si>
    <t>https://www.yapo.cl/inmuebles/propiedad_89608672</t>
  </si>
  <si>
    <t>Vendo 1.5 hectáreas sector lago frio camino lago polux a 25 km de coyhaique luz y agua (hacer pozo) paso servidumbre, papeles al dia llegar y transferir. Lugar plano se puede parcelar Tratar al 981560852</t>
  </si>
  <si>
    <t>https://www.portalterreno.com/cl/propiedad/venta/terreno/aysen/185116</t>
  </si>
  <si>
    <t>Información Adicional Zona de Alta Demanda Zona de Muy Alta Demanda--&gt; Descripción ISLA PATAGONIA ES UN PREDIO DE LOTES QUE CONSTA DE 330 HECTÁREAS DE IMPRESIONANTES VERTIENTES, FLORA Y FAUNA NATIVA QUE ADEMÁS OFRECE UNA EXCELENTE UBICACIÓN Y CONECTIVIDAD. GRACIAS A SU CERCANÍA A PUERTO CHACABUCO CUENTA CON FACTIBILIDAD TELEFÓNICA Y MUY PRONTO DE INTERNET, POR LO QUE SE CONVIERTE EN UNA GRAN ALTERNATIVA PARA QUIENES BUSCAN UNA PARCELA EN UN LUGAR ÚNICO E INCOMPARABLE. ¡¡INVERTIR Y CONSERVAR EN UNA ISLA AL FIN DEL MUNDO, ES MÁS POSIBLE QUE NUNCA!! *330 HECTÁREAS *LOTES DE 1 HECTÁREA A 5 MINUTOS DE PUERTO CHACABUCO *PROYECCIÓN DE MUELLE PARA EMBARCACIONES *VERTIENTES DE AGUA DULCE *FLORA Y FAUNA ÚNICA *BOSQUE NATIVO *SEÑAL TELEFÓNICA *FACILIDADES DE PAGO. *ATRACTIVOS TURÍSTICOS DE REGIÓN DE AYSÉN *PODRÁS PRACTICAR LA PESCA DEPORTIVA CON MOSCA EN RÍO SIMPSON *PODRÁS IR A PRACTICAR DEPORTES DE NIEVE DURANTE EL INVIERNO A CENTRO DE SKI EL FRAILE *CATEDRALES DE MÁRMOL A 200KM. *NAVEGAR EN LOS FIORDOS AUSTRALES Y VER LOS HERMOSOS PAISAJES QUE ESCONDE EL SUR DE CHILE. *PUERTO CHACABUCO, DEL CUAL SALEN LOS BOTES A LOS HIELOS ETERNOS DE LAGUNA SAN RAFAEL ¡¡NO PIERDAS ESTA OPORTUNIDAD!!</t>
  </si>
  <si>
    <t>ISLACARMEN</t>
  </si>
  <si>
    <t>Información Adicional Zona de Alta Demanda Zona de Muy Alta Demanda--&gt; Descripción Vende terrenos en La Patagonia, el paraíso está en Chile. Cercana a Puerto Chacabuco y Puerto Aysén. Lotes desde 1 hectárea, hasta 10.5 hectáreas. Reserva Isla Patagonia es un predio único de 330 hectáreas de bosque nativo, praderas, vertientes internas y externas de agua dulce, flora y fauna nativa. El proyecto cuenta con lotes desde 1 hectárea en adelante, con imponente vista al Fiordo de Aysén. Ubicado a sólo 5 minutos navegando desde Puerto Chacabuco. Lotes desde 1 hectárea en adelante, con valores desde CLP 25.000.000. - Reserva tu terreno sólo con CLP 500.000, que se descuenta del costo total. Atractivos turísticos cercanos más importantes: - Monumento Natural Las Cinco Hermanas - Las Termas de Ensenada Pérez - Volcán Macá - Laguna San Rafael Facilidades de Pago: - Paga en hasta 48 cuotas con tu tarjeta de crédito (dependiendo del banco) - 25% de pie + hasta 6 cuotas sin interés (pie se puede pagar con tarjeta de crédito) - Cheques - Transferencia bancaria No pagas comisión de corretaje. Más información al celular y WhatsApp Precio: Desde $25.000.000.- hasta $200.000.000.- ben0622 Código interno de propiedad: AGE13970</t>
  </si>
  <si>
    <t>Aysén,RegiónAyséndelGeneralCarlosIbáñezdelCampo,Chile</t>
  </si>
  <si>
    <t>https://www.portalterreno.com/cl/propiedad/venta/parcela/aysen/183650</t>
  </si>
  <si>
    <t>https://www.portalinmobiliario.com/MLC-1457001535-reserva-rio-aysen-un-lugar-en-el-corazon-de-la-patagonia-_JM</t>
  </si>
  <si>
    <t>"Reserva Río Aysén", un lugar en el corazón de la Patagonia Chilena. .Se trata de una Isla rodeada de montañas nevadas, glaciares, cascadas y abrazada por el hermoso río Aysén..El proyecto, orientado en el cuidado del medio ambiente y conservación contempla 48 lotes, desde los 5.000 a 17.000 m2. Todos con acceso a río y a un parque, área de conservación, de 20 hectáreas..Abundantes recursos hídricos, flora y fauna patagónica caracterizan a este único lugar. Un entorno es privilegiado, cercano a lugares emblemáticos de la Patagonia Chilena, como Laguna San Rafael, Fiordo Aysén, Carretera Austral, Coyhaique, Puerto Chacabuco y a 10 minutos río a abajo de Puerto Aysén..Los atractivos del lugar son innumerables, pesca abundante, gastronomía, deportes extremos, termas, hoteles, parques nacionales y mucho más..No dudes en escribirnos, estaremos felices de contestar tus consultas para aprovechar esta gran oportunidad +56968448787</t>
  </si>
  <si>
    <t>H6p4+58 El Salto, Aysén, Chile, Aysén, Aysén</t>
  </si>
  <si>
    <t>2021-11-19</t>
  </si>
  <si>
    <t>https://www.portalinmobiliario.com/MLC-943436659-reserva-isla-patagonia-_JM</t>
  </si>
  <si>
    <t>Proyecto de 330 hectáreas - 202 lotes, desde 0,5 ha a 4,4 hectáreas.Vertientes de agua dulce, flora y fauna única y bosque nativo.Llegada fácil, tan solo a 5 minutos navegando por los fiordos de Aysén desdePuerto ChacabucoFactibilidad telefónica y prontamente internetEste predio de 330 lotes, gracias a sus características se convirtió en una gran alternativa para quienes buscan una parcela para vacacionar, segunda vivienda opara vivir y trabajar a distancia.Hasta 10 Cuotas de $633.493.</t>
  </si>
  <si>
    <t>https://new.yapo.cl/inmuebles/propiedad_86648307</t>
  </si>
  <si>
    <t>Vendo campo de 1.3 hectarias con orilla de rio en el sector El Risco comuna de Coyhaique. Propiedad con sectores planos , bosque nativo y vertientes. Acceso directo al camino principal. Ubicado norte de Coyhaique a 80km de la cuidad. Papeles listo para transferir , propiedad con ROL propio. Mas informacion por interno</t>
  </si>
  <si>
    <t>https://www.yapo.cl/aisen/comprar/sitio_en_ays_n__regi_n_ays_n_del_general_ca__8230__80241340.htm?ca=13_s&amp;oa=80241340&amp;xsp=11</t>
  </si>
  <si>
    <t>Vende terrenos en La Patagonia, el paraíso está en Chile.Cercana a Puerto Chacabuco y Puerto Aysén.Lotes desde 1 hectárea, hasta 10.5 hectáreas. Reserva Isla Patagonia es un predio único de 330 hectáreas de bosque nativo, praderas, vertientes internas y externas de agua dulce, flora y fauna nativa. El proyecto cuenta con lotes desde 1 hectárea en adelante, con imponente vista al Fiordo de Aysén. Ubicado a sólo 5 minutos navegando desde Puerto Chacabuco. Lotes desde 1 hectárea en adelante, con valores desde CLP 25.000.000. - Reserva tu terreno sólo con CLP 500.000, que se descuenta del costo total.Atractivos turísticos cercanos más importantes:- Monumento Natural Las Cinco Hermanas- Las Termas de Ensenada Pérez- Volcán Macá- Laguna San RafaelFacilidades de Pago:-         Paga en hasta 48 cuotas con tu tarjeta de crédito (dependiendo del banco)-         25% de pie + hasta 6 cuotas sin interés (pie se puede pagar con tarjeta de crédito) -         Cheques-         Transferencia bancariaNo pagas comisión de corretaje. Más  información al celular y WhatsApp 975756883Precio: Desde $25.000.000.- hasta $200.000.000.-ben0622Código interno de propiedad: AGE13970</t>
  </si>
  <si>
    <t>https://www.portalinmobiliario.com/MLC-1487442131-patagonia-15ha-a-orillas-rio-el-engano-_JM</t>
  </si>
  <si>
    <t>Linda Parcela de 1.5Ha en el rio el rio el Engaño, distantes a 7km de bahía Murta y a 1km de la carretera austral por camino vecinal, colindante con una pequeña laguna y enclavada en un hermoso valle patagónico.Beautiful 1.5Ha plot of land on the El Engaño river, located 7km away from Bahía Murta and 1km away from the Carretera Austral via a local road. It is adjacent to a small lagoon and situated in a stunning Patagonian valley.</t>
  </si>
  <si>
    <t>https://www.portalinmobiliario.com/MLC-1501315477-patagonia-15ha-a-orillas-rio-el-engano-_JM</t>
  </si>
  <si>
    <t>https://www.portalterreno.com/cl/propiedad/venta/parcela/coyhaique/182843</t>
  </si>
  <si>
    <t>Preciosa parcela con borde de rio en proyecto \"Rio la Gloria\"Rodeado de reservas nacionales, emplazado en un bosque verde, entre mañíos y naturaleza viva.El río provee de 4 playas comunes, disponibles para ser disfrutadas en un entorno maravilloso por la totalidad de los propietarios, donde además se encuentra proyectado un refugio de pesca destinado a descanso para los días de excursión.El proyecto cuenta con 18 hectáreas de conservación de bosque nativo, lugar perfecto para trecking y/o avistamiento de aves, rodeado de un respetado entorno natural.Rol PropioParcela Nº 39 BORDE RIO 5.000 M2Precio de venta $19.500.000Se puede visitar vuelo aéreo con parcelas disponibles del proyecto, en el siguiente link /&gt;Atractivos:-Parque Nacional Queulat-Reserva Nacional Río Simpson-Lodge de pesca en Río MañihualesContacto:Equipo Comercial :Magdalena Vega: Cel (+56 9) 4052 61 89Matias Alonso Ascui (+56 9) 9744 52 97Teléfono Oficina Santiago (+56 2) 2993 24 38Empresas Alonso &amp; Ascui, Experiencia Inmobiliaria desde el año 1980Corretaje de Propiedades • Tasaciones • Asesoría Legal • Inmobiliaria • Arquitectos</t>
  </si>
  <si>
    <t>https://www.portalinmobiliario.com/MLC-2339410698-campo-con-laguna-_JM</t>
  </si>
  <si>
    <t>Maravilloso campo de 13.1 hectáreas con orilla de laguna en la Patagonia chilena, específicamente, sector Lago frío a 35 km de la capital regional, Coyhaique y 40 minutos desde Balmaceda, acceso desde camino público más 2 km de servidumbre, inscrita en cbr, camino de ripio y estabilizado, hasta el campo a solo 2 km de lago frío, cercano lago pollux, lago Thompson, centro de ski el fraile. posee, bosque nativo lenga y ñire, arroyos y vertientes, laguna. Excelente orientación solar, un paraje maravilloso, alejado del ruido y rodeado de naturaleza y sonido de aves locales. Valor UF 352 por hectárea, conversable, más 3% de comisión, por concepto de corretaje. SE VENDE EL LOTE COMPLETO. - KP139495 - KPD040304 -  - Publicado con KiteProp CRM Sistema Inmobiliario</t>
  </si>
  <si>
    <t>https://new.yapo.cl/inmuebles/propiedad_83470340</t>
  </si>
  <si>
    <t>Ubicado a tan solo 1 hora y 30 minutos de Coyhaique, lo cruza la Carretera Austral. Tiene magníficas vistas a la Condorera, una imponente pared vertical donde anidan los cóndores, y las montañas aledañas, igualmente impresionantes&amp;#8230,. Es algo así como un anfiteatro rodeado de colosos macizos...2,5km de orilla del río Picaflor, varios arroyos. Con más de 100 hectáreas de reserva con derecho real de conservación. Quien compre aquí está protegiendo bosque nativo, biodiversidad y comprando un pequeño trozo de paraíso, es un seguro de vida para las futuras generaciones. Consulte para una asesoría personalizada.</t>
  </si>
  <si>
    <t>Vende terrenos en La Patagonia, el paraíso está en Chile. Cercana a Puerto Chacabuco y Puerto Aysén. Lotes desde 1 hectárea, hasta 10.5 hectáreas. Reserva Isla Patagonia es un predio único de 330 hectáreas de bosque nativo, praderas, vertientes internas y externas de agua dulce, flora y fauna nativa. El proyecto cuenta con lotes desde 1 hectárea en adelante, con imponente vista al Fiordo de Aysén. Ubicado a sólo 5 minutos navegando desde Puerto Chacabuco. Lotes desde 1 hectárea en adelante, con valores desde CLP 25.000.000. - Reserva tu terreno sólo con CLP 500.000, que se descuenta del costo total. Atractivos turísticos cercanos más importantes: - Monumento Natural Las Cinco Hermanas - Las Termas de Ensenada Pérez - Volcán Macá - Laguna San Rafael Facilidades de Pago: - Paga en hasta 48 cuotas con tu tarjeta de crédito (dependiendo del banco) - 25% de pie + hasta 6 cuotas sin interés (pie se puede pagar con tarjeta de crédito) - Cheques - Transferencia bancaria No pagas comisión de corretaje. Más información al celular y WhatsApp 975756883 Precio: Desde $25.000.000.- hasta $200.000.000.- ben0622 Código interno de propiedad: AGE13970</t>
  </si>
  <si>
    <t>https://www.economicos.cl/propiedades/parcela-o-chacra-en-venta-en-aysen-codR77177615-9L0-AGE26612.html</t>
  </si>
  <si>
    <t>https://www.portalinmobiliario.com/MLC-1382915639-patagonia-chile-chico-parcela-cercana-a-reserva-nacional-_JM</t>
  </si>
  <si>
    <t>2023-05-11</t>
  </si>
  <si>
    <t>Patagonia, Chile Chico, parcela cercana a reserva nacional 2.6 hectáreas cercanas a la reserva Nacional Jeinimeni, en la comuna de Chile Chico. Areas comunes con acceso al río Amarillo, hermosas vistas, parcelas practicamente planas, cercanas a lagos y glaciar La Gloria.El lote se encuentra dividido en 5 parcelas de media hectárea.</t>
  </si>
  <si>
    <t>2.6 hectareas cercanas a la reserva nacional Jeinimeni, en la comuna de Chile chico, areas comunes con acceso al rio Amarillo, hermosas vistas y practicamente planas, cercanas a lagos y glaciar la gloria.El lote se encuentra dividido en 5 parcelas de media Hectarea</t>
  </si>
  <si>
    <t>https://www.portalinmobiliario.com/MLC-1012498037-linda-parcela-cercana-a-la-reserva-nacional-jeinimeni-_JM</t>
  </si>
  <si>
    <t>https://www.portalinmobiliario.com/MLC-1021464766-linda-parcela-cercana-a-la-reserva-nacional-jeinimeni-_JM</t>
  </si>
  <si>
    <t>https://new.yapo.cl/inmuebles/propiedad_86484112</t>
  </si>
  <si>
    <t>Terreno en venta Carretera Austral, La Junta - Puyuhuapi - Gestión inmobiliaria VENDE: Oporturnidad imperdible!! Compra el terreno de tus sueños. al borde de la Carretera Austral. junto al Rio Risopatrón Terrenos cituados en un entorno tranquilo. en un paisaje increible. con gran biodiversidad. flora y fauna natica. ubicado entre La Junta y Puyuhuapi. Carretera Austral. Regios de Aysen. Lote 1: 6.3 ha Lote 2: 7.4 ha Factibilidad tecnica de luz Valor de venta: Lotes por separado: 150.000.000 + 2% neto honorarios corretaje Ambos lotes: 390.000.000 + 2% neto honorarios corretaje CONTACTO + 56947594019 + 56974467775 - KP196130 - - Publicado vía KiteProp CRM Inmobiliario</t>
  </si>
  <si>
    <t>https://www.portalinmobiliario.com/MLC-2286688960-patagonia-espectaculares-lotes-1ha-orilla-general-_JM</t>
  </si>
  <si>
    <t>Exclusivos 4 Lotes contiguos con orilla de lago, con playas y acceso directo por Carretera Austral.Las dimensiones de los terrenos oscilan entre los 8.000 m2 y los 12.100m2 (0.8 -1,2 ha).Cada lote tiene espacio suficiente para la construcción de una o dos casas, dada la topografía y excepcionales vistas se pueden desarrollar interesantes propuestas en cuanto a la arquitectura.Abundante vegetación nativa.Cada parcela cuenta con rol propio, factibilidad eléctrica y señal de teléfono.Vistas impactantes al lago General Carrera y cordones montañosos.Excelente ubicación a 4 horas del aeropuerto de Balmaceda y 40 minutos de Puerto Río Tranquilo, en una de las zonas más demandadas de la Región de Aysén, a pocos kms de la desembocadura del Lago General Carrera al Lago Bertrand.Es una oportunidad única de tener una propiedad a orillas del lago y carretera Austral, con potencial tanto para vivir, descansar, desarrollo de proyecto turístico y comercial,Se puede ofertar por los 4 lotes que en conjunto suman 3.9ha.Valor publicado es desde según las características de cada lote.</t>
  </si>
  <si>
    <t>https://www.portalinmobiliario.com/MLC-2559812726-patagonia-nacimiento-del-rio-baker-_JM</t>
  </si>
  <si>
    <t>Ubicado a orillas del nacimiento del Río Baker, el río más caudaloso de Chile, se encuentra un campo único y exclusivo que promete una experiencia inigualable. Las aguas turquesas del Río Baker no solo son un deleite visual, sino que también albergan una abundante población de truchas, convirtiéndolo en un destino de pesca con mosca de nivel internacional.Este campo se extiende a lo largo de 2.5km lineales de la famosa Carretera Austral Sur y de la ribera del Río Baker. La propiedad se divide en cuatro paños, dos situados junto al tranquilo poblado de Puerto Bertrand y los otros dos paños lo largo de la carretera y el río Baker.Puerto Bertrand, junto con el predio, se encuentra a unos 280kms del aeropuerto de Balmaceda o Coyhaique, a los que se llega traves de la Carretera Austral, recorriendo Cerro Castillo, Puerto Tranquilo, bordeando el Lago General Carrera y su desagüe para llegar a Puerto Bertrand, en aproximadamente cinco horas de sobrecogedor viaje.La propiedad ofrece vistas panorámicas  hacia los Campos de Hielo Norte y el Río Baker, enmarcando un paisaje de increíble  belleza. Los atractivos naturales y actividades para los amantes de la pesca, la aventura y la naturaleza son únicos.Entre los puntos de interés cercanos destacan la confluencia del Río Baker con el Río Neff, el Parque Nacional Patagonia, Lago Bertrand y diversas rutas de trekking hacia glaciares como el Neff, el Colonia y el Leones. También se encuentran próximos Puerto Guadal, Cochrane y el vasto Lago General Carrera.La combinación de sus características exclusivas, como la ubicación estratégica junto al Río Baker y la Carretera Austral, junto con su proximidad a diversos atractivos turísticos y naturales, hacen de este campo una inversión excepcional y única en la región de Aysén. Este es un lugar donde se puede disfrutar de la tranquilidad y la majestuosidad de la naturaleza patagónica, mientras se tiene acceso a algunas de las actividades al aire libre más buscadas a nivel nacional e internacional.El predio cuenta con proyecto de parcelación listo y aprobado por la autoridad.Located on the banks of the source of the Baker River, the most voluminous river in Chile, is a unique and exclusive estate that promises an unparalleled experience. The turquoise waters of the Baker River are not only a visual delight, but also home to a plentiful population of trout, making it an internationally renowned fly fishing destination.This estate stretches along 2.5km of the famous Southern Carretera Austral and the banks of the Baker River. The property is divided into four sections, with two located near the peaceful town of Puerto Bertrand and the other two sections along the road and the Baker River.Puerto Bertrand, along with the estate, is approximately 280kms from Balmaceda or Coyhaique airport, which can be reached via the Carretera Austral, passing through Cerro Castillo, Puerto Tranquilo, skirting Lake General Carrera and its drainage system, to reach Puerto Bertrand in approximately five hours of awe-inspiring journey.The property offers panoramic views of the Campos de Hielo Norte and the Baker River, framing an incredibly beautiful landscape. The natural attractions and activities for fishing, adventure, and nature lovers are unique.Nearby points of interest include the confluence of the Baker River with the Neff River, Patagonia National Park, Lake Bertrand, and various trekking routes to glaciers such as Neff, Colonia, and Leones. Puerto Guadal, Cochrane, and the vast Lake General Carrera are also in close proximity.The combination of its exclusive features, such as its strategic location next to the Baker River and the Carretera Austral, along with its proximity to various tourist and natural attractions, make this estate an exceptional and unique investment in the Aysén region. This is a place where one can enjoy the tranquility and majesty of the Patagonian nature while having access to some of the most sought-after outdoor activities at a national and international level.The estate has an approved and ready subdivision project by the authorities.</t>
  </si>
  <si>
    <t>Puerto Bertrand, Chile Chico, Aysén</t>
  </si>
  <si>
    <t>https://www.portalinmobiliario.com/MLC-1034517315-sitio-en-venta-en-rio-baker-cochrane-carretera-austral-_JM</t>
  </si>
  <si>
    <t>** VENTA SIN COMISIÓN** Proyecto de parcelas agrícolas enfocado en restauración ecológica y conservación.  557 hectáreas con derecho real de conservación  Ubicado en plena Carretera Austral con espectacular vista al Rio Baker a solo 10 minutos de Puerto Bertrand y 5 minutos de las confluencias del Rio Baker y Neff Solo 69 parcelas desde los 5.000 m2 a 9.000 m2 en 44 hectáreas de 557 Hectáreas Precios desde UF 450 a UF 1.200  Caminos habilitados, posibilidad de agua y luz   * El proyecto cuenta con un terreno con 400 mts de orilla del Rio Baker, en donde se construirá un muelle para el uso de los propietarios y la comunidad.   Deportes:  Senderos y rutas en el Parque nacional Patagonia Rafting y Kayak en el Rio Baker Pesca con mosca en el Rio Baker Randoné en invierno   Distancias: 5 minutos - Confluencias Rio Baker y Nef  10 minutos - Puerto Bertrand 40 minutos - Cochrane 1 hr 20 min - Aeropuerto Balmaceda - Avioneta - Cochrane 4hrs 30 min - Aeropuerto Balmaceda  VISTA 360° Y FOTOS  https://www.focoplanos.com/Vista_baker/</t>
  </si>
  <si>
    <t>Carretera Austral / Rio Baker / Puerto Bertrand, Chile Chico, Aysén</t>
  </si>
  <si>
    <t>https://new.yapo.cl/inmuebles/propiedad_83284358</t>
  </si>
  <si>
    <t>Se vende parcela de 1.56 hectáreas camino al claro sector cerro huemules a 14 km aproximadamente.mas consultas al 995892081</t>
  </si>
  <si>
    <t>https://www.economicos.cl/propiedades/parcelas-en-venta-cerro-castillo-codAAQW7CQ.html</t>
  </si>
  <si>
    <t>2020-05-29</t>
  </si>
  <si>
    <t>¿Sueñas con tener un lugar, para desconectarse, descansar o aventurarse?  Te queremos invitar a formar parte de Altos de Puerto Ibáñez, un parque natural de 105 hectáreas inmerso en el corazón de la región de Aysén, Patagonia chilena. Ven a conectarte con un entorno natural, mágico y prístino, camina por sus senderos y exuberantes bosques de Ñirre y Lenga, hasta que descubrir vistas panorámicas hacia el imponente Cerro Castillo o el Lago General Carrera.</t>
  </si>
  <si>
    <t>https://www.economicos.cl/propiedades/sitio-o-terreno-en-venta-en-chile-chico-codR76401637-8L0-EBHA1834.html</t>
  </si>
  <si>
    <t>2021-03-15</t>
  </si>
  <si>
    <t>2021-03-16</t>
  </si>
  <si>
    <t>2.6 hectareas cercanas a la reserva nacional Jeinimeni, en la comuna de Chile chico, areas comunes con acceso al rio Amarillo, hermosas vistas y practicamente planas, cercanas a lagos y glaciar la gloria. El lote se encuentra dividido en 5 parcelas de media Hectarea</t>
  </si>
  <si>
    <t>https://propiedades.elmercurio.com/propiedades/sitio-o-terreno-en-venta-en-chile-chico-codR76401637-8L0-HA1834.html</t>
  </si>
  <si>
    <t>Patagonia, Chile Chico, parcela cercana a reserva nacional  2.6 hectáreas cercanas a la reserva Nacional Jeinimeni, en la comuna de Chile Chico. Areas comunes con acceso al río Amarillo, hermosas vistas, parcelas practicamente planas, cercanas a lagos y glaciar La Gloria. El lote se encuentra dividido en 5 parcelas de media hectárea. - Código Propiedad: HA1834</t>
  </si>
  <si>
    <t>https://www.portalterreno.com/cl/propiedad/venta/terreno/chile-chico/197504</t>
  </si>
  <si>
    <t>Información Adicional Cierre perimetral Zona de Alta Demanda Zona de Muy Alta Demanda--&gt; Descripción EXCELENTE TERRENO ENTRE LAGO GENERAL CARRERA Y RIO BAKER CARRETERA AUSTRAL ENTRE LAGO GRAL. CARRERA Y RIO BAKER Excelente Terreno Rio Bertrand, 16,2 Ha, Región de Aysén En Carretera Austral Sur km 290 aproximadamente, a 4,5 horas de Aeropuerto de Balmaceda, se encuentra este hermoso predio entre Lago General Carrera y Rio Baker, cercano a Capillas de Mármol, Parque Patagonia, Confluencia Rio Neff, etc. Con frente a Carretera Austral. Terreno con 650 metros lineales de orilla Rio Bertrand (aguas todo el año), preciosas vistas a cordilleras siempre nevadas, terreno prácticamente plano y con 1 sector con pendientes moderadas, mayormente praderas y sectores con bosque nativo, la mayoría renovales además cuenta con postación eléctrica al interior del terreno, posibilidad de anexar otra superficie. Valor UF 14.400.- mas 2% de comisión Superficie: 16,2 Héctareas. Contacto: Rodolfo Paz fono , correo: .</t>
  </si>
  <si>
    <t>https://new.yapo.cl/inmuebles/propiedad_85764066</t>
  </si>
  <si>
    <t>Se vende 1.15 hectáreas con abundante bosque nativo y en proyecto de luz eléctrica. En sector Richar 1 a 15 minutos de Villa Ortega. Vende su dueña y el valor es conversable.</t>
  </si>
  <si>
    <t>Exclusivos 4 Lotes contiguos con orilla de lago, con playas y acceso directo por Carretera Austral.Las dimensiones de los terrenos oscilan entre los 8.000 m2 y los 12.100m2 (0.8 -1,2 ha).Cada lote tiene espacio suficiente para la construcción de una o dos casas, dada la topografía y excepcionales vistas se pueden desarrollar interesantes propuestas en cuanto a la arquitectura.Abundante vegetación nativa.Cada parcela cuenta con rol propio, factibilidad eléctrica y señal de teléfono.Vistas impactantes al lago General Carrera y cordones montañosos.Excelente ubicación a 4 horas del aeropuerto de Balmaceda y 40 minutos de Puerto Río Tranquilo, en una de las zonas más demandadas de la Región de Aysén, a pocos kms de la desembocadura del Lago General Carrera al Lago Bertrand.Es una oportunidad única de tener una propiedad a orillas del lago y carretera Austral, con potencial tanto para vivir, descansar, desarrollo de proyecto turístico y comercial,Se puede ofertar por los 4 lotes  que en conjunto  suman 3.9ha.Valor publicado es desde según las características de cada lote.Exclusive 4 adjoining lots with lakefront, beaches, and direct access from the Carretera Austral (Southern Highway).The dimensions of the lots range from 8,000 m2 to 12,100 m2 (0.8 - 1.2 ha).Each lot has enough space for the construction of one or two houses, given the topography and exceptional views, interesting architectural proposals can be developed.Abundant native vegetation.Each parcel has its own deed, electrical feasibility, and telephone signal.Impressive views of Lake General Carrera and mountain ranges.Excellent location, 4 hours from Balmaceda airport and 40 minutes from Puerto Río Tranquilo, in one of the most sought-after areas of Aysén Region, a few kilometers from the confluence of Lake General Carrera and Lake Bertrand.This is a unique opportunity to own a property on the shores of the lake and the Carretera Austral, with potential for living, resting, tourist and commercial projects.Offer can be made for the 4 lots, which together total 3.9 ha.Published value is from, according to the characteristics of each lot.</t>
  </si>
  <si>
    <t>https://www.yapo.cl/aisen/comprar/vendo_5_3_ha_planas_en_la_junta_75874560.htm?ca=13_s&amp;oa=75874560&amp;xsp=26</t>
  </si>
  <si>
    <t>Vendo 5.3 hectáreas a 15 km al sur de La Junta, a orilla de carretera Austral, con 150mt de orilla de río Risopatrón.  Bosque virgen.</t>
  </si>
  <si>
    <t>https://www.yapo.cl/inmuebles/propiedad_88795568</t>
  </si>
  <si>
    <t>&amp;#191,Buscas una increíble parcela en venta en el impresionante entorno natural de Laguna Foitzick en Coyhaique, Chile? Esta propiedad cuenta con una ubicación ideal en el kilómetro 7 de la Ruta Siete 7, ofreciendo acceso fácil a diversas atracciones de la zona.&lt;br&gt;El terreno de 62000 metros cuadrados de esta propiedad proporciona un amplio espacio para desarrollar tus ideas y proyectos, ya sea para disfrutar de actividades al aire libre o para construir tu propia casa de ensueño.&lt;br&gt;la tipografía es diversa, aproximadamente 2.2 hectáreas de lomajes y 4 hectáreas de conformación rocosa constituida por hermoso un cerro rocoso de gran altura con una vista a los 4 vientos y al valle Simpson (en su base cuenta con una cantera de piedras ideales para construir), además de lomajes con pendiente aptas para edificar, las cabañas se emplazan en terrazas artificiales en hermosos taludes de piedra mirando el paisaje de la laguna Foitzick, cuenta a demás con acceso directo a la ruta 7 (carretera austral) red eléctrica, agua natural y permanente de vertiente.&lt;br&gt;la tipografía es diversa, aproximadamente 2.2 hectáreas de lomajes y 4 hectáreas de conformación rocosa constituida por hermoso un cerro rocoso de gran altura con una vista a los 4 vientos y al valle Simpson (en su base cuenta con una cantera de piedras ideales para construir), además de lomajes con pendiente aptas para edificar las cabañas se emplazan en terraza artificiales en hermosos taludes de piedra mirando el paisaje de la laguna Foitzick, cuenta a demás con acceso directo a la ruta 7 (carretera austral) red eléctrica,agua natural y permanente de vertiente.&lt;br&gt;&lt;br&gt;No pierdas la oportunidad de poseer esta increíble parcela</t>
  </si>
  <si>
    <t>Kilometro 7, Ruta Siete 7, Laguna Foitzick Coyhaiq</t>
  </si>
  <si>
    <t>https://www.portalinmobiliario.com/MLC-2109783616-patagonia-proyecto-subdivision-de-predio-rustico-_JM</t>
  </si>
  <si>
    <t>Subdivisión predial de 52 parcelas a 9 Kilómetros de la ciudad de Coyhaique, pavimentados 7 de los 9 kilómetros, emplazado en Lugar desarrollado de lotes de 5000mt2 con lindas casas alrededor, dos fuentes de agua dentro del proyecto de subdivisión, futura agua potable rural aprobada hasta la entrada de la propiedad, todos los lotes planos, 6 lotes a orillas de Rio Pollux, muy buen asoleamiento de todo el proyecto, buena tierra y excelentes vistas panorámicas hacia Coyhaique, 6 lagunas y Valle Simpson.Una oportunidad de inversión, el proyecto se vende con subdivisión aprobada por el SAG, los caminos se dibujaron en base a huella de tractor y faltaría desarrollarlos como caminos con ripio, lo mismo con la Luz, la postación está en el ingreso al predio.Hoy en dia el valor de la media Hectárea promedia los 45 millones.</t>
  </si>
  <si>
    <t>https://www.portalinmobiliario.com/MLC-1480650247-patagonia-loteo-completo-a-9km-de-coyhaique-_JM</t>
  </si>
  <si>
    <t>2024-04-26</t>
  </si>
  <si>
    <t>Excelente propiedad compuesta por 52 parcelas a 9 Kilómetros de la ciudad de Coyhaique, pavimentados 7 de los 9 kilómetros, emplazado en Lugar desarrollado de lotes de 5000mt2 con lindas casas alrededor, dos fuentes de agua dentro del proyecto, futura APR aprobado hasta la entrada de la propiedad, todos los lotes planos, 6 lotes a orillas de Río Pollux, muy buen asoleamiento de todo el proyecto, buena tierra y excelentes vistas panorámicas hacia Coyhaique, sector 6 lagunas y Valle Simpson.Una oportunidad de inversión, el proyecto se vende con subdivisión aprobada por el SAG y caminos interiores.La postación de servicio eléctrico está en el ingreso al predio.Hoy en dia el valor de la media Hectárea promedia los 45 millones.Excellent property composed of 52 plots 9 kilometers from the city of Coyhaique, with 7 of the 9 kilometers paved. Located in a developed area with 5000m2 lots and beautiful houses around. The project has two water sources, with future approval for an APR up to the entrance of the property. All plots are flat, with 6 plots bordering the Pollux River. The project benefits from excellent sun exposure, good soil, and panoramic views towards Coyhaique, in the 6 lakes and Simpson Valley area.This is an investment opportunity as the project is sold with approved subdivision by the SAG and internal roads.The electrical service post is located at the entrance of the property.Currently, the average value of a half-hectare is around 45 million.</t>
  </si>
  <si>
    <t>Región De Aysen, Coihaique, Aysén</t>
  </si>
  <si>
    <t>https://www.portalinmobiliario.com/MLC-2559839732-patagonia-loteo-completo-a-9km-de-coyhaique-_JM</t>
  </si>
  <si>
    <t>https://www.yapo.cl/inmuebles/propiedad_89463484</t>
  </si>
  <si>
    <t>Gran Oportunidad Rebajado. Venta Sitio 23 hectáreas Coyhaique&lt;br /&gt;JM 47610&lt;br /&gt;&lt;br /&gt;Se vende terreno de 230,000 m2 sobre el Cerro Sombrero en la mitad de la ensenada del Valle Simpson a solo 10 km de la ciudad de Coyhaique, en la comuna del mismo nombre. Con un valor de $805.000.000, esta propiedad ofrece una excelente oportunidad para aquellos que buscan un sitio espacioso con hermosas vistas y una ubicación cercana a servicios y comodidades.&lt;br /&gt;&lt;br /&gt;El terreno en venta en Cerro Sombrero es ideal para construir la casa de tus sueños, o para desarrollar un proyecto inmobiliario en un entorno natural y tranquilo. Con una extensión de terreno tan amplia, las posibilidades son infinitas para crear un espacio único y personalizado.&lt;br /&gt;&lt;br /&gt;No pierdas la oportunidad de adquirir este terreno en una ubicación privilegiada, con acceso a la naturaleza y la comodidad de la ciudad cercana. Contáctanos para más información y para programar una visita a esta increíble propiedad en Coyhaique.</t>
  </si>
  <si>
    <t>Cerro Sombrero a 10 Km de Coyhaique</t>
  </si>
  <si>
    <t>Cerro Sombrero A 10 Km De Coyhaique, Coihaique, Aysén</t>
  </si>
  <si>
    <t>https://www.yapo.cl/inmuebles/propiedad_89484698</t>
  </si>
  <si>
    <t>Se vende hermoso predio de 11 hectáreas, a tan sólo 6 kilómetros de la Villa Cerro Castillo, se accede recorriendo 4 kilómetros de asfalto y dos de ripio.&lt;br&gt;Posee amplia orilla de camino público, dos lagunas interiores, planicies, lomas, bosque nativo y una imponente vista a Cerro Castillo y a los cordones montañosos.&lt;br&gt;Se encuentra ubicado estratégicamente, 10 minutos de lago Central, 3 minutos de lago las Ardillas, 5 minutos de Cerro Castillo, 15 minutos de lago Lapparent, sectores con abundante pesca y atractivo escénico, además en ruta a las catedrales de Mármol y Puerto Río Tranquilo.&lt;br&gt;Oportunidad única!&lt;br&gt;Valor de venta $392.000.000.-&lt;br&gt;Posee señal telefónica.&lt;br&gt;Comisión por corretaje 3% del valor de venta (líquido)&lt;br&gt;</t>
  </si>
  <si>
    <t>Cerro Castillo, Río Ibáñez, Chile</t>
  </si>
  <si>
    <t>https://www.portalinmobiliario.com/MLC-2520086986-hermosas-11-hectareas-vista-cerro-castillo-28673-_JM</t>
  </si>
  <si>
    <t>Se vende hermoso predio de 11 hectáreas, a tan sólo 6 kilómetros de la Villa Cerro Castillo, se accede recorriendo 4 kilómetros de asfalto y dos de ripio.Posee amplia orilla de camino público, dos lagunas interiores, planicies, lomas, bosque nativo y una imponente vista a Cerro Castillo y a los cordones montañosos.Se encuentra ubicado estratégicamente, 10 minutos de lago Central, 3 minutos de lago las Ardillas, 5 minutos de Cerro Castillo, 15 minutos de lago Lapparent, sectores con abundante pesca y atractivo escénico, además en ruta a las catedrales de Mármol y Puerto Río Tranquilo.Oportunidad única!Valor de venta $392.000.000.-Posee señal telefónica.Comisión por corretaje 3% del valor de venta (líquido)(28673)</t>
  </si>
  <si>
    <t>Hermosas 11 Hectáreas Vista Cerro Castillo, Río Ibánez, Aysén</t>
  </si>
  <si>
    <t>https://www.portalinmobiliario.com/MLC-976644285-campo-520-hectareas-en-coyhaique-_JM</t>
  </si>
  <si>
    <t>Se vende campo, bosque de lenga, 520 hectareas, colinda con cordilleras fiscales, ubicado a 19 kilometros de coyhaique, con acceso directo desde camino principal, vecino a centro de SKY el fraile, el campo ha sido explotado como campo maderero, posee plan de manejo, conserva aun, mucho bosque de lenga y renuevo, caminos interiores que recorren gran parte del terreno, el valor por hectarea es de 3 millones de pesos, el campo posee hermosas vistas, lugares limpios y es principalmente plano con pendientes suaves, - KP76883 -  - Publicado con KiteProp CRM Sistema Inmobiliario</t>
  </si>
  <si>
    <t>Sector El Fraile, Coyhaique, Aysén, Aysén</t>
  </si>
  <si>
    <t>Hermoso proyecto de 69 parcelas de entre 5000M2 y 1 Hectárea enclavadas en un prístino predio de 544 Hectáreas restantes con derecho real de conservación donde 500 hectareas van con foco en restauración ecológica, reforestación y trabajo con la comunidad local.Proyecto con vistas al rio Baker, a pocos kilómetros del Parque Patagonia, confluencia del rio Baker y Neff, cercanas a Puerto Bertrand en uno de los sectores de mayor importancia turística y de conservación de la Patagonia.</t>
  </si>
  <si>
    <t>https://www.portalinmobiliario.com/MLC-1012466127-parcelas-con-derecho-real-de-conservacion-_JM</t>
  </si>
  <si>
    <t>https://www.portalinmobiliario.com/MLC-1021438556-parcelas-con-derecho-real-de-conservacion-_JM</t>
  </si>
  <si>
    <t>https://www.portalinmobiliario.com/MLC-2109760588-patagonia-parcelas-cercanas-rio-baker-conservaci-_JM</t>
  </si>
  <si>
    <t>https://new.yapo.cl/inmuebles/propiedad_85355319</t>
  </si>
  <si>
    <t>Terrenos desde 5000 metros cuadrados chileno con rol propio A 10 minutos de Puerto Bertrand A 40 minutos de Cochrane, parque nacional lago Palena Este increíble proyecto contempla 557 hectáreas con derecho real de conservación Desde UF 437 Reserva $500.000</t>
  </si>
  <si>
    <t>https://www.portalterreno.com/cl/propiedad/venta/terreno/aysen/233940</t>
  </si>
  <si>
    <t>Información Adicional Zona de Alta Demanda Zona de Muy Alta Demanda--&gt; Descripción Venta de exclusiva Isla, son 2.9 hectáreas, ideal para proyecto turístico o tener tu propia isla para ir de vacaciones con tu familia.Inigualables vistas, ubicación, entre otros atractivos como el buceo. Oportunidad única a valor inversionistas. Más información nos contactas y coordinamos una reunión online, documentación demostrable. Solo reales interesados. Venta directa sin comisión de por medio. - KP182416 - - Publicado vía KiteProp CRM Inmobiliario Isla Elena</t>
  </si>
  <si>
    <t>2023-01-07</t>
  </si>
  <si>
    <t>2023-08-15</t>
  </si>
  <si>
    <t>2023-09-28</t>
  </si>
  <si>
    <t>Últimos 6 hermosos lotes desde 10000mt2, todas las parcelas con 100mt lineales de orilla del rio Baker, unidas con pasarelas en su interior, colindantes con la carretera austral , muelle construido de uso comunitario y zona de 54Ha de conservación dentro del proyecto.</t>
  </si>
  <si>
    <t>https://www.portalinmobiliario.com/MLC-2017294686-patagonia-parcelas-en-rio-baker-_JM</t>
  </si>
  <si>
    <t>https://www.portalinmobiliario.com/MLC-2485502388-patagonia-parcelas-en-rio-baker-_JM</t>
  </si>
  <si>
    <t>Últimos 6 hermosos lotes desde 10000mt2, todas las parcelas con 100mt lineales de orilla del rio Baker, unidas con pasarelas en su interior, colindantes con la carretera austral , muelle construido de uso comunitario y zona de 54Ha de conservación dentro del proyecto.Valores desde 990UF según parcelas disponibles</t>
  </si>
  <si>
    <t>Región De Aysén Del General Carlos Ibáñez Del Camp, Cochrane, Aysén</t>
  </si>
  <si>
    <t>https://www.portalinmobiliario.com/MLC-2559801156-patagonia-parcelas-en-rio-baker-_JM</t>
  </si>
  <si>
    <t>https://www.portalinmobiliario.com/MLC-1438434107-venta-de-campo-en-coyhaique-id-49299-cam-_JM</t>
  </si>
  <si>
    <t>Campo de 67 Ha de superficie ubicado al oriente de la ciudad de Coyhaique, capital regional de Aysén. El campo se compone de una superficie que alterna sectores planos con áreas de lomajes suaves, con zonas despejadas y paños de bosque nativo con especies características de la zona, principalmente lenga.Cuenta con muy buena accesibilidad tanto de Coyhaique como el Aeropuerto de Balmaceda a través de las rutas X-657 y X-659 respectivamente. Posee con caminos interiores, luz a través de empostado que llega al interior del campo, casa cuidador en regular estado y agua a través de vertientes interiores del campo.</t>
  </si>
  <si>
    <t>https://www.portalinmobiliario.com/MLC-2303038812-terreno-de-1088-hectareas-lago-azul-coyhaique-_JM</t>
  </si>
  <si>
    <t>Se vende maravilloso lote de 10.88 hectáreas, en lago azul, hora y media desde Coyhaique, ACCESO LACUSTRE a 45 minutos aprox en bote más 40 minutos por camino público a coyhaique.  Terreno plano con más de 350 metros de orilla de lago con maravillosas y Pristinas aguas color turquesa, lugar obligado de pescadores con mosca, de orilla, arrastre o embarcado, asegurando siempre muy buenos resultados.Avistamiento de cóndor y huemul, existe en el lugar un sendero para acceder a cerro castillo en reserva nacional del mismo nombre. Conecta a su vez con lagos paloma y lago el desierto.Ideal para retiro familiar o turismo, posee dos casas de tipo local y un galpón.Precio uf 10.851 más 3% comisión más IVA. - KP305901 - KPD031301 -  - Publicado con KiteProp CRM Sistema Inmobiliario</t>
  </si>
  <si>
    <t>https://www.yapo.cl/aisen/comprar/maravillosa_parcela_16_hectareas_entre_la_junta_y_79833196.htm?ca=13_s&amp;oa=79833196&amp;xsp=3</t>
  </si>
  <si>
    <t>Espectacular parcela 16 hectareas entre La Junta y Puyuhuapi a 15 kms de La Junta, a 25 kms de Puyuhuapi, a 15 kms de Parque Nacional Queulat y a 250 kms de Coihaique.200 mts frente carretera principal, 200 mts de fondo con acceso privado a Río Risopatrón y 800 mts de largo aprox.Parcela se encuentra con cerco recientemente hecho. Posee aguas de vertientes y arroyos propios que llegan a Río Risopatrón con existencia de Bosque Nativo en superficie totalmente plana.Con acceso directo de carretera principal pavimentada y electricidad para colocar transformador con postación existente dentro de la parcela. Desde el río Risopatrón se puede navegar hacia el lago del mismo nombre y también llegar a otros puntos interesantes, todo a través del río, conectado con río Palena, río Frío, Lago Verde, Lago Rosselot, Puerto Raúl Marín Balmaceda (mar) y otros. Esto debido a la conexión que existe entre lagos y ríos de la zona. Cercano a centros de ski y ciudades de montaña en Argentina como es el caso de Esquel en la provincia del Chubut a 170 kms. Forma parte de uno de los principales circuitos para la pesca deportiva de la Patagonia Norte, gracias a sus grandes recursos hídricos y la gran diversidad de peces, especialmente salmones y truchas.Coordenadas geográficas: 44°0619,97"S - 72°2735,65"O</t>
  </si>
  <si>
    <t>https://www.yapo.cl/inmuebles/propiedad_87504468</t>
  </si>
  <si>
    <t>Está propiedad está ubicada en la comuna de Rio Ibáñez, a 10 minutos de la localidad Puerto Sánchez, atractivo por sus capillas de mármol y la existencia de antiguas minas de zinc , conocidas como &amp;#8220,Humberstone de la Patagonia&amp;#8221,. Por otra parte a 15 minutos de hacia el norte se encuentra el pueblo de Bahía Murta, hermoso localidad a orillas del Lago General Carrera donde aún se desarrolla la agricultura tradicional. La Propiedad tiene una superficie de 12 hectáreas, posee abundante bosque adulto Lenga (Nothofagus pumilio), Coigue (Nothofagus dombeyi) y especies herbáceas y arbustivas, como chaura , calafate , avellanillo, entre otras. El terreno cuenta con acceso directo al camino público consolidado y enrolado por vialidad, la topografía del terreno es variada, existen zonas planas, laderas accesibles, zonas boscosas y zonas de arbustos de baja densidad, la zona es de alto potencial turístico por su cercanía al Lago General Carrera y todo lo que ello involucra, cuenta con dos vertientes de agua una permanente todos los meses del año, además de un arroyo sin nombre en la cabecera del lote, además cuenta con factibilidad de conexión eléctrica, saneado y un solo propietario, venta directa , el valor por Hectárea. es de $ 38.000.000. Respecto de la potencialidad turística de la propiedad distante 10 minutos</t>
  </si>
  <si>
    <t>Puerto Sanchez</t>
  </si>
  <si>
    <t>https://www.yapo.cl/inmuebles/propiedad_89764582</t>
  </si>
  <si>
    <t>Hola el terreno tiene media hectarea Con ROL, acceso directo al rio. Esta ubicado en la region de Aysen ennla comuna de Villla Man&amp;#776,inuales. La comunidad cuenta con caminos y un puente. En 81 hectáreas, cada terreno está rodeado de bosque patagónico protegido y con acceso a río. Además de naturaleza autóctona, podrás encontrar todas las comodidades que necesitas para tener una estadía placentera, ya que a 17 kilómetros está Villa Mañihuales, donde podrás encontrar restaurantes, supermercados, bencineras, banco y alojamiento. Río la Gloria está cómodamente ubicado a 104 km de Coyhaique y 60 km de Puerto Aysén. Se accede por camino público estabilizado en excelente estado hasta la puerta del loteo.</t>
  </si>
  <si>
    <t>https://www.portalinmobiliario.com/MLC-920009701-parcelas-en-bahia-murta-_JM</t>
  </si>
  <si>
    <t>Atractivo Loteo en el cruce a Bahia Murta, parcelas de 5000mt2 con inmejorables vistas al Lago General Carrara, el Loteo es de 30 hectareas y 35 parcelas, dentro del predio se cuenta con una laguna interior para los dueños, como tambien 5000m2 de orilla del Rio Murta de uso comun de todas las parcelas, haciendo un producto unico en el sector, el pavimento desde Cerro Castillo ya se encuentra avanzando y estaria a 70 kilometros de llegar a las puertas del Loteo, existe señal de inetrnet y telefono, prontamente fibra optica en Bahia Murta y pavimentacion de parte del camino que une Bahia Murta con Puertto Tranquilo (22km) y sus capillas de Marmol.Lugar estrategico para establecerse y conocer todos los mayores atractivos de la region de Aysen en menos de 3 horas, Puerto Sanchez, Bahia exploradores y Glaciar Exploradores, Cerro Castillo y Puerto Ibañez, Lago Bertrand y el Rio Baker, Cochrane, Chile Chico, Capillas de Marmol, Caleta Tortel etc.Precios desde 515UF EasyBroker ID: EB-FO1748</t>
  </si>
  <si>
    <t>https://www.economicos.cl/propiedades/sitio-o-terreno-en-venta-en-rio-ibanez-codR76401637-8L0-EBFO1748.html</t>
  </si>
  <si>
    <t>Atractivo Loteo en el cruce a Bahia Murta, parcelas de 5000mt2 con inmejorables vistas al Lago General Carrara, el Loteo es de 30 hectareas y 35 parcelas,  dentro del predio se cuenta con una laguna interior para los dueños, como tambien 5000m2 de orilla del Rio Murta de uso comun de todas las parcelas,  haciendo un producto unico en el sector, el pavimento desde Cerro Castillo ya se encuentra avanzando y estaria a 70 kilometros de llegar a las puertas del Loteo, existe señal de inetrnet y telefono, prontamente fibra optica en Bahia Murta y pavimentacion de parte del camino que une Bahia Murta con Puertto Tranquilo (22km) y sus capillas de Marmol. Lugar estrategico para establecerse y conocer todos los mayores atractivos de la region de Aysen en menos de 3 horas, Puerto Sanchez, Bahia exploradores y Glaciar Exploradores, Cerro Castillo y Puerto Ibañez, Lago Bertrand y el Rio Baker, Cochrane, Chile Chico, Capillas de Marmol, Caleta Tortel etc. Precios desde 515UF</t>
  </si>
  <si>
    <t>https://www.yapo.cl/aisen/comprar/campo_en_puyuhuapi_78261054.htm?ca=13_s&amp;oa=78261054&amp;xsp=6</t>
  </si>
  <si>
    <t>Se venden 36 hectareas cerca del Parque Queulat. Cuenta con un rio y arboles nativos. Ademas, esta al lado de la carretera. Tiene parajes hermosos de la carretera austral.</t>
  </si>
  <si>
    <t>https://www.yapo.cl/inmuebles/propiedad_87989830</t>
  </si>
  <si>
    <t>&amp;#161,Increíble oportunidad de inversión! &lt;br&gt;&lt;br&gt;Te presentamos una espectacular parcela en venta ubicada en el impresionante Lago Pollux en Coihaique, Chile. &lt;br&gt;&lt;br&gt;Con una extensión de 21.250 metros cuadrados de terreno (2. 125 has), esta parcela ofrece un sinfín de posibilidades para crear el proyecto de tus sueños.&lt;br&gt;&lt;br&gt;Imagina construir la casa de tus sueños, rodeada de naturaleza y tranquilidad. Tendrás la oportunidad de diseñar y personalizar cada detalle según tus gustos y necesidades.&lt;br&gt;&lt;br&gt;El valor de tan maravillosa parcela es de solo UF 2.200, una verdadera ganga considerando todas las bondades que ofrece. Además, cuenta con acceso a servicios básicos y se encuentra en una ubicación privilegiada, cerca de todos los servicios necesarios para tu comodidad.&lt;br&gt;&lt;br&gt;No dejes pasar esta oportunidad única de invertir en una parcela de ensueño en una ubicación incomparable. &lt;br&gt;&lt;br&gt;&amp;#161,Llama ahora y asegura tu futuro con esta increíble oferta!</t>
  </si>
  <si>
    <t>Lago Pollux, Coihaique, Chile</t>
  </si>
  <si>
    <t>https://www.yapo.cl/aisen/comprar/parcela_r_o_palena_78277565.htm?ca=13_s&amp;oa=78277565&amp;xsp=40</t>
  </si>
  <si>
    <t>Vendo parcela 1.13 hectáreas a 18 km de distancia de la localidad de las Juntas ,con 158 m de orilla de río (rio palena ),con servidumbre de paso legalizada. La parcela tiene acceso ripiado que conecta a la carretera austral, con fácil acceso al tendido eléctrico público. Más duda consultar contactar al 941137811</t>
  </si>
  <si>
    <t>https://www.portalinmobiliario.com/MLC-1488880131-patagonia-hermosos-lotes-a-orillas-de-rio-cisnes-_JM</t>
  </si>
  <si>
    <t>Lotes desde 1.2ha a 8.5ha emplazados en el área de desembocadura del rio Cisne, cercano al poblado y pista de aterrizaje.Acceso navegando por rio Cisnes apto para todo tipo de embarcaciones.Abundante agua dulce por arroyos interiores, gran area comun con orilla de rio, embarcadero, electricidad por medio de paneles solares, terreno plano con abundante vegetación nativa y biodiversidad propia de la patagonia.Valores y superficies desde según las características de cada lote.Lots from 1.2ha to 8.5ha located in the mouth area of the Cisne River, near the village and the airstrip.Access by navigating the Cisnes River suitable for all types of boats.Abundant fresh water from internal streams, large common area with river bank, dock, electricity through solar panels, flat terrain with abundant native vegetation and biodiversity typical of Patagonia.Prices and areas vary according to the characteristics of each lot.</t>
  </si>
  <si>
    <t>https://www.portalinmobiliario.com/MLC-2559800350-patagonia-hermosos-lotes-a-orillas-de-rio-cisnes-_JM</t>
  </si>
  <si>
    <t>Parcela de 1.5Ha cercanas al centro de esquí El Fraile y Lagos Frio, Pólux y Castor, terreno con bosque nativo y prácticamente plano en su totalidad, se accede vía Ruta X-667 hasta ruta X-668 pavimentadas y los últimos 3km son de ripio.El predio cuenta con una vertiente de agua y existe factibilidad eléctrica cercana.</t>
  </si>
  <si>
    <t>https://propiedades.portalterreno.cl/propiedad/venta/terreno/coyhaique/279419</t>
  </si>
  <si>
    <t>TERRENOS EN COYHAIQUE, Río Cajón BravoSe venden 3 Lotes de 8 hectáreas cada uno aprox.LA VENTA ES POR LOTE, idealmente vender los 3 juntos.El precio publicado es por los 3 lotes.A 85 kms de Coyhaique, cercano al Lago Caro, en un lugar de turismo incipiente.Cada lote con orilla de Río Cajón Bravo en una zona de invaluable riqueza natural, con bosques nativos, acceso a abundante agua, flora y fauna en un ecosistema único. Es una oportunidad única para participar de la intervención consciente y el cuidado de la naturaleza, aprovechar la plusvalía en el tiempo, en un espacio de acceso protegido y con aguas dulces aseguradas por las abundantes lluvias y deshielos naturales de los glaciares del Hudson.Por otro lado, en cuanto a los accesos sabemos lo siguiente:Desde aeropuerto Balmaceda (Coyhaique) en auto al Lago Caro: 2 horas*.Por Carretera Austral (Rutas CH245 y R7), acceso en cruce Valle Simpson R-X674 hacia Villa Frei, luego continuar R-X686 Lago Elizalde – Lago Caro (R-X684). Cercano al proyecto se encuentra el pequeño pueblo Villa Frei, el lugar más cercano para comprar provisiones.En Lago Caro está un embarcadero público desde donde se cruza hacia el extremo noroeste, en dirección a la desembocadura de la confluencia de los ríos Blanco y Cajón Bravo en un recorrido de 20 minutos aprox.Se proyecta ruta futura. Mientras se transita por senda vecinal por orilla del Rio Cajon Bravo.*Tiempos estimados de desplazamiento sujetos a condiciones del clima, caminos y otras variables.DistanciasDistancia Coyhaique – Lago Caro (embarcadero), aprox. 73.2 km kilómetros - 2h 49mDistancia Balmaceda – Lago Caro (embarcadero), aprox. 96.2 km. - 2h 51mDistancia Balmaceda – Coyhaique (ciudad), aprox. 57.6 km. - 1h</t>
  </si>
  <si>
    <t>VENDE HABITER 360!!!En el corazón turístico de la región de Aysén, estamos ubicados a orillas de la carretera Austral, con ruta pavimentada desde el aeropuerto de Balmaceda hasta la entrada del proyecto.Un lugar que ofrece diversos atractivos para conectarse con la naturaleza: vistas mágicas hacia el Parque Nacional de Cerro Castillo, hermosos senderos entre bosques de Ñirres y Lengas, un arroyo de aguas cristalinas en la zona alta y una encantadora laguna, donde todos los propietarios tendrán acceso exclusivo.En las dos hermosas localidades cercanas al proyecto, Villa Cerro Castillo y el lago General Carrera con su icónica localidad Puerto Ibáñez te podrás impregnar de la cultura y tradiciones de la Patagonia, donde también tendrás a tu disposición: servicios básicos de alimentación, posta rural, productos típicos además de ser el lugar de inicio de excursiones a los distintos atractivos locales entre muchas otras actividades.Características exclusivas para los propietarios del proyecto:Áreas Comunes: En nuestras 30 hectáreas de áreas comunes y de conservación descubriremos: bosques nativos, diversos miradores, una laguna, sectores de escalada y senderos. Todos paisajes de gran belleza para disfrutar y crear recuerdos inolvidables.Energía: Se aconseja electricidad a través de paneles solares o energía eólica, la cual será responsabilidad de cada propietario.Acceso a laguna: El proyecto contempla una zona común a orillas de la laguna, para disfrutar el avistamiento de aves o realizar un rico asado patagónico.Reglamento: Todos los propietarios tendrán un Reglamento de uso y obligaciones, el cual nos permitirá conservar y preservar el proyecto.Miradores: 6 miradores con espectaculares vistas del entorno de Cerro Castillo o el Lago General Carrera.Acceso a estero y agua Natural.Zona de Picnic: Lugar definido para disfrutar de un picnic fam</t>
  </si>
  <si>
    <t>https://www.portalterreno.com/cl/propiedad/venta/parcela/rio-ibanez/232098</t>
  </si>
  <si>
    <t>https://new.yapo.cl/inmuebles/propiedad_84090511</t>
  </si>
  <si>
    <t>VENDE HABITER 360!!! En el corazón turístico de la región de Aysén, estamos ubicados a orillas de la carretera Austral, con ruta pavimentada desde el aeropuerto de Balmaceda hasta la entrada del proyecto. Un lugar que ofrece diversos atractivos para conectarse con la naturaleza: vistas mágicas hacia el Parque Nacional de Cerro Castillo, hermosos senderos entre bosques de Ñirres y Lengas, un arroyo de aguas cristalinas en la zona alta y una encantadora laguna, donde todos los propietarios tendrán acceso exclusivo. En las dos hermosas localidades cercanas al proyecto, Villa Cerro Castillo y el lago General Carrera con su icónica localidad Puerto Ibáñez te podrás impregnar de la cultura y tradiciones de la Patagonia, donde también tendrás a tu disposición: servicios básicos de alimentación, posta rural, productos típicos además de ser el lugar de inicio de excursiones a los distintos atractivos locales entre muchas otras actividades. Características exclusivas para los propietarios del proyecto: Áreas Comunes: En nuestras 30 hectáreas de áreas comunes y de conservación descubriremos: bosques nativos, diversos miradores, una laguna, sectores de escalada y senderos. Todos paisajes de gran belleza para disfrutar y crear recuerdos inolvidables. Energía: Se aconseja electricidad a través de paneles solares o energía eólica, la cual será responsabilidad de cada propietario. Acceso a laguna: El proyecto contempla una zona común a orillas de la laguna, para disfrutar el avistamiento de aves o realizar un rico asado patagónico. Reglamento: Todos los propietarios tendrán un Reglamento de uso y obligaciones, el cual nos permitirá conservar y preservar el proyecto. Miradores: 6 miradores con espectaculares vistas del entorno de Cerro Castillo o el Lago General Carrera. Acceso a estero y agua Natural. Zona de Picnic: Lugar definido para disfrutar de un picnic fam</t>
  </si>
  <si>
    <t>VENDE HABITER 360!!!  En el corazón turístico de la región de Aysén, estamos ubicados a orillas de la carretera Austral, con ruta pavimentada desde el aeropuerto de Balmaceda hasta la entrada del proyecto.  Un lugar que ofrece diversos atractivos para conectarse con la naturaleza: vistas mágicas hacia el Parque Nacional de Cerro Castillo, hermosos senderos entre bosques de Ñirres y Lengas, un arroyo de aguas cristalinas en la zona alta y una encantadora laguna, donde todos los propietarios tendrán acceso exclusivo.  En las dos hermosas localidades cercanas al proyecto, Villa Cerro Castillo y el lago General Carrera con su icónica localidad Puerto Ibáñez te podrás impregnar de la cultura y tradiciones de la Patagonia, donde también tendrás a tu disposición: servicios básicos de alimentación, posta rural, productos típicos además de ser el lugar de inicio de excursiones a los distintos atractivos locales entre muchas otras actividades.  Características exclusivas para los propietarios del proyecto:  Áreas Comunes: En nuestras 30 hectáreas de áreas comunes y de conservación descubriremos: bosques nativos, diversos miradores, una laguna, sectores de escalada y senderos. Todos paisajes de gran belleza para disfrutar y crear recuerdos inolvidables.  Energía: Se aconseja electricidad a través de paneles solares o energía eólica, la cual será responsabilidad de cada propietario.  Acceso a laguna: El proyecto contempla una zona común a orillas de la laguna, para disfrutar el avistamiento de aves o realizar un rico asado patagónico.  Reglamento: Todos los propietarios tendrán un Reglamento de uso y obligaciones, el cual nos permitirá conservar y preservar el proyecto.  Miradores: 6 miradores con espectaculares vistas del entorno de Cerro Castillo o el Lago General Carrera.  Acceso a estero y agua Natural.  Zona de Picnic: Lugar definido para disfrutar de un picnic fam</t>
  </si>
  <si>
    <t>https://propiedades.elmercurio.com/propiedades/sitio-o-terreno-en-venta-en-rio-ibanez-codR76754344-1L0-104034418.html</t>
  </si>
  <si>
    <t>https://www.portalinmobiliario.com/MLC-2455467086-patagonia-15ha-con-maravillosa-casa-en-rio-puelo-_JM</t>
  </si>
  <si>
    <t>Te invitamos a descubrir un rincón de ensueño en la Patagonia chilena, donde la naturaleza virgen se combina con una cabaña encantadora. Esta hermosa propiedad de 15ha se encuentra en las orillas del majestuoso río Puelo, cerca de Cochamó. Con un extenso bosque nativo y una casa cómoda que ofrece vistas espectaculares, este lugar es una opción ideal para el descanso y la conexión con la naturaleza.Características Destacadas:Ubicación en el Paraíso Natural: Situada a orillas del río Puelo y a solo 7 km de Llanada Grande, Cochamó, esta propiedad ofrece acceso directo a la belleza del río y está rodeada de paisajes impresionantes.Vistas Panorámicas Incomparables: Desde la propiedad, se puede disfrutar de vistas libres al Cerro Grande, cubierto de nieves eternas, así como a los valles de Ventisqueros y el propio Río Puelo.Cabaña de Madera de Ciprés: La cabaña de dos pisos está construida en madera de ciprés, lo que agrega un toque de autenticidad y encanto. Completamente amoblada, ofrece una chimenea  a leña para crear un ambiente cálido y acogedor.Espacio y Comodidad: Con tres dormitorios y dos baños, así como una cocina americana, la cabaña proporciona espacio suficiente para acomodar a familiares y amigos. Además, cuenta con una terraza y un quincho para disfrutar al aire libre.Playa Privada en el Río Puelo: La propiedad cuenta con una impresionante playa privada de 550 metros de orilla en el río Puelo, ofreciendo un espacio idílico para relajarse junto al agua.Conexión a la Red Eléctrica: El empalme eléctrico está ubicado a solo 500 metros de la propiedad, lo que facilita la conexión a la red eléctrica.Oportunidad para Futuras Construcciones: El terreno cuenta con varios miradores estratégicos que ofrecen oportunidades para la construcción de casas adicionales, lo que brinda espacio para la expansión o el desarrollo de proyectos adicionales.</t>
  </si>
  <si>
    <t>https://www.portalinmobiliario.com/MLC-2559801034-patagonia-15ha-con-maravillosa-casa-en-rio-puelo-_JM</t>
  </si>
  <si>
    <t>https://www.portalinmobiliario.com/MLC-1869335342-maravillosa-casa-en-rio-puelo-_JM</t>
  </si>
  <si>
    <t>Hermosa propiedad ubicada a orillas de rio Puelo, cercana a Cochamo. Terreno de 15ha con bosque nativo, cómoda casa con excelente vistas, 3 dormitorios, 2 baños.Una buena opción de descanso en la Patagonia chilena.</t>
  </si>
  <si>
    <t>https://www.portalterreno.com/cl/propiedad/venta/terreno/cisnes/206233</t>
  </si>
  <si>
    <t>2022-07-18</t>
  </si>
  <si>
    <t>Atención: Se han iniciado los trabajos para implementación de accesos de servidumbre. Se ofrece Excelente terreno de 2.46 hectareas Ubicado a 17 kms de villa amengual y a 44 kms de Puerto Cisnes camino pavimentado, colindante con parque nacional queulat, a 1 Km del puente rio grande, excelente vista, bosque nativo, muy cercano al río cisnes . Accesible via terrestre por carretera austral, 176 Km desde la ciudad de Coyhaique, Por via maritima desde puerto montt a Puerto cisnes o via terrestre por carretera austral . Todos sus papeles están al día, posee rol propio, inscripcion y dominio vigente en CBR Cisnes. Subdivision aprobada y certificado SAG, la semana pasada se dio inicio a la construccion de caminos, acceso de servidumbre, Un Excelente lugar que permite desarrollar actividades como pesca con mosca, trekking, disfrutar de un entorno natural, Listo para escriturar, Vende su dueño.</t>
  </si>
  <si>
    <t>https://new.yapo.cl/inmuebles/propiedad_85802487</t>
  </si>
  <si>
    <t>Venta De parcela Isla Elena - Venta de exclusiva Isla. son 2.9 hectáreas. ideal para proyecto turístico o tener tu propia isla para ir de vacaciones con tu familia. Inigualables vistas. ubicación. entre otros atractivos como el buceo. Oportunidad única a valor inversionistas. Más información nos contactas y coordinamos una reunión online. documentación demostrable. Solo reales interesados. Venta directa sin comisión de por medio. - KP167799 - - Publicado vía KiteProp CRM Inmobiliario</t>
  </si>
  <si>
    <t>https://new.yapo.cl/inmuebles/propiedad_86108290</t>
  </si>
  <si>
    <t>2023-01-29</t>
  </si>
  <si>
    <t>Venta De parcela Isla Elena - Venta de exclusiva Isla. son 2.9 hectáreas. ideal para proyecto turístico o tener tu propia isla para ir de vacaciones con tu familia. Inigualables vistas. ubicación. entre otros atractivos como el buceo. Oportunidad única a valor inversionistas. Más información nos contactas y coordinamos una reunión online. documentación demostrable. Solo reales interesados. Venta directa sin comisión de por medio. - KP182416 - - Publicado vía KiteProp CRM Inmobiliario</t>
  </si>
  <si>
    <t>https://www.portalinmobiliario.com/MLC-1439932579-se-vende-un-lugar-perfecto-para-vivir-hoy-patagonia-_JM</t>
  </si>
  <si>
    <t>Se Vende un lugar perfecto para vivir hoy y descubrir tu nueva vida en Patagonia. Alto Río Baker. XI Region  Descripción Alto Río Baker se encuentra próximo al nacimiento del río Baker en el lago Bertrand, en la Comuna de Chile Chico, Provincia Lago General Carrera, XI Región, aproximadamente a 3 km de la hermosa aldea lacustre de Puerto Bertrand. Tiene una superficie total de 101,66 hectáreas.  Los grandes ejes de comunicación que se muestran en las fotografías, muestran la posición de Alto Río Baker en el centro del circuito turístico de Aysén. Áreas silvestres protegidas, carretera Austral, corredor bioceánico, ventisqueros, el campo de hielo, fiordos, ríos y lagos son los grandes atractivos que constituyen su oferta turística. La mayor fortaleza de esta zona es poseer una dotación de recursos naturales de alto nivel, que le permite desarrollar un tipo de turismo especializado ("turismo de intereses especiales") en actividades como pesca con mosca, trekking y toda forma imaginable de ecoturismo.  Esto implica que aun cuando la cantidad de clientes sea menor están dispuestos a pagar mayores precios. Ya existe una cierta dotación de infraestructura, incluso centros especializados en turismo de naturaleza, como los lodge de pesca.  El Río Baker es ideal para la pesca con mosca, ya que tiene un sinnúmero de pozones e islotes, desde donde se puede pescar con mucha comodidad. Tanto en este río como en los lagos General Carrera y Bertrand, se pescan truchas de 4 a 5 kg. en promedio. La actividad deportiva comienza, tradicionalmente, el segundo viernes de octubre y termina el primer domingo de mayo de cada año. De especial importancia es el campeonato de pesca, realizado a finales del mes de febrero, en la Puerto Bertrand, evento que reúne a gran cantidad de visitantes, los que colapsan la capacidad hotelera de la zona.  Alto Río Baker se encuentra a pocos kilómetros de Confluencia, lugar donde el río Neff se une al río Baker. Remontando el valle del Neff se accede al glaciar del mismo nombre y a la laguna que se encuentra a sus pies.    Ciudad: Puerto Bertrand Comuna: Chile Chico Región: XI  País: Chile Superficie: 101,66 has Valor: UF 115.000.000 Ubicación: Coordenadas Google Maps: 47°0218"S 72°4815"W</t>
  </si>
  <si>
    <t>https://www.portalinmobiliario.com/MLC-1391695513-se-vende-un-lugar-perfecto-para-vivir-hoy-patagonia-_JM</t>
  </si>
  <si>
    <t>https://www.portalinmobiliario.com/MLC-1390205787-lote-de-15ha-cercanas-a-centro-de-esqui-el-fraile-_JM</t>
  </si>
  <si>
    <t>Parcela de 1.5Ha cercanas al centro de esquí El Fraile y Lagos Frio, Pólux y Castor, terreno con bosque nativo y prácticamente plano en su totalidad, se accede vía Ruta X-667 hasta ruta X-668 pavimentadas y los últimos 3km son de ripio.El predio cuenta con una vertiente de agua y existe factibilidad de Luz cercana.</t>
  </si>
  <si>
    <t>https://www.yapo.cl/aisen/comprar/parcela_a_1__parque_rio_baker_79165820.htm?ca=13_s&amp;oa=79165820&amp;xsp=9</t>
  </si>
  <si>
    <t>Parcela emplazada en Proyecto Parque Rio Baker, comuna de Cochrane. A las parcelas se accede por pasarelas que bordean 54 ha. de mallín patagónico.Parcela A1, de 2,5 ha, cuenta con 742 metros lineales de orilla de río, acceso directo por Carretera Austral y a 20 kms. de Caleta Tortel. Terreno plano, rodeado de bosque nativo lo que lo hace ser parte de uno de los lugares aislados más hermosos de Chile.</t>
  </si>
  <si>
    <t>https://www.portalterreno.com/cl/propiedad/venta/terreno/puerto-murta/233214</t>
  </si>
  <si>
    <t>Información Adicional Cierre perimetral Caminos Bosque Buenos accesos Ubicación privilegiada Zona de Alta Demanda Zona de Muy Alta Demanda--&gt; Descripción A 3 horas 25 minutos desde el aeropuerto de Balmaceda, camino a la localidad de Bahía Murta, se encuentran esta hermosa parcela de 3.38 has. la cual, se ubica a un costado del río muerto con 160 metros de orilla de río, el cual desemboca en el río Murta. El terreno es plano, cuenta con bosque nativo de lenga y ñirre. Cuenta con servidumbre de paso inscrita , luz a traves de paneles solares, respecto al agua, este se puede conseguir a través de pozo profundo.</t>
  </si>
  <si>
    <t>2001012343</t>
  </si>
  <si>
    <t>https://www.yapo.cl/inmuebles/propiedad_86375393</t>
  </si>
  <si>
    <t>Se vende hermoso predio "Lote A" de 10,926 hectáreas,emplazado en el pueblo de Península Levicán. Cuenta con acceso al camino público, red de celular e internet BAM, conexión a agua potable rural APR, fácil conexión a la red eléctrica y colinda con Arroyo Largo, precio de venta $450.000.000.- pesos chilenos, vende su dueño.</t>
  </si>
  <si>
    <t>Levican</t>
  </si>
  <si>
    <t>https://www.portalinmobiliario.com/MLC-2109743946-patagonia-086ha-parcela-puerto-guadal-_JM</t>
  </si>
  <si>
    <t>Parcela de 0.86ha con maravillosa vista al lago General Carrera, emplazada dentro de un loteo con servidumbres de paso y rol propio. Se ubica a 20 km de Puerto Guadal con buen acceso vía terrestre.Cuenta con electricidad y agua mediante pozo.</t>
  </si>
  <si>
    <t>https://www.portalinmobiliario.com/MLC-2559813604-patagonia-086ha-parcela-puerto-guadal-_JM</t>
  </si>
  <si>
    <t>Parcela de 0.86ha con maravillosa vista al lago General Carrera, emplazada dentro de un loteo con servidumbres de paso y rol  propio. Se ubica a 20 km de Puerto Guadal con buen acceso vía terrestre.Cuenta con electricidad y agua mediante pozo.</t>
  </si>
  <si>
    <t>https://new.yapo.cl/inmuebles/propiedad_86301932</t>
  </si>
  <si>
    <t>2023-02-15</t>
  </si>
  <si>
    <t>Terreno 1.01 hectáreas Papeles al día km 34 ruta 7 pasado villa ortega.. Contacto WhatsApp</t>
  </si>
  <si>
    <t>Información Adicional Zona de Alta Demanda Zona de Muy Alta Demanda--&gt; Descripción CaracterísticasParcela se encuentran ubicado en sector lago Pólux en la comuna de Coyhaique, Región de Aysén, en la Patagonia chilena. Está a 31 kilómetros al sur oriente de la ciudad de Coyhaique, junto al Paso Internacional Triana, en la frontera con Argentina.Potencial Lote 1HLa Parcela tiene 2, 125 Hectáreas su mayor potencial es la de ser explotado en diversos ámbitos, principalmente turísticos e inmobiliarios por su proximidad a lago PóluxConectividadDesde la ciudad de puerto Aysén, el tiempo estimado desplazamiento es de 1 hora, 44 minutos y desde la ciudad de Coyhaique, el tiempo estimado desplazamiento es de 40 minutos.Tiene accesos por bifurcación el fraile y cerro mano negraEntornoEs el cuerpo de agua más importante del sistema lacustre que forma junto a los lagos Frío, Cástor y Thompson. En sus riberas existen playas y sectores de camping habilitados, y se extienden abundantes bosques de lenga y ñirre en las laderas de los cerros adyacentes.Sus aguas son aptas para la pesca de trucha aroiris y marrón. En esta zonas se registran algunas de las temperaturas más bajas de la región. En época invernal la orilla del lago se congela.</t>
  </si>
  <si>
    <t>LAGOPOLUXX,COYHAIQUE</t>
  </si>
  <si>
    <t>https://new.yapo.cl/inmuebles/propiedad_85003247</t>
  </si>
  <si>
    <t>Características Parcela se encuentran ubicado en sector lago Pólux en la comuna de Coyhaique, Región de Aysén, en la Patagonia chilena. Está a 31 kilómetros al sur oriente de la ciudad de Coyhaique, junto al Paso Internacional Triana, en la frontera con Argentina. Potencial Lote 1H La Parcela tiene 2, 125 Hectáreas su mayor potencial es la de ser explotado en diversos ámbitos, principalmente turísticos e inmobiliarios por su proximidad a lago Pólux Conectividad Desde la ciudad de puerto Aysén, el tiempo estimado desplazamiento es de 1 hora, 44 minutos y desde la ciudad de Coyhaique, el tiempo estimado desplazamiento es de 40 minutos. Tiene accesos por bifurcación el fraile y cerro mano negra Entorno Es el cuerpo de agua más importante del sistema lacustre que forma junto a los lagos Frío, Cástor y Thompson. En sus riberas existen playas y sectores de camping habilitados, y se extienden abundantes bosques de lenga y ñirre en las laderas de los cerros adyacentes. Sus aguas son aptas para la pesca de trucha aroiris y marrón. En esta zonas se registran algunas de las temperaturas más bajas de la región. En época invernal la orilla del lago se congela.</t>
  </si>
  <si>
    <t>https://www.yapo.cl/inmuebles/propiedad_89149604</t>
  </si>
  <si>
    <t>2024-03-01</t>
  </si>
  <si>
    <t>Vendo sitio de 1,1 ha en Proyecto estancia Rio Profundo. Terreno con cerca de 75mts de orilla rio, emplazado en proyecto de conservación de mas de 350 Ha. V</t>
  </si>
  <si>
    <t>https://www.portalinmobiliario.com/MLC-956513513-venta-parcela-isla-patagonia-_JM</t>
  </si>
  <si>
    <t>Isla Patagonia es un predio de lotes que consta de 330 hectáreas de impresionantes vertientes, flora y fauna nativa que además ofrece una excelente ubicación y conectividad. Gracias a su cercanía a Puerto Chacabuco cuenta con factibilidad telefónica y muy pronto, de internet, por lo que se convierte en una gran alternativa para quienes buscan una parcela donde vivir y teletrabajar por ejemplo, o como segunda vivienda. Invertir y conservar en una isla al fin del mundo, es más posible que nunca. 330 hectáreas | Lotes de 1 hectárea| A 5 minutos de Puerto Chacabuco | Proyección de muelle para embarcaciones | Vertientes de agua dulce | Flora y Fauna única | Bosque nativo | Señal telefónica | Facilidades de pago. Isla Carmen se encuentra en la ruta de los canales patagónicos. Se caracteriza por un bosque lluvioso, 60% bosque nativo donde destacan: coihues, arrayanes, tepa, canelo, mañío, palo santo. Posee agua de vertientes durante todo el año.</t>
  </si>
  <si>
    <t>Patagonia Chilena, Chile, Chile Chico, Aysén</t>
  </si>
  <si>
    <t>https://www.portalinmobiliario.com/MLC-2574858390-agricola-en-venta-en-coihaique-_JM</t>
  </si>
  <si>
    <t>VENDO HERMOSO TERRENO RODEADO DE NATURALEZA Y TRANQUILIDAD 3.5 HECTAREAS Camino acceso directo a la carretera Ideal para proyectos familiar ya que es un lugar plano Terreno Cercado, para construir, para negocio agrícola o turístico Esta cercano a ríos Cuenta con tendido eléctrico  Esta ubicado a 78 kilometros de Coyhaique camino Mañihuales a 8 kilometros de Ñireguao el pueblo principal. Terreno de 3.5 hectáreas INVERSION SEGURA  C.R 51.948</t>
  </si>
  <si>
    <t>Lote 71 Camino A Mañihuales A 78 Kilómetros De Coyhaique, Coihaique, Aysén</t>
  </si>
  <si>
    <t>https://www.portalinmobiliario.com/MLC-2559787050-patagonia-parcelas-reserva-ribera-pangal-aysen-_JM</t>
  </si>
  <si>
    <t>En el corazón de la Patagonia se encuentra el Proyecto Reserva Ribera Pangal. Solo 15 parcelas de 0,75ha en lugar único, con buenos accesos por caminos públicos (10min desde Puerto Aysén),  ríos aledaños, rodeadas de bosque nativo y fauna silvestre para la conservación.El loteo es un área de protección ambiental que busca combinar el disfrute en armonía de sus habitantes con el futuro de la naturaleza.Factibilidad de agua y electricidad, Portón de acceso, caminos interiores de buen ancho, 10ha de área común destinada a conservación con el objetivo de  preservar la biodiversidad y el equilibrio ecológico, asegurando que cada habitante pueda disfrutar de la belleza natural de forma sostenible y responsable.No pierda la oportunidad de tener un hermoso trozo de Patagonia, para vivir o descansar.Valor desde segun caracteristicas y ubicacion.In the heart of Patagonia lies the Ribera Pangal Reserve Project. Only 15 plots of 0.75ha in a unique location, with good access via public roads (10 minutes from Puerto Aysén), nearby rivers, surrounded by native forests and wildlife for conservation.The development is an environmental protection area that seeks to combine the enjoyment in harmony of its inhabitants with the future of nature.Feasibility of water and electricity, access gate, well-sized internal roads, and 10ha of common conservational area with the objective of preserving biodiversity and ecological balance, ensuring that each inhabitant can enjoy the natural beauty in a sustainable and responsible manner.Dont miss the opportunity to have a beautiful piece of Patagonia, whether for living or resting.Price varies according to characteristics and location.</t>
  </si>
  <si>
    <t>https://new.yapo.cl/inmuebles/propiedad_89508743</t>
  </si>
  <si>
    <t>VENDO HERMOSO TERRENO RODEADO DE NATURALEZA Y TRANQUILIDAD 3.5 HECTAREAS&lt;br /&gt;Camino acceso directo a la carretera&lt;br /&gt;Ideal para proyectos familiar ya que es un lugar plano&lt;br /&gt;Terreno Cercado, para construir, para negocio agrícola o turístico&lt;br /&gt;Esta cercano a ríos&lt;br /&gt;Cuenta con tendido eléctrico &lt;br /&gt;Esta ubicado a 78 kilometros de Coyhaique camino Mañihuales a 8 kilometros de Ñireguao el pueblo principal.&lt;br /&gt;Terreno de 3.5 hectáreas INVERSION SEGURA&lt;br /&gt;&lt;br /&gt;C.R 48.070&lt;br /&gt;&lt;br /&gt;</t>
  </si>
  <si>
    <t>lote 71 camino a Mañihuales a 78 kilómetros de</t>
  </si>
  <si>
    <t>https://new.yapo.cl/inmuebles/propiedad_85998224</t>
  </si>
  <si>
    <t>Vendo dos lotes de 5000 m2 ubicados cerca de La Junta, Comuna de Cisnes. Están a solo 200m de una hermosa Laguna Navegable (de unas 20Ha) la cual cuenta con salida al rio Palena, excelente para amantes de la pesca. Tienen rol propio, cuentan con bosque nativo y zonas limpias (ingrese una maquina a despejar), relieve plano y un arroyo interior. Sus papeles están al día, la servidumbre inscrita (están a 150m de un camino publico con factibilidad eléctrica), fácil acceso a agua.</t>
  </si>
  <si>
    <t>La junta</t>
  </si>
  <si>
    <t>https://www.portalinmobiliario.com/MLC-1467378363-sitio-en-venta-sobre-cerro-sombrero-en-coyhaique-_JM</t>
  </si>
  <si>
    <t>Venta Sitio 23 hectáreas Coyhaique JM   Se vende terreno de 230,000 m2 sobre el Cerro Sombrero en la mitad de la ensenada del Valle Simpson a solo 10 km de la ciudad de Coyhaique, en la comuna del mismo nombre. Con un valor de $1.035.000.000, esta propiedad ofrece una excelente oportunidad para aquellos que buscan un sitio espacioso con hermosas vistas y una ubicación cercana a servicios y comodidades.  El terreno en venta en Cerro Sombrero es ideal para construir la casa de tus sueños, o para desarrollar un proyecto inmobiliario en un entorno natural y tranquilo. Con una extensión de terreno tan amplia, las posibilidades son infinitas para crear un espacio único y personalizado.  No pierdas la oportunidad de adquirir este terreno en una ubicación privilegiada, con acceso a la naturaleza y la comodidad de la ciudad cercana. Contáctanos para más información y para programar una visita a esta increíble propiedad en Coyhaique.</t>
  </si>
  <si>
    <t>https://propiedades.portalterreno.cl/propiedad/venta/terreno/chile-chico/303412</t>
  </si>
  <si>
    <t>PARCELAS DISPONIBLES CERRO CASTILLO - REGIÓN DE AYSEN, CON UN 15% DE DESCUENTO!\n\n¡ Conoce y descubre ertoibanez y disfruta de sus senderos y espectaculares vistas ... \n\n¡Invierte y Conserva!\n\nConoce el proyecto en el Master Plan \n• A 1 hora del aeropuerto de Balmaceda\n• 30 has de conservación \n• Acceso a Laguna y arroyo \n• Bosque Nativo\n• Senderos para MTB y trail running \n• Escenográficas vistas a Cerro Castillo y entorno \n• A 15 minutos de Puerto Ibáñez y Cerro Castillo\n• Rol propio\n\nRESERVA CON $ 500.000\nParcelas desde 0.5 ha hasta 1.5 has. desde 23 MM\nConsulta por descuento y financiamiento. \n\n- KP314601 - KPD072900 - \n - Publicado vía KiteProp CRM Inmobiliario.</t>
  </si>
  <si>
    <t>https://www.yapo.cl/inmuebles/propiedad_89784180</t>
  </si>
  <si>
    <t>se vende terreno de 1.24 hectareas en camino rio los palos km 2.5. - Cuenta con acceso directo desde el camino pavimentado y con alumbrado publico - El terreno es desde la orilla del camino hasta las faldas del cerro Marchant - Tiene 30 mtrs de frente por 400 mtrs de largo Aprox. - Proyecto APR aprobado - Acceso a luz y agua - Valor $58.000.000 conversable - Contacto +56974755038</t>
  </si>
  <si>
    <t>https://www.portalinmobiliario.com/MLC-977514557-macrolote-en-venta-en-rio-figueroa-la-junta-cisnes-aysen-_JM</t>
  </si>
  <si>
    <t>Cercano al lago Rosselot y a orillas del gran Río Figueroa, un sueño hecho realidad. 250 Hectareas con un diseño regenerativo y 3.500 metros de orilla de rio. El proyecto Valle Río Figueroa cuenta con increíbles atributos que lo convierten en una gran oportunidad. Macrolotes de restauración. Gran belleza escénica. Proyecto diseñado bajo un innovador modelo de clase mundial y con altos estándares de conservación. Ubicado en la cuenca del Rio Palena y en la ruta hacia lago verde. Bosque nativo protegido de por vida con derechos reales de conservación. Alto valor paisajístico y reserva de agua dulce. Cercano a parques nacionales. Actividades y deportes outdoor. Geute conservación sur como garante de conservación. Plan de manejo de conservación. Ubicado en la cuenca del Rio Palena y en la ruta hacia lago verde a 30 minutos de La Junta. ESPECIFICACIONES TECNICAS: Postes de luz colindando el predio. Playa Comun. Miradores. Macrolotes de restauración. Gran belleza escénica. Proyecto diseñado bajo un innovador modelo de clase mundial y con altos estándares de conservación. Bosque nativo protegido de por vida con derechos reales de conservación. Alto valor paisajístico y reserva de agua dulce. Cercano a parques nacionales. Actividades y deportes outdoor. Geute conservación sur como garante de conservación. Plan de manejo de conservación. Cód.: 381472</t>
  </si>
  <si>
    <t>Rio Figueroa, Cisnes, Aysén</t>
  </si>
  <si>
    <t>https://www.yapo.cl/inmuebles/propiedad_86983022</t>
  </si>
  <si>
    <t>Se Vende Parcela de 1.6 Has. La parcela está ubicada en sector Cerro Galera, a 15 minutos de la localidad de el Blanco, a 45 minutos de Coyhaique. El terreno es de superficie plana y de abundante bosque Nativo de lenga. Lugar hermoso y privado, ideal para descanso y desarrollar una vida familiar saludable. Toda la documentación al día. Con servidumbre debidamente inscrita. Valor 75 millones conversables. Se reciben ofertas!! Sin comisiones por corretaje.</t>
  </si>
  <si>
    <t>https://new.yapo.cl/inmuebles/propiedad_86697488</t>
  </si>
  <si>
    <t>2023-03-26</t>
  </si>
  <si>
    <t>2023-05-23</t>
  </si>
  <si>
    <t>Parcela 1.01 hectáreas papeles al día rol propio a orillas de carretera austral ruta 7 norte. pasado villa ortega Puedo recibir vehículo en parte de pago precio conversable</t>
  </si>
  <si>
    <t>https://www.portalterreno.com/cl/propiedad/venta/terreno/rio-ibanez/174608</t>
  </si>
  <si>
    <t>Información Adicional Bosque Buenos accesos Alumbrado público Ubicación privilegiada Zona de Alta Demanda Zona de Muy Alta Demanda--&gt; Descripción A 3 horas 25 minutos desde el aeropuerto de Balmaceda, camino a la localidad de Bahía Murta, se encuentran esta hermosa parcela de 3.3has. la cual, se ubica a un costado del río muerto con 160 metros de orilla de río, el cual desemboca en el río Murta. El terreno es plano, cuenta con bosque nativo de lenga y ñirre. Cuenta con servidumbre de paso inscrita y proyecto de luz en desarrollo, respecto al agua, este se puede conseguir a través de pozo profundo.</t>
  </si>
  <si>
    <t>3006041742</t>
  </si>
  <si>
    <t>https://www.portalinmobiliario.com/MLC-967580771-terreno-chile-chico-sector-paso-jeinimeni-_JM</t>
  </si>
  <si>
    <t>Terreno de 114 Hectáreas, plano, agua, sector agrícola, especial plantaciones de Cerezas, 971415041</t>
  </si>
  <si>
    <t>https://www.portalinmobiliario.com/MLC-2104378762-a-16-km-de-rio-tranquilo-campo-100-m2-oriila-de-rio-_JM</t>
  </si>
  <si>
    <t>Terreno de 64 hectáreas. 100 m2 de orilla de rio.El predio esta dividido por un camino.Agua de rio y un arroyo con cascada.Casa de 45 m2 construidos y paneles fotovoltaicos (proyecto gobernación).Sin deuda, con dominio vigente.</t>
  </si>
  <si>
    <t>https://new.yapo.cl/inmuebles/propiedad_84528055</t>
  </si>
  <si>
    <t>En Patagonia, Lago General Carrera, sector Mallín Grande, parcela de 10,30 hectáreas, con 200 metros de playa, camino accesible todod el año, lugar de ata plusvalía para proyectos turísticos o de descanso, vegetación y fauna nativa de alto valor ecológico, cuenta con casa habitación de 120 m2., Consta de: Living-comedor-cocina integrado, espacio abierto.4 dormitorios, 1 baño, estructura de sólida, ventanas termopanel, red de agua acopiada en altura, sistema de panel solar, primera línea en acceso al lago General Carrera en 200 metros. Comisión 2%</t>
  </si>
  <si>
    <t>https://www.yapo.cl/inmuebles/propiedad_89765040</t>
  </si>
  <si>
    <t>(RBR12552) En venta dos parcelas de 10.000 m2., en Coyhaique.&lt;br /&gt;&lt;br /&gt;Descubre tu Paraíso en la Patagonia:&lt;br /&gt;&lt;br /&gt;Imagina despertar cada mañana rodeado de la majestuosidad de la Patagonia, en una parcela de ensueño ubicada a tan solo 17,5 km de la encantadora Villa Mañihuales y a dos horas del aeropuerto de Coyhaique. Este rincón privilegiado te brinda la combinación perfecta de privacidad y accesibilidad.&lt;br /&gt;&lt;br /&gt;Un Entorno Natural Inigualable:&lt;br /&gt;&lt;br /&gt;Estas magníficas parcelas son planas en un 80%, ofreciéndote tres playas exclusivas del río La Gloria, donde podrás disfrutar de momentos inolvidables en familia y con amigos. Los paisajes que rodean este lugar son simplemente espectaculares, con vistas panorámicas que te dejarán sin aliento.&lt;br /&gt;&lt;br /&gt;Conexión con la Naturaleza:&lt;br /&gt;&lt;br /&gt;Explora el bosque nativo dentro de la propiedad, un santuario de flora y fauna autóctona que invita a la aventura y a la relajación. Aquí, cada paseo se convierte en una experiencia única, entre árboles centenarios y la melodía del río cercano.&lt;br /&gt;&lt;br /&gt;Comodidades y Accesibilidad:&lt;br /&gt;&lt;br /&gt;El acceso a la parcela es sumamente conveniente gracias a un camino estabilizado público que asegura una llegada fácil y segura en todo momento del año. Además, la propiedad cuenta con factibilidad de agua, lo que te permitirá desarrollar tu proyecto de vida en un entorno natural sin igual.&lt;br /&gt;&lt;br /&gt;Proyecto Río La Gloria:&lt;br /&gt;&lt;br /&gt;Ubicada en el corazón de la naturaleza, estas preciosas parcelas forman parte del exclusivo proyecto -Río La Gloria-. Rodeada de reservas nacionales y emplazada en un exuberante bosque de mañíos y naturaleza viva, es un lugar perfecto para conectar con el entorno natural.&lt;br /&gt;&lt;br /&gt;El río provee tres playas comunes, disponibles para ser disfrutadas por todos los propietarios, y cuenta con un refugio de pesca proyectado para los días de excursión. El proyecto también incluye 18 hectáreas de conservación de bosque nativo, ideales para trekking y</t>
  </si>
  <si>
    <t>RBR Parcelas 37 y 55 Río La Gloria  Coihaique</t>
  </si>
  <si>
    <t>https://new.yapo.cl/inmuebles/propiedad_86001873</t>
  </si>
  <si>
    <t>Parcela de 1.2 hectáreas cercada, a orilla de camino vecinal, luz llegar y empalmar, proyecto APR en tramitación, hermosa vista del cerro la virgen a 27 km desde Coyhaique, todos los papeles en regla, vende su dueño en forma directa tratar al +56976494787</t>
  </si>
  <si>
    <t>https://www.yapo.cl/inmuebles/propiedad_89224151</t>
  </si>
  <si>
    <t>Hermosa cabaña de 60m2 emplazada en 3.1 hectáreas de bosque de Lenga nativo con maravillosas vistas a las montañas. El refugio cuenta con electricidad a través de paneles solares, agua proveniente de un manantial e internet satelital. La construcción cuenta con 2 dormitorios 1 baño, cocina de concepto abierto y amplia terraza. El acceso es por camino en construcción que va desde Villa Tapera hacia lago verde. Está ubicada a 10 kl del pueblo y en las cercanías hay lagunas y lagos, rios Caceres y Cisnes. Cercano a parque nacional Lago Carlota. Lugar idóneo para disfrutar de la naturaleza, la fotografía, pesca y caza. Puede visitar el lugar todo el año.</t>
  </si>
  <si>
    <t>https://www.portalinmobiliario.com/MLC-1449961259-patagonia-cabana-en-31ha-la-tapera-_JM</t>
  </si>
  <si>
    <t>Hermosa cabaña de 60m2 emplazada en 3.1ha de bosque de Lenga nativo con maravillosas vistas a las montañas. El refugio cuenta con electricidad a través de paneles solares, agua proveniente de un manantial e internet satelital.La construcción cuenta con 2 dormitorios 1 baño, cocina de concepto abierto y amplia terraza.El acceso es por camino apto para vehículos 4x4.Esta es una excelente oportunidad de tener un refugio y disfrutar de patagonia chilena.</t>
  </si>
  <si>
    <t>https://www.portalinmobiliario.com/MLC-1487934059-patagonia15ha-cercanas-a-centro-de-esqui-el-frai-_JM</t>
  </si>
  <si>
    <t>PRECIO OFERTA EXCLUSIVO CYBER PROPERTY 2024Si alguna vez soñaste con una parcela en el corazón de la naturaleza patagónica, esta es tu oportunidad. Esta propiedad de 1.5ha se encuentra a una corta distancia del centro de esquí El Fraile y los espectaculares Lagos Frio, Pólux y Castor. Con un terreno mayormente plano y cubierto de bosque nativo, este lugar es una pizarra en blanco para tus sueños en la Patagonia.Características Destacadas:Ubicación Estratégica: Esta parcela se sitúa a escasa distancia del centro de esquí El Fraile y de los Lagos Frio, Pólux y Castor. Imagina tener acceso a estas maravillas naturales en cuestión de minutos.Bosque Nativo y Terreno Plano: El terreno, prácticamente plano en su totalidad, está cubierto por un bosque nativo predominantemente de lenga. Esto no solo añade un encanto natural al lugar, sino que también proporciona una base sólida para futuros proyectos.Accesibilidad : . Se accede vía la Ruta X-667, que luego se conecta a la Ruta X-668, ambas pavimentadas. Los últimos 3 km son de ripio, lo que garantiza una llegada segura y sin complicaciones. Excelente acceso vehicular desde Coyhaique o aeropuerto de Balmaceda vía ruta 7 sur.Agua: El predio cuenta con una vertiente de agua, un recurso valioso en la Patagonia. Factibilidad Eléctrica: La propiedad cuenta con factibilidad eléctrica cercana, lo que facilita la instalación de servicios eléctricos, si así lo deseas.Esta parcela es más que tierra, es una invitación a ser parte de la asombrosa belleza de la Patagonia. Si sueñas con tener tu propio espacio en un entorno natural espectacular, esta es la oportunidad que estabas esperando.Para obtener más detalles sobre esta parcela o para programar una visita y experimentar su encanto por ti mismo, no dudes en contactarnos. Estamos aquí para ayudarte a dar vida a tus sueños en la Patagonia.</t>
  </si>
  <si>
    <t>https://propiedades.portalterreno.cl/propiedad/venta/parcela/coyhaique/261455</t>
  </si>
  <si>
    <t>2023-08-04</t>
  </si>
  <si>
    <t>VENDE HABITER360!!!¡EXCELENTE OPORTUNIDAD DE INVERSION!SE VENDEN PARCELAS en sector LAGO CASTOR, ubicadas a 23 kilómetros de distancia desde la ciudad por ruta 240 – CH camino hacia Coyhaique Alto, continuado por ruta X595 PASO TRIANA.Dichas parcelas cuentan con una singular belleza, encontrando en ellas pendientes suaves, rico en forraje, con gran cantidad de madera virgen, entre ellos ñire.Su ubicación estratégica, otorga cualidades para el ámbito agrícola y para la construcción de inmuebles.Su mágica ubicación y sus recursos naturales, abastecen de agua el sector a través de su vertiente y su arroyo, permitiendo a la vez optar al empalme de la luz eléctrica pública ubicada a orillas del camino de dicho sector.Distancia y recorrido desde la ciudad de Coyhaique hasta el lugar de las parcelas.12 kilómetros por camino de asfalto por ruta 240 – CH hacia Coyhaique AltoInmediatamente avanzar 4 kilómetros por camino de ripio hasta llegar cruce PASO TRIANAContinuamos nuestro trayecto por camino de ripio ruta X595 TRIANA durante 7 kilómetros hasta llegar a destino.Valor VENTA de las PARCELAS0.5 hectárea $25.000.000.-1 hectárea $55.000.000.- 1.15 hectárea $60.000.000.-6 hectáreas$170.000.000.-MÁS el 2 % más IVA por corretaje.Agende su visita.email: Número de celular</t>
  </si>
  <si>
    <t>https://www.yapo.cl/inmuebles/propiedad_88247614</t>
  </si>
  <si>
    <t>VENDE HABITER360!!!&lt;br /&gt;&lt;br /&gt;EXCELENTE OPORTUNIDAD DE INVERSION!&lt;br /&gt;&lt;br /&gt;SE VENDEN PARCELAS en sector LAGO CASTOR, ubicadas a 23 kilómetros de distancia desde la ciudad por ruta 240 CH camino hacia Coyhaique Alto, continuado por ruta X595 PASO TRIANA.&lt;br /&gt;&lt;br /&gt;Dichas parcelas cuentan con una singular belleza, encontrando en ellas pendientes suaves, rico en forraje, con gran cantidad de madera virgen, entre ellos ñire.&lt;br /&gt;&lt;br /&gt;Su ubicación estratégica, otorga cualidades para el ámbito agrícola y para la construcción de inmuebles.&lt;br /&gt;&lt;br /&gt;Su mágica ubicación y sus recursos naturales, abastecen de agua el sector a través de su vertiente y su arroyo, permitiendo a la vez optar al empalme de la luz eléctrica pública ubicada a orillas del camino de dicho sector.&lt;br /&gt;&lt;br /&gt;Distancia y recorrido desde la ciudad de Coyhaique hasta el lugar de las parcelas.&lt;br /&gt;&lt;br /&gt;12 kilómetros por camino de asfalto por ruta 240 CH hacia Coyhaique Alto&lt;br /&gt;Inmediatamente avanzar 4 kilómetros por camino de ripio hasta llegar cruce PASO TRIANA&lt;br /&gt;Continuamos nuestro trayecto por camino de ripio ruta X595 TRIANA durante 7 kilómetros hasta llegar a destino.&lt;br /&gt;&lt;br /&gt;Valor VENTA de las PARCELAS&lt;br /&gt;&lt;br /&gt;0.5 hectárea $25.000.000.-&lt;br /&gt;1 hectárea $55.000.000.- &lt;br /&gt;1.15 hectárea $60.000.000.-&lt;br /&gt;6 hectáreas$170.000.000.-&lt;br /&gt;MÁS el 2 % más IVA por corretaje.&lt;br /&gt;&lt;br /&gt;&lt;br /&gt;&lt;br /&gt;&lt;br /&gt;Agende su visita.&lt;br /&gt;email: &lt;br /&gt;Número de celular 9 42650168&lt;br /&gt;</t>
  </si>
  <si>
    <t>https://www.portalinmobiliario.com/MLC-2559839092-patagonia-oportunidad-8-lotes-sector-la-tapera-_JM</t>
  </si>
  <si>
    <t>Excelente oportunidad se venden 8 lotes de 2ha a 2.6ha cada uno con rol propio y acceso por camino interior, en  parcelación compuesta de 10 lotes de bosque nativo de lenga, ofrece vistas únicas y despejadas a paisajes de exuberante belleza natural, un lugar único que permite apreciar la belleza de la naturaleza en su estado más puro.Ubicado en la región de Aysén, reserva de agua dulce más grandes del planeta, a 45 minutos del pueblo Villa La Tapera, el proyecto se emplaza en un sector estratégico y de alta plusvalía a un costado del camino que une los poblados de Villa La Tapera y Lago Verde.Excellent opportunity, 8 lots ranging from 2ha to 2.6ha are being sold in a subdivision consisting of 10 lots of native lenga forest. It offers unique and unobstructed views of landscapes of exuberant natural beauty, a unique place that allows you to appreciate the beauty of nature in its purest state.Located in the Aysén region, the largest freshwater reserve on the planet, 45 minutes away from the town of Villa La Tapera, the project is located in a strategic and high-value area next to the road that connects the towns of Villa La Tapera and Lago Verde.</t>
  </si>
  <si>
    <t>https://www.portalinmobiliario.com/MLC-1614423496-patagonia-parcelas-en-rio-baker-_JM</t>
  </si>
  <si>
    <t>https://propiedades.elmercurio.com/propiedades/sitio-o-terreno-en-venta-en-tortel-codR76401637-8L0-KV4820.html</t>
  </si>
  <si>
    <t>Últimos 6 hermosos lotes desde 10000mt2, todas las parcelas con 100mt lineales de orilla del rio Baker, unidas con pasarelas en su interior, colindantes con la carretera austral , muelle construido de uso comunitario y zona de 54Ha de conservación dentro del proyecto. - Código Propiedad: KV4820</t>
  </si>
  <si>
    <t>https://new.yapo.cl/inmuebles/propiedad_88978086</t>
  </si>
  <si>
    <t>HERMOSO TERRENO DE 1.1 HECTAREAS EN SEIS LAGUNAS&lt;br /&gt;&lt;br /&gt;Hermoso Terreno con amplias vistas panorámicas hacia Laguna Burgos. &lt;br /&gt;Cuenta con tendido eléctrico, con factibilidad de agua potable, con acceso directo desde calle principal, con arboles nativos.&lt;br /&gt;&lt;br /&gt;Terreno queda a 40 minutos aproximado de Coyhaique.&lt;br /&gt;C.R 43.987&lt;br /&gt;&lt;br /&gt;&lt;br /&gt;&lt;br /&gt;&lt;br /&gt;&lt;br /&gt;&lt;br /&gt;&lt;br /&gt;</t>
  </si>
  <si>
    <t>Cercano a casa de campo 6 lagunas</t>
  </si>
  <si>
    <t>https://propiedades.elmercurio.com/propiedades/propiedad-agricola-en-venta-en-coyhaique-codR77150929-0L0-110043094.html</t>
  </si>
  <si>
    <t>2023-12-20</t>
  </si>
  <si>
    <t>HERMOSO TERRENO DE 1.1 HECTAREAS EN SEIS LAGUNAS Hermoso Terreno con amplias vistas panorámicas hacia Laguna Burgos.  Cuenta con tendido eléctrico, con factibilidad de agua potable, con acceso directo desde calle principal, con arboles nativos. Terreno queda a 40 minutos aproximado de Coyhaique. C.R 43.094</t>
  </si>
  <si>
    <t>Ten un terreno único y con orilla de río.Características:*108,8 metros de Orilla de Rio*30 minutos desde Villa Mañihuales, donde encuentras todos los servicios básicos*Lotes con rol propio y de alta plusvalía.*Financiamiento Directo.*Pie del 30% + 12 cuotas sin interés.*Compra sin pagar comisión de corretaje.*Pregunta por tu descuento.Exclusivo proyecto destinado a la conservación, solo 78 macrolotes que colinda con el nuevo atractivo turístico de nuestra Patagonia, el Puente Piedra, y que tiene acceso por tierra. Sustentable proyecto abastecido por abundante agua dulce del Río Picacho, y en el mismo lugar podrás disfrutar con tu familia una zona de escalada, buceo, trekking, Bosques Milenarios y conservados a perpetuidad.Acceso directo por tierra, a solo 25 minutos de Villa Mañihuales. El proyecto tiene 416 hectáreas de conservación a perpetuidad, más del 58% del proyecto completo. Es decir, nunca se venderá, se loteará, se talará ni realizará algún tipo de intervención que atente contra la armonía de la naturaleza de estos Bosques Milenarios Vírgenes.</t>
  </si>
  <si>
    <t>Rvr5+3c Villa Mañihuales, Aisén, Chile, Aysén, Aysén</t>
  </si>
  <si>
    <t>https://www.portalinmobiliario.com/MLC-1042100726-terreno-con-acceso-al-rio-picacho-_JM</t>
  </si>
  <si>
    <t>2022-08-17</t>
  </si>
  <si>
    <t>Cercano A Casa De Campo 6 Lagunas, Coihaique, Aysén</t>
  </si>
  <si>
    <t>https://www.portalterreno.com/cl/propiedad/venta/terreno/coyhaique/190186</t>
  </si>
  <si>
    <t>2022-02-24</t>
  </si>
  <si>
    <t>Información Adicional Cierre perimetral Caminos Buenos accesos Ubicación privilegiada Zona de Alta Demanda Zona de Muy Alta Demanda--&gt; Descripción A 30 minutos de la ciudad de Coyhaique se encuentra esta hermosa parcela de 3.1 has a orillas del río Simpson. El terreno es plano, posee acceso a través de servidumbre inscrita y todos los papeles se encuentran en regla.</t>
  </si>
  <si>
    <t>2302025239</t>
  </si>
  <si>
    <t>https://www.yapo.cl/inmuebles/propiedad_85789376</t>
  </si>
  <si>
    <t>SE VENDE PARCELA DE 1.2 HÀS. km.20 EXELENTE TERRENO CON PLANICIE Y ACCESO A RUTA 240 SECTOR CRUCE DEL KM. 20. CAMINO AYSEN - MAÑIHUALES LA PROPIEDAD CUENTA CON UN TERRENO DE 10.200 MT2. EMPLAZADO EN UN ENTORNO NATURAL ACCESO DE LUZ ELECTRICA &amp;#8211, AGUA VALOR DE VENTA $52.000.000.- CONSULTE POR ESTOS Y MAS DATOS A LOS CONTACTOS DIRECTOS OFIC. Nº 202. 2do. PISO EDIF.CORDILLERA PTO. AYSEN FONO CEL. +56 976695061&amp;#8211, 672393322</t>
  </si>
  <si>
    <t>Si alguna vez soñaste con una parcela en el corazón de la naturaleza patagónica, esta es tu oportunidad. Esta propiedad de 1.5ha se encuentra a una corta distancia del centro de esquí El Fraile y los espectaculares Lagos Frio, Pólux y Castor. Con un terreno mayormente plano y cubierto de bosque nativo, este lugar es una pizarra en blanco para tus sueños en la Patagonia.Características Destacadas:Ubicación Estratégica: Esta parcela se sitúa a escasa distancia del centro de esquí El Fraile y de los  Lagos Frio, Pólux y Castor. Imagina tener acceso a estas maravillas naturales en cuestión de minutos.Bosque Nativo y Terreno Plano: El terreno, prácticamente plano en su totalidad, está cubierto por un bosque nativo predominantemente de lenga. Esto no solo añade un encanto natural al lugar, sino que también proporciona una base sólida para futuros proyectos.Accesibilidad : . Se accede vía la Ruta X-667, que luego se conecta a la Ruta X-668, ambas pavimentadas. Los últimos 3 km son de ripio, lo que garantiza una llegada segura y sin complicaciones. Excelente acceso vehicular desde Coyhaique o aeropuerto de Balmaceda vía ruta 7 sur.Agua: El predio cuenta con una vertiente de agua, un recurso valioso en la Patagonia. Factibilidad Eléctrica: La propiedad cuenta con factibilidad eléctrica cercana, lo que facilita la instalación de servicios eléctricos, si así lo deseas.Esta parcela es más que tierra, es una invitación a ser parte de la asombrosa belleza de la Patagonia. Si sueñas con tener tu propio espacio en un entorno natural espectacular, esta es la oportunidad que estabas esperando.Para obtener más detalles sobre esta parcela o para programar una visita y experimentar su encanto por ti mismo, no dudes en contactarnos. Estamos aquí para ayudarte a dar vida a tus sueños en la Patagonia.</t>
  </si>
  <si>
    <t>https://www.portalinmobiliario.com/MLC-1844656218-lote-de-15ha-cercanas-a-centro-de-esqui-el-fraile-_JM</t>
  </si>
  <si>
    <t>https://www.portalinmobiliario.com/MLC-2109822118-patagonia15ha-cercanas-a-centro-de-esqui-el-frai-_JM</t>
  </si>
  <si>
    <t>Si alguna vez soñaste con una parcela en el corazón de la naturaleza patagónica, esta es tu oportunidad. Esta propiedad de 1.5ha se encuentra a una corta distancia del centro de esquí El Fraile y los espectaculares Lagos Frio, Pólux y Castor. Con un terreno mayormente plano y cubierto de bosque nativo, este lugar es una pizarra en blanco para tus sueños en la Patagonia.Características Destacadas:Ubicación Estratégica: Esta parcela se sitúa a escasa distancia del centro de esquí El Fraile y de los Lagos Frio, Pólux y Castor. Imagina tener acceso a estas maravillas naturales en cuestión de minutos.Bosque Nativo y Terreno Plano: El terreno, prácticamente plano en su totalidad, está cubierto por un bosque nativo predominantemente de lenga. Esto no solo añade un encanto natural al lugar, sino que también proporciona una base sólida para futuros proyectos.Accesibilidad : . Se accede vía la Ruta X-667, que luego se conecta a la Ruta X-668, ambas pavimentadas. Los últimos 3 km son de ripio, lo que garantiza una llegada segura y sin complicaciones. Excelente acceso vehicular desde Coyhaique o aeropuerto de Balmaceda vía ruta 7 sur.Agua: El predio cuenta con una vertiente de agua, un recurso valioso en la Patagonia. Factibilidad Eléctrica: La propiedad cuenta con factibilidad eléctrica cercana, lo que facilita la instalación de servicios eléctricos, si así lo deseas.Esta parcela es más que tierra, es una invitación a ser parte de la asombrosa belleza de la Patagonia. Si sueñas con tener tu propio espacio en un entorno natural espectacular, esta es la oportunidad que estabas esperando.Para obtener más detalles sobre esta parcela o para programar una visita y experimentar su encanto por ti mismo, no dudes en contactarnos. Estamos aquí para ayudarte a dar vida a tus sueños en la Patagonia.</t>
  </si>
  <si>
    <t>https://www.portalinmobiliario.com/MLC-939832809-parcelas-en-bahia-murta-_JM</t>
  </si>
  <si>
    <t>https://www.portalinmobiliario.com/MLC-968578959-parcelas-en-bahia-murta-_JM</t>
  </si>
  <si>
    <t>Atractivo Loteo en el cruce a Bahia Murta, parcelas de 5000mt2 con inmejorables vistas al Lago General Carrara, el Loteo es de 30 hectareas y 35 parcelas, dentro del predio se cuenta con una laguna interior para los dueños, como tambien 5000m2 de orilla del Rio Murta de uso comun de todas las parcelas, haciendo un producto unico en el sector, el pavimento desde Cerro Castillo ya se encuentra avanzando y estaria a 70 kilometros de llegar a las puertas del Loteo, existe señal de inetrnet y telefono, prontamente fibra optica en Bahia Murta y pavimentacion de parte del camino que une Bahia Murta con Puertto Tranquilo (22km) y sus capillas de Marmol.Lugar estrategico para establecerse y conocer todos los mayores atractivos de la region de Aysen en menos de 3 horas, Puerto Sanchez, Bahia exploradores y Glaciar Exploradores, Cerro Castillo y Puerto Ibañez, Lago Bertrand y el Rio Baker, Cochrane, Chile Chico, Capillas de Marmol, Caleta Tortel etc.Precios desde 515UF</t>
  </si>
  <si>
    <t>https://www.portalterreno.com/cl/propiedad/venta/parcela/coyhaique/203854</t>
  </si>
  <si>
    <t>https://www.portalterreno.com/cl/propiedad/venta/parcela/coyhaique/178648</t>
  </si>
  <si>
    <t>Información Adicional Zona de Alta Demanda Zona de Muy Alta Demanda--&gt; Descripción Características Parcela se encuentran ubicado en sector lago Pólux en la comuna de Coyhaique, Región de Aysén, en la Patagonia chilena. Está a 31 kilómetros al sur oriente de la ciudad de Coyhaique, junto al Paso Internacional Triana, en la frontera con Argentina. Potencial Lote 1H La Parcela tiene 2, 125 Hectáreas su mayor potencial es la de ser explotado en diversos ámbitos, principalmente turísticos e inmobiliarios por su proximidad a lago Pólux Conectividad Desde la ciudad de puerto Aysén, el tiempo estimado desplazamiento es de 1 hora, 44 minutos y desde la ciudad de Coyhaique, el tiempo estimado desplazamiento es de 40 minutos. Tiene accesos por bifurcación el fraile y cerro mano negra Entorno Es el cuerpo de agua más importante del sistema lacustre que forma junto a los lagos Frío, Cástor y Thompson. En sus riberas existen playas y sectores de camping habilitados, y se extienden abundantes bosques de lenga y ñirre en las laderas de los cerros adyacentes. Sus aguas son aptas para la pesca de trucha aroiris y marrón. En esta zonas se registran algunas de las temperaturas más bajas de la región. En época invernal la orilla del lago se congela.</t>
  </si>
  <si>
    <t>LagoPollux,Coihaique</t>
  </si>
  <si>
    <t>Información Adicional Zona de Alta Demanda Zona de Muy Alta Demanda--&gt; Descripción Características Parcela se encuentran ubicado en sector lago Pólux en la comuna de Coyhaique, Región de Aysén, en la Patagonia chilena. Está a 31 kilómetros al sur oriente de la ciudad de Coyhaique, junto al Paso Internacional Triana, en la frontera con Argentina. Potencial Lote 1H La Parcela tiene 2, 125 Hectáreas su mayor potencial es la de ser explotado en diversos ámbitos, principalmente turísticos e inmobiliarios por su proximidad a lago Pólux Conectividad Desde la ciudad de puerto Aysén, el tiempo estimado desplazamiento es de 1 hora, 44 minutos y desde la ciudad de Coyhaique, el tiempo estimado desplazamiento es de 40 minutos. Tiene accesos por bifurcación el fraile y cerro mano negra Entorno Es el cuerpo de agua más importante del sistema lacustre que forma junto a los lagos Frío, Cástor y Thompson. En sus riberas existen playas y sectores de camping habilitados, y se extienden abundantes bosques de lenga y ñirre en las laderas de los cerros adyacentes. Sus aguas son aptas para la pesca de trucha aroiris y marrón. En esta zonas se registran algunas de las temperaturas más bajas de la región. En época invernal la orilla del lago se congela. Para coordinar visitas y consultas WhatsApp + 1</t>
  </si>
  <si>
    <t>https://www.portalterreno.com/cl/propiedad/venta/parcela/coyhaique/190443</t>
  </si>
  <si>
    <t>https://www.portalinmobiliario.com/MLC-967860782-parcela-en-venta-coyhaique-_JM</t>
  </si>
  <si>
    <t>Características Parcela se encuentran ubicado en sector lago Pólux en la comuna de Coyhaique, Región de Aysén, en la Patagonia chilena. Está a 31 kilómetros al sur oriente de la ciudad de Coyhaique, junto al Paso Internacional Triana, en la frontera con Argentina. Potencial Lote 1H La Parcela tiene  2, 125 Hectáreas su mayor potencial es la de ser explotado en diversos ámbitos, principalmente turísticos e inmobiliarios por su proximidad a lago Pólux Conectividad Desde la ciudad de puerto Aysén, el tiempo estimado desplazamiento es de 1 hora, 44 minutos y desde la ciudad de Coyhaique, el tiempo estimado desplazamiento es de  40 minutos. Tiene accesos por bifurcación el fraile y cerro mano negra Entorno Es el cuerpo de agua más importante del sistema lacustre que forma junto a los lagos Frío, Cástor y Thompson. En sus riberas existen playas y sectores de camping habilitados, y se extienden abundantes bosques de lenga y ñirre en las laderas de los cerros adyacentes.  Sus aguas son aptas para la pesca de trucha aroiris y marrón. En esta zonas se registran algunas de las temperaturas más bajas de la región. En época invernal la orilla del lago se congela.  Para coordinar visitas y consultas WhatsApp + 56 986963141  </t>
  </si>
  <si>
    <t>Lago Pollux, Coyhaique, Coihaique, Chile, Coihaique, Aysén</t>
  </si>
  <si>
    <t>https://www.portalinmobiliario.com/MLC-2559801136-patagonia15ha-cercanas-a-centro-de-esqui-el-frai-_JM</t>
  </si>
  <si>
    <t>https://www.portalterreno.com/cl/propiedad/venta/parcela/aysen/191405</t>
  </si>
  <si>
    <t>Información Adicional Zona de Alta Demanda Zona de Muy Alta Demanda--&gt; Descripción SE VENDE PAÑO 1.6 HA, SECTOR LA BARRA, PUERTO AYSÉN.Terreno de 16.334m2 subdividido en 3 sitios cercados, cada sitio de 0.5 Ha aproximadamente, se ubica en Camino a Bahía Acantilada.El terreno se ubica sobre Camino Turístico que se dirige a Bahía Acantilada. A metros de Río Aysén Cercano a la Ciudad de Puerto Aysén.Excelente oportunidad, ideal para proyecto turístico. Cuenta con factibilidad para Luz eléctrica y agua potable. Posee fácil acceso, por camino principal se ubica a 10 minutos del centro de Puerto Aysén.La zona ofrece bosque nativo milenario compuesto por lenga, coihue, ciprés, arrayán, mañio y otras especies típicas de la zona. Presencia de fauna típica como puma, pudú, jabalí y martín pescador. Podemos visitar parques nacionales como Reserva Nacional Mañihuales y Reserva Nacional Río Simpson.La zona es conocida por su espectacular atractivo turístico, ser uno de los mejores lugares del mundo para la pesca deportiva y practicar deportes como hiking, trekking, kayaking y cabalgatas entre otros.Corredor: Alejandro Hidalgo Fono +56 9 9382 6204</t>
  </si>
  <si>
    <t>SECTORLABARRA,PUERTOAYSÉN</t>
  </si>
  <si>
    <t>https://new.yapo.cl/inmuebles/propiedad_85864812</t>
  </si>
  <si>
    <t>Se vende terreno de 2 lotes uno de 0.57 hectáreas y otro de 0.65 hectáreas cada uno con orilla de río y camino público, el terreno está ubicado a 23 kilómetros de Coyhaique para más información llamar o enviar what app. El valor es por ambos lotes</t>
  </si>
  <si>
    <t>desague lago frio</t>
  </si>
  <si>
    <t>https://www.yapo.cl/inmuebles/propiedad_86374814</t>
  </si>
  <si>
    <t>Se vende linda chacra de 10,488 hectáreas (Lote C), ubicada en el pueblo de Península Levicán, lugar tranquilo y con microclima, colinda con arroyo largo, cuenta con un pequeño puesto y parte del terreno esta sembrado con alfalfa. Precio de venta $540.000.000.- de pesos chilenos, vende su dueño.</t>
  </si>
  <si>
    <t>levican</t>
  </si>
  <si>
    <t>https://new.yapo.cl/inmuebles/propiedad_85311331</t>
  </si>
  <si>
    <t>Vendo Parcela de 1.63 hectáreas sector Cerro Galera. A 45 minutos de Coyhaique. A menos de 30 minutos al Aeropuerto de Balmaceda. Excelente conectividad, a 3 minutos del camino vecinal. Proyecto de electricidad en tramite. Agua de vertiente. Hermoso lugar rodeado de bosque Nativo para conservar. $75M + 2% Comisión por corretaje. Verdaderos interesados contactar al WhatsApp +56 965241562</t>
  </si>
  <si>
    <t>https://www.yapo.cl/inmuebles/propiedad_88683771</t>
  </si>
  <si>
    <t>&amp;#161,Bienvenidos aventureros a este Lanzamiento de Parcelación en la región de Aysén! &amp;#191,Están buscando un lugar cercano a Coyhaique para vivir en una parcela con una vista panorámica impresionante? Entonces les encantará ALTOS DE VILLA MEDINA. &amp;#161,Es el lugar perfecto para aquellos que aman la naturaleza que quieren vivir en un lugar tranquilo y a menos de 20 minutos de la ciudad!&lt;br&gt;&lt;br&gt;Aprovecha LOS PRECIOS EN VERDE hasta el 31 de Marzo de 2024 PARA LAS 9 PARCELAS DISPONIBLES con 35% de Descuento respecto del precio de lista. El Descuento ya está incluido en el precio del aviso.&lt;br&gt;&lt;br&gt;YA TIENE LA APROBACIÓN DEL SAG Y LOS ROLES DE CADA PARCELA. El terreno total tiene 22,8 Ha. de donde lo hemos subdividido en 18 parcelas, lote camino y el resto del terreno.&lt;br&gt;&lt;br&gt;Nuestras parcelas incluyen los servicios de electricidad y agua en el precio.&lt;br&gt;&lt;br&gt;&amp;#191,Te gusta la aventura? &amp;#161,Perfecto! Porque el terreno colinda con el Río Pollux y tiene un hermoso murallón que incluso podrías usar para escalar. Además, estarás a solo 30 minutos del Centro de Ski El Fraile, así que podrás esquiar y disfrutar de la nieve durante el invierno.&lt;br&gt;&lt;br&gt;No podemos olvidar mencionar que el terreno está cerca de ríos con excelente pesca como el Simpson, también de Seis Lagunas, Lago Elizalde, Lago Atravesado, Lago Frío, Lago Pollux, &amp;#161,así que los amantes de la pesca estarán en el cielo!&lt;br&gt;&lt;br&gt;La forma de pago es muy sencilla, solo necesitas hacer una reserva con el 10% al firmar la Promesa y el 90% restante se paga al momento de firmar la Compraventa.&lt;br&gt;&lt;br&gt;No te preocupes por los aspectos legales, nuestro equipo de abogados te guiará durante todo el proceso de compra, &amp;#161,así que no tengas miedo de preguntar!&lt;br&gt;&lt;br&gt;ALTOS DE VILLA MEDINA es nuestro quinto loteo y estamos muy emocionados de presentarles esta nueva aventura. &amp;#161,No pierdas la oportunidad de vivir en un lugar tan impresionante! &amp;#161,Te esperamos en ALTOS DE VILLA MEDINA!&lt;br&gt;</t>
  </si>
  <si>
    <t>Coyhaique, Chile</t>
  </si>
  <si>
    <t>https://www.portalterreno.com/cl/propiedad/venta/parcela/coyhaique/247743</t>
  </si>
  <si>
    <t>¡Bienvenidos aventureros a este Lanzamiento de Parcelación en la región de Aysén! ¿Están buscando un lugar cercano a Coyhaique para vivir en una parcela con una vista panorámica impresionante? Entonces les encantará ALTOS DE VILLA MEDINA. ¡Es el lugar perfecto para aquellos que aman la naturaleza que quieren vivir en un lugar tranquilo y a menos de 20 minutos de la ciudad!Aprovecha LOS PRECIOS EN VERDE hasta el 31 de Marzo de 2024 PARA LAS 9 PARCELAS DISPONIBLES con 35% de Descuento respecto del precio de lista. El Descuento ya está incluido en el precio del aviso.YA TIENE LA APROBACIÓN DEL SAG Y LOS ROLES DE CADA PARCELA. El terreno total tiene 22,8 Ha. de donde lo hemos subdividido en 18 parcelas, lote camino y el resto del terreno.Nuestras parcelas incluyen los servicios de electricidad y agua en el precio.¿Te gusta la aventura? ¡Perfecto! Porque el terreno colinda con el Río Pollux y tiene un hermoso murallón que incluso podrías usar para escalar. Además, estarás a solo 30 minutos del Centro de Ski El Fraile, así que podrás esquiar y disfrutar de la nieve durante el invierno.No podemos olvidar mencionar que el terreno está cerca de ríos con excelente pesca como el Simpson, también de Seis Lagunas, Lago Elizalde, Lago Atravesado, Lago Frío, Lago Pollux, ¡así que los amantes de la pesca estarán en el cielo!La forma de pago es muy sencilla, solo necesitas hacer una reserva con el 10% al firmar la Promesa y el 90% restante se paga al momento de firmar la Compraventa.No te preocupes por los aspectos legales, nuestro equipo de abogados te guiará durante todo el proceso de compra, ¡así que no tengas miedo de preguntar!ALTOS DE VILLA MEDINA es nuestro quinto loteo y estamos muy emocionados de presentarles esta nueva aventura. ¡No pierdas la oportunidad de vivir en un lugar tan impresionante! ¡Te esperamos en ALTOS DE VILLA MEDINA!</t>
  </si>
  <si>
    <t>https://www.economicos.cl/propiedades/campo-a-orilla-del-rio-tabo-aysen-404-hectareas-codAASRG6Y.html</t>
  </si>
  <si>
    <t>Campo de una superficie total de 404 hectáreas, conformado por hermosas praderas naturales y de bosque siempreverde típico de la zona norte de la región de Aysén (coihues, tepas, mañíos y arrayanes entre otros) y monte denso con matorral bajo de quilas, tiacas, calafates, lumas y chilcos entre otras especies forestales típicas de los bosques húmedos de la patagonia. Lo más destacado de la propiedad es su deslinde con el río Tabo, de gran bellaza escénica que cruza la propiedad.  Si bien el campo, por tamaño y porcentaje despejado tiene el potencial para el desarrollo de actividades ganaderas, cuenta con increíbles vistas y condiciones naturales para la creación de proyectos de conservación, turísticos e inmobiliarios. Su ubicación también representa un gran atractivo al situarse muy próximo a la ciudad de Puerto Aysén y la Laguna los Palos. Además, al ser cruzado por la ruta X-28 permite tener acceso durante todo el año con todo tipo de vehículo.  Para su acceso, el predio cuenta con buena conectividad. Desde Puerto Aysén se transitan 15 km aproximadamente por la ruta X-28. Desde el aeropuerto de la Balmaceda toma 2 horas 30 minutos aproximadamente llegar.  Cuenta con un clima cálido / templado con una temperatura media anual de 7,9°C. Actualmente tiene precipitaciones por un total de 1298 mm al año. El mes más cálido es enero con una temperatura media de 13°C, mientras que el más frío es julio con una temperatura media de 2.6°.  Valor CLP + 1.818.000 + 3% comisión</t>
  </si>
  <si>
    <t>2023-05-06</t>
  </si>
  <si>
    <t>¡Bienvenidos aventureros a este Lanzamiento de Parcelación en la región de Aysén! ¿Están buscando un lugar cercano a Coyhaique para vivir en una parcela con una vista panorámica impresionante? Entonces les encantará ALTOS DE VILLA MEDINA. ¡Es el lugar perfecto para aquellos que aman la naturaleza que quieren vivir en un lugar tranquilo y a menos de 20 minutos de la ciudad!Aprovecha los PRECIOS EN VERDE hasta el 30 de Junio de 2023 con 20% respecto del precio de lista. El Descuento ya está incluido en el precio que muestra el aviso.El terreno total tiene 22,8 Ha. de donde lo hemos subdividido en 18 parcelas, más el lote camino y el resto del terreno para eventualmente una 2da etapa. La aprobación de la subdivisión de esta 1ra etapa se encuentra en trámite en el SAG y se espera que esté lista en unos 2 o 3 meses, luego se entregan los roles y se inscriben en el Conservador con lo que culmina todo el proceso de subdivisión.Nuestras parcelas tendrán los servicios de electricidad y agua instalados para el segundo semestre de 2023. Además, todas las parcelas tendrán acceso por un portón de ingreso desde el camino público.¿Te gusta la aventura? ¡Perfecto! Porque el terreno colinda con el Río Pollux y tiene un hermoso murallón que incluso podrías usar para escalar. Además, estarás a solo 30 minutos del Centro de Ski El Fraile, así que podrás esquiar y disfrutar de la nieve durante el invierno.No podemos olvidar mencionar que el terreno está cerca de ríos con excelente pesca como el Simpson, también de Seis Lagunas, Lago Elizalde, Lago Atravesado, Lago Frío, Lago Pollux, ¡así que los amantes de la pesca estarán en el cielo!La forma de pago es muy sencilla, solo necesitas hacer una reserva con el 10% al firmar la Promesa y el 90% restante se paga al momento de firmar la Compraventa.No te preocupes por los aspectos legales, nuestro equipo de abogados te guiará durante todo el proceso de compra, ¡así que no tengas miedo de preguntar!ALTOS DE VILLA MEDINA es nuestro quinto loteo y estamos muy emocionados de presentarles esta nueva aventura. ¡No pierdas la oportunidad de vivir en un lugar tan impresionante! ¡Te esperamos en ALTOS DE VILLA MEDINA!</t>
  </si>
  <si>
    <t>EXCELENTE OPORTUNIDAD DE INVERSION!!  SE VENDE HERMOSO TERRENO DE 1.1 HECTAREAS EN SEIS LAGUNAS TERRENO A 28 KILOMETROS DE COYHAIQUE  Esta parcela ofrece un sinfín de posibilidades. Su generosa extensión y fotografía hacen de este terreno el lugar perfecto para construir la casa de sus sueños o desarrollar proyecto inmobiliario. Además de contar con amplios espacios al aire libre para disfrutar de la naturaleza y la tranquilidad que ofrece este lugar.  Terreno con amplias vistas panorámicas hacia Laguna Burgos.  Cuenta con tendido eléctrico, con factibilidad de agua potable, con acceso directo desde calle principal, con arboles nativos, terreno plano, suaves inclinaciones y elevaciones.  Terreno queda a 40 minutos aproximado de Coyhaique. C.R 51.939</t>
  </si>
  <si>
    <t>https://www.portalinmobiliario.com/MLC-2574857824-sitio-en-venta-en-coihaique-_JM</t>
  </si>
  <si>
    <t>https://propiedades.elmercurio.com/propiedades/sitio-o-terreno-en-venta-en-coyhaique-codR77150929-0L0-104051121.html</t>
  </si>
  <si>
    <t>EXCELENTE OPORTUNIDAD DE INVERSION!!  SE VENDE HERMOSO TERRENO DE 1.1 HECTAREAS EN SEIS LAGUNAS TERRENO A 28 KILOMETROS DE COYHAIQUE  Esta parcela ofrece un sinfín de posibilidades. Su generosa extensión y fotografía hacen de este terreno el lugar perfecto para construir la casa de sus sueños o desarrollar proyecto inmobiliario. Además de contar con amplios espacios al aire libre para disfrutar de la naturaleza y la tranquilidad que ofrece este lugar.  Terreno con amplias vistas panorámicas hacia Laguna Burgos.  Cuenta con tendido eléctrico, con factibilidad de agua potable, con acceso directo desde calle principal, con arboles nativos, terreno plano, suaves inclinaciones y elevaciones.  Terreno queda a 40 minutos aproximado de Coyhaique. C.R 51.121</t>
  </si>
  <si>
    <t>https://new.yapo.cl/inmuebles/propiedad_85778858</t>
  </si>
  <si>
    <t>SE VENDE TERRENO DE 9.41 HÁ EN LA REGION DE AYSEN SE ENCUENTRA UBICADA EN EL LUGAR DENOMINADO &amp;#8220,CANAL GREY&amp;#8221, DE LA COMUNA DE CISNES A CERCANIAS DEL LODGE TERMAS DE PUYUHUAPI &amp;#8211, XI REGION DE AYSEN. CONSULTE POR ESTOS Y MAS DATOS A LOS CONTACTOS DIRECTOS OFIC. Nº 202. 2do. PISO EDIF.CORDILLERA PTO. AYSEN FONO CEL. +56 976695061&amp;#8211, 672393322</t>
  </si>
  <si>
    <t>https://new.yapo.cl/inmuebles/propiedad_86656945</t>
  </si>
  <si>
    <t>POR URGENCIA VENDO LINDA PARCELA SECTOR LOS TORREONES KM 26 , DOCUMENTACION AL DIA ROL PROPIO 0.511 HA SE ENCUENTRA CERCADA 90% PLANA FACTIBILIDAD DE AGUA (APR) Y LUZ DENTRO DEL LOTEO VENTA DIRECTA SIN CORREDORA A PASOS DEL RIO SIMPSON Y CARRETERA CH240</t>
  </si>
  <si>
    <t>https://www.yapo.cl/inmuebles/propiedad_89177709</t>
  </si>
  <si>
    <t>Se permuta parcela de 2.5 hectáreas en sector seis lagunas ubicada a 23 kilómetros de Coyhaique, totalmente cerrada. Consta con:</t>
  </si>
  <si>
    <t>https://www.portalinmobiliario.com/MLC-967853820-parcela-en-venta-en-aysen-_JM</t>
  </si>
  <si>
    <t>CARACTERISTICA El sector es muy conocido por los aficionados de la pesca deportiva (con mosca) y también a los que realizan deporte de alpinismo que han logrado llegar la cima del macizo desde el año 2013 a la fecha o simplemente disfrutar de la tranquilidad de la vida con la naturaleza. Parcela de 0.78 has (7800 m2) de superficie, ubicada en el  Sector Emperador Guillermo lo que permite tener buena luz durante gran parte del día con orilla de rio emperador Guillermo y rio malito localizada al norte de Coyhaique, se une al camino de Villa Ortega por el lado oeste, con el cruce a la localidad de Mañihuales al sur, se encuentra en la región de Aysén.  Existe factibilidad de Luz y agua a través de pozos.  CONECTIVIDAD Desde Aysen, se transitan por 42 kilómetros por Carretera pavimentada, desde Coyhaique en 6 km pavimentada hasta cruce alto baguales, desde aquí 40 km por carretera austral de carpeta de ripio en proceso de mejora con ensanche y futura   pavimentación de la misma.           Nos pueden  enviar mensajes a nuestro whatsapp + 56 986963141</t>
  </si>
  <si>
    <t>Puente Emperador Guillermo Número 2, Villa Ortega, Coyhaique, Chile, Coihaique, Aysén</t>
  </si>
  <si>
    <t>https://www.economicos.cl/propiedades/parcela-o-chacra-en-venta-en-cochrane-codR76888194-4L0-114045745.html</t>
  </si>
  <si>
    <t>2021-04-02</t>
  </si>
  <si>
    <t>PARCELAS ?PARQUE RIO BAKER Parque (privado) de 98 ha, el cual cuenta con 54 ha de conservación de mallín patagónico para uso común, que bordean todo los lotes a los cuales se accederá mediante pasarelas peatonales jerarquizadas según sus usos, generándose en su interior miradores, sectores de avistamiento de aves y señaléticas, con el fin de generar en el Parque un relato y un habitar armónico y coherente con el entorno de la zona.  Características:- 40 Lotes- Superficies: 0,6 a 2,5 ha- Todos los lotes cuentan con 50 mts lineales o más. Zonas Comunes: Lote 38: 1,12 ha con bajada al Río Vargas.  Lote 40: 54 ha de conservación mallín patagónico.  Ubicación:- a 30 Km de Caleta Tortel. - a 90 km de Cochrane. Valor venta Verde: $24.900.000.- a excepción de los lotes 6-7-18-27, cuyo valor es de $34.900.000.- ya que cuentan con 100 mts de orilla de Río Baker.  Para los lotes de baker y cómo oferta por el mes de mayo, estaremos entregado un 20% de descuento en el valor de lista es decir de $24.900.000 ahora los lotes con 50 mts de frente de río baker tiene un valor promocional de $19.900.000. CONTACTO: JAVIER UNSAIN CEL: 942508880</t>
  </si>
  <si>
    <t>https://www.portalterreno.com/cl/propiedad/venta/terreno/rio-ibanez/183920</t>
  </si>
  <si>
    <t>Información Adicional Zona de Alta Demanda Zona de Muy Alta Demanda--&gt; Descripción Concreta ese sueño invirtiendo y conservando un terreno con vista privilegiada hacia Cerro Castillo, Cerro Campana y más. Contamos con 3 terrenos de 5.000 mts cuadrados cada uno, lotes 32, 33 y 34 (cada uno a 500 UF c/u), precio conversable si es por los 3. Los terrenos se encuentran a 16 km de VILLA CERRO CASTILLO y 5 kms de Lago Tamango. Está ubicada sobre la Carretera Austral. Esta se ha convertido en un centro de alojamiento y abastecimiento para las excursiones turísticas que van desde Coyhaique, capital regional, hacia la Reserva Nacional Cerro Castillo o lugares más remotos como las Capillas de Mármol, Cochrane y Caleta Tortel. Cuenta con más 43 hectáreas de parque con espectacular vista a los principales atractivos de la zona. Si eres un amante de la naturaleza y quieres conservar un hermoso terreno en medio de uno de los principales atractivos de Coyhaique, no esperes más y concreta tu proyecto. Especial si quieres empezar con cabañas con vistas expectaculares. TURISMO Y ATRACTIVOS NATURALES: Cerro Castillo, frente al predio con vista despejada y directa hacia el cerro de 2.675 mts de altitud a 22,5 kmCoyhaique Capital Regional (a 1 hora 40 min)Reserva Nacional Cerro Castillo, a 39 kmSantuario de la Naturaleza Capilla de Mármol a 2 hrs 45 Paredón de las manos a 18 km (40 minutos) CERRO CASTILLO importante polo de turismo cultural, dedicado principalmente a la recuperación y exhibición de las costumbres tradicionales del gaucho aysenino con actividades culturales visitadas por miles de turistas regionales, nacionales e internacionales: CULTURA:Festival Costumbrista de Cerro Castillo \"Rescatando Tradiciones\" Festival Internacional de Jineteadas en Puerto Ibáñez</t>
  </si>
  <si>
    <t>1412123005</t>
  </si>
  <si>
    <t>https://www.portalinmobiliario.com/MLC-2400040402-patagonia-parcelas-reserva-ribera-pangal-aysen-_JM</t>
  </si>
  <si>
    <t>PRECIO OFERTA EXCLUSIVO CYBER PROPERTY 2024En el corazón de la Patagonia se encuentra el Proyecto Reserva Ribera Pangal. Solo 15 parcelas de 0,75ha en lugar único, con buenos accesos por caminos públicos (10min desde Puerto Aysén), ríos aledaños, rodeadas de bosque nativo y fauna silvestre para la conservación.El loteo es un área de protección ambiental que busca combinar el disfrute en armonía de sus habitantes con el futuro de la naturaleza.Factibilidad de agua y electricidad, Portón de acceso, caminos interiores de buen ancho, 10ha de área común destinada a conservación con el objetivo de preservar la biodiversidad y el equilibrio ecológico, asegurando que cada habitante pueda disfrutar de la belleza natural de forma sostenible y responsable.No pierda la oportunidad de tener un hermoso trozo de Patagonia, para vivir o descansar.In the heart of Patagonia lies the Ribera Pangal Reserve Project. Only 15 plots of 0.75ha in a unique location, with good access via public roads (10min from Puerto Aysén), rivers nearby, surrounded by native forests and wildlife for conservation.The development is an environmental protection area that seeks to combine the harmonious enjoyment of its residents with the future of nature.Feasibility of water and electricity, access gate, wide interior roads, 10ha of common area dedicated to conservation with the objective of preserving biodiversity and ecological balance, ensuring that each resident can enjoy the natural beauty in a sustainable and responsible manner.Dont miss the opportunity to own a beautiful piece of Patagonia, to live or rest.</t>
  </si>
  <si>
    <t>https://inmueble.mercadolibre.cl/MLC-1476544057-agricola-en-venta-en-coihaique-_JM</t>
  </si>
  <si>
    <t>Campo en en venta de 60 há a 35 minutos de Cohaique. 1 hora y 30 minutos del aeropuerto Balmaceda. $4.666.667 la media há, total $280.000.000. - 40 há de bosque de Lenga. - 15 há de bosque de pino. - 5 há de pradera plana despejada. - 550 metros de orilla de Río Emperador. - Camino hasta el interior del campo (proyecto de mejoramiento aprobado por el MOP). - Pozo con material para caminos al interior del campo. - Factiblidad de agua de pozo o desde el río. - Factibilidad eléctrica por tendido cercano o por uso de paneles solares.  Topografía y clima: - Forma rectangular, topografía plana y semiplana al centro - laderas en los extremos - ideal para proyecto de parcelas u otro tipo de proyecto inmobiliario.  Al lugar llegan huemules durante el invierno fecha en la que normalmente caen 30cm de nieve, el verano es soleado y poco lluvioso.</t>
  </si>
  <si>
    <t>Campo En Cohaique,, Coihaique, Aysén</t>
  </si>
  <si>
    <t>https://www.portalinmobiliario.com/MLC-642679358-reserva-privada-en-la-patagonia-_JM</t>
  </si>
  <si>
    <t>Dos espectaculares lotes de 8,7 y 8,6 hectáreas en medio de un proyecto único de reserva natural con un parque privado de 3200 hectáreas con un plan perpetuo de conservación de sus bosques, flora y fauna patagónica.Con solo 25 áreas de construcción que ocupan solo un 20% de toda la propiedad, hacen de éstos dos lotes un lugar único y extraordinario para disfrutar de la naturaleza y paisajes de la Patagonia.La reserva comprende lagunas, esteros, riachuelos que ofrecen opciones de pesca inigualables de truchas y salmones en su hábitat natural.Asimismo existen numerosas áreas para practicar variados deportes recreacionales de bajo impacto ambiental tales como hiking, kajaking, trecking, paseos a caballo o simplemente descansar rodeado de paisajes y naturaleza patagónica.La reserva de 3200 hectáreas se encuentra en la región de los lagos, al sur de Palena y rodeada de una gran naturaleza y amplias vistas a grandes extensiones de densos bosques nativos y de la cordillera.Se encuentra además muy cercano para visitar el parque nacional del lago Palena, reserva nacional de Futaleufú, lago Rosselot, parque nacional Corcovado y parque nacional Queulat.Accesos desde Santiago vía Puerto Montt Chaitén o Palena, también desde Argentina vía la localidad de Esquel</t>
  </si>
  <si>
    <t>Patagonia Aysen 1, Aysén, Aysén</t>
  </si>
  <si>
    <t>https://www.yapo.cl/inmuebles/propiedad_88152509</t>
  </si>
  <si>
    <t>2023-09-20</t>
  </si>
  <si>
    <t>Campo en en venta de 60 há a 35 minutos de Cohaique. 1 hora y 30 minutos del aeropuerto Balmaceda.&lt;br /&gt;$4.666.667 la media há, total $280.000.000.&lt;br /&gt;- 40 há de bosque de Lenga.&lt;br /&gt;- 15 há de bosque de pino.&lt;br /&gt;- 5 há de pradera plana despejada.&lt;br /&gt;- 550 metros de orilla de Río Emperador.&lt;br /&gt;- Camino hasta el interior del campo (proyecto de mejoramiento aprobado por el MOP).&lt;br /&gt;- Pozo con material para caminos al interior del campo.&lt;br /&gt;- Factiblidad de agua de pozo o desde el río.&lt;br /&gt;- Factibilidad eléctrica por tendido cercano o por uso de paneles solares.&lt;br /&gt;&lt;br /&gt;Topografía y clima:&lt;br /&gt;- Forma rectangular, topografía plana y semiplana al centro&lt;br /&gt;- laderas en los extremos&lt;br /&gt;- ideal para proyecto de parcelas u otro tipo de proyecto inmobiliario.&lt;br /&gt;&lt;br /&gt;Al lugar llegan huemules durante el invierno fecha en la que normalmente caen 30cm de nieve, el verano es soleado y poco lluvioso.&lt;br /&gt;&lt;br /&gt;&lt;br /&gt;</t>
  </si>
  <si>
    <t>Campo en Cohaique</t>
  </si>
  <si>
    <t>https://new.yapo.cl/inmuebles/propiedad_86262998</t>
  </si>
  <si>
    <t>Frente a Campos de Hielo Norte, una de las mayores reservas de agua dulce del Planeta. Región Libre de Contaminación y donde aún está todo por hacer. Descripción del Predio: Ubicado a 23 km de Puerto Río Tranquilo (Capital de Deportes Outdoor de la Región), por Camino a Bahía Exploradores, Sector Cascada La Nutria, Campos de Hielo Norte, Parque Nacional Laguna San Rafael. Comuna de Ingeniero Ibáñez, Undécima Región de Aysén. SUPERFICIE: 127 Has. 90% Lomajes y Montaña, 10% plano, ribera Río Norte (1 KM app.) bosque nativo, pesca de truchas Puerto Río TranquiloAcceso y distancias Vuelo Santiago-Balmaceda 2,30 horas Balmaceda-Villa Cerro Castillo: 1 hora. 60 km. Por Carretera Austral asfaltada. Villa Cerro Castillo-Puerto Río Tranquilo: 2hrs. 30 minutos, por carretera Austral, carpeta de ripio. Desde esta localidad se debe transitar hasta el km 23 del Camino a Bahía Exploradores (30 minutos). CLIMA: El clima de la zona se clasifica como cálido y templado. Hay precipitaciones durante todo el año. Hasta el mes más seco aún tiene mucha lluvia. Este clima es considerado Cfb según la clasificación climática de Köppen-Geiger. . La temperatura promedio en Puerto Rio Tranquilo es 8.1 ° C. Hay alrededor de precipitaciones de 1.134 mm. ACTIVIDADES RECREACIONALES: Apto para pesca deportiva (trucha arco iris o marrón), trekking, bike, Kayak, Cabalgatas, Enduro Ecuestre, Caminata en Hielo Glaciar Exploradores, Navegación a Catedrales Mármol y Laguna San Rafael. LUGARES DE ATRACCION TURISTICA DE LA ZONA: Catedrales de Mármol (Pto. Tranquilo y Pto. Sanchez), Campos de Hielo Norte, Parque Laguna San Rafael, Río Exploradores, Lago Bayo, Lago Tranquilo, Bahía Exploradores, Cascada La Nutria, Monte San Valentín, el más alto de la Región, Navegación y pesca en Lago Chelenko (General Carrera), el más grande de Chile y Segundo de Sud América. USOS: Aptitud Tur</t>
  </si>
  <si>
    <t>https://new.yapo.cl/inmuebles/propiedad_86217613</t>
  </si>
  <si>
    <t>Vendo Parcela 5.000 mts2, en Río Ibañez, ubicada a 40 minutos de Villa y Parque nacional Cerró Castillo, a 1:45 minutos del aeropuerto Balmaceda y 2 horas de Coyhaique. Loteo cuenta con 30 ha de zonas comunes para senderismo y conservación de la flora y fauna. Acceso vehicular en 4x4. Factibilidad de agua y luz.</t>
  </si>
  <si>
    <t>https://www.portalinmobiliario.com/MLC-1379750531-agricola-en-venta-en-coihaique-_JM</t>
  </si>
  <si>
    <t>Campo en en venta de 60 há a 35 minutos de Cohaique. 1 hora y 30 minutos del aeropuerto Balmaceda. $6.500.000 la media há, total $390.000.000. - 40 há de bosque de Lenga. - 15 há de bosque de pino. - 5 há de pradera plana despejada. - 550 metros de orilla de Río Emperador. - Camino hasta el interior del campo (proyecto de mejoramiento aprobado por el MOP). - Pozo con material para caminos al interior del campo. - Factiblidad de agua de pozo o desde el río. - Factibilidad eléctrica por tendido cercano o por uso de paneles solares.  Topografía y clima: - Forma rectangular, topografía plana y semiplana al centro - laderas en los extremos - ideal para proyecto de parcelas u otro tipo de proyecto inmobiliario.  Al lugar llegan huemules durante el invierno fecha en la que normalmente caen 30cm de nieve, el verano es soleado y poco lluvioso.</t>
  </si>
  <si>
    <t>https://new.yapo.cl/inmuebles/propiedad_86003829</t>
  </si>
  <si>
    <t>¡Vivir en un entorno silvestre, libre de contaminación en pleno siglo XXI es posible! A 20 minutos de Puerto Aysén y rodeado de naturaleza virgen se encuentra nuestro proyecto Refugio Río Blanco. &amp;#127811, 34 lotes con increíble vista panorámica &amp;#127811, 22 hectáreas de reserva ecológica &amp;#127811, Terrenos con acceso a orilla de Río Blanco &amp;#127811, Zonas comunes de esparcimiento &amp;#127811, Accesos todo el año mantenido por vialidad (para todo tipo de vehículo) &amp;#127811, Pesca responsable con mosca &amp;#127811, Bosques siempre verdes, llanadas y cerros de mediana y baja altura &amp;#127811, Plusvalía de un 25 a 30 % por año En Refugio Rio Blanco puedes proyectar tu vida y la de tu familia, en un espacio seguro, tranquilo y lleno de belleza natural en perfecta conservación ¿Quieres conocer más sobre nuestro proyecto? Contáctame</t>
  </si>
  <si>
    <t>https://www.yapo.cl/inmuebles/propiedad_86372578</t>
  </si>
  <si>
    <t>Hermoso predio agrícola de 11,34ha ubicado en las chacras de Península Levicán, consta de dos Lotes de 4,67ha cada uno y un Lote de 2,0ha, los tres lotes colindan entre sí y se venden los tres lotes juntos. Cuenta con casa, bodegas, galpones en buenas condiciones, conexión de agua potable por APR, red eléctrica de Edelaysen, red de telefonía móvil e internet BAM. La chacra productiva en siembra de pasto y alfalfa, cuenta con arboles frutales, canales de regadío y derechos de agua. El predio tiene acceso al camino público y se ubica cerca de la playa del Lago General Carrera (200m). El sector se caracteriza por contar con microclima. El precio de venta es de: $759.000.000.- pesos chilenos.</t>
  </si>
  <si>
    <t>https://new.yapo.cl/inmuebles/propiedad_86753426</t>
  </si>
  <si>
    <t>Vendo hermosa Parcela de 1.63 has , con abundante bosques Nativo, ideal para conservar. A 40 minutos de Coyhaique. Sector *Cerro Galera* Lugar cercano a localidad el Blanco, a 15 minutos, donde encontramos negocios de abastecimiento, escuela, posta medica y Carabineros. 30 minutos del Aeropuerto de Balmaceda. Con arroyo dentro del terreno. Lugar hermoso, tranquilo, seguro y rodeado de naturaleza. Excelente conectividad, buenos caminos de acceso. Proyecto de electricidad en tramite. A minutos de camino vecinal Rol del terreno y de paso de servidumbre debidamente inscritos.</t>
  </si>
  <si>
    <t>https://www.yapo.cl/inmuebles/propiedad_88061589</t>
  </si>
  <si>
    <t>Se venden terrenos con 100mts lineales de orilla de Rio Baker, ubicado en región de Aysén a 20 Km de Caleta Tortel. Al Proyecto se accede directamente por Carretera Austral por medio de pasarelas peatonales las cuales se conectan en su interior con cada una de las parcelas. Cuenta con un parque de uso común de 54 hectáreas, además de un muelle para bajar embarcaciones y zona de quincho a orillas del Rio Vargas.&lt;br /&gt;&lt;br /&gt;Es una experiencia única, sana y revitalizante, pues Parque Río Baker se accede a cada una de las parcelas mediante pasarelas peatonales jerarquizadas según sus usos que bordean 54 ha de Mallín Patagónico para uso común, generándose en su interior miradores, sectores de avistamiento de aves y señaléticas, con el fin de generar en el Parque un relato y un habitar armónico y coherente con el entorno de la zona.&lt;br /&gt;&lt;br /&gt;Gran oportunidad, solo son 39 lotes y quedan 6 entre 1/2 há y 2,1 há</t>
  </si>
  <si>
    <t>Río Backer</t>
  </si>
  <si>
    <t>https://www.yapo.cl/inmuebles/propiedad_89128993</t>
  </si>
  <si>
    <t>Ubicado en la Patagonia chilena, en el extremo sur de Chile, la parcela 16 corresponde a un proyecto de 45 hectáreas a tan solo 8 km de la ciudad de Puerto Aysén. La parcela se encuentra rodeada de bosque nativo y un entorno natural único, con uso suelo agrícola, con una vista privilegiada al valle y la ciudad, y colindante con un área de conservación, senderos y miradores. Incluye luz y camino acceso.</t>
  </si>
  <si>
    <t>https://www.yapo.cl/inmuebles/propiedad_86092616</t>
  </si>
  <si>
    <t>Vendo parcela "Lote 66" en loteo a 40 min de parque nacional Cerro Castillo, 1hr 45 minutos de aeropuerto Balmaceda y 2 horas de Coyhaique. El lote 66 tiene increible vista al Río Ibañez y bonita vista al valle, está ubicado desde la ladera que mira hacia el Nor-Oriente, el terreno cuenta con bosques y superficies transitables. Loteo cuenta con 30 há de zonas comunes destinadas a senderismo y conservación de la flora y fauna. Acceso vehicular en 4x4 hasta la entrada del campo.</t>
  </si>
  <si>
    <t>Rio ibañez, Aysén</t>
  </si>
  <si>
    <t>https://www.portalinmobiliario.com/MLC-2559839772-patagonia-parcelas-conservacion-vista-a-rio-baker-_JM</t>
  </si>
  <si>
    <t>Hermoso proyecto de 69 parcelas de entre 5000m2 y  1ha enclavadas en un prístino predio de 544 Hectáreas restantes con derecho real de conservación donde 500Ha van con foco en restauración ecológica, reforestación y trabajo con la comunidad local.Proyecto con vistas al río Baker, a pocos kilómetros del Parque Patagonia, confluencia del río Baker y Neff, cercanas a Puerto Bertrand en uno de los sectores de mayor importancia turística y de conservación de la Patagonia.Valores desde dependiendo de las características de cada lote.Beautiful project of 69 plots ranging from 5000m2 to 1ha nestled in a pristine property of 544 remaining hectares with real right of conservation where 500Ha focus on ecological restoration, reforestation, and work with the local community.Project with views of the Baker River, a few kilometers from the Patagonia Park, the confluence of the Baker and Neff rivers, close to Puerto Bertrand in one of the most important tourist and conservation sectors of Patagonia.Prices starting from depending on the characteristics of each lot.</t>
  </si>
  <si>
    <t>https://www.economicos.cl/propiedades/terreno-en-patagonia-cercano-a-cerro-castillo-codAAQQKVY.html</t>
  </si>
  <si>
    <t>2020-04-11</t>
  </si>
  <si>
    <t>Parcela de 1.5 has. a orilla de carretera pavimentada, terreno plano, ubicada a 15 km. Cerro Castillo y 22 km. Puerto Ibáñez. Factibilidad energía eléctrica. Cuenta con canal de agua, en forma permanente. Hermosa vista al Cerro Castillo. Documentación al día</t>
  </si>
  <si>
    <t>Parcela de 1.5 has. a orilla de carretera pavimentada, terreno plano, ubicada a 15 km. Cerro Castillo y 22 km. Puerto Ibáñez. Factibilidad energía eléctrica. Cuenta con canal de agua, en forma permanente. Hermosa vista al Cerro Castillo. Documentación al día Río Ibanez, Aisén del General Carlos Ibañez del Campo</t>
  </si>
  <si>
    <t>https://www.yapo.cl/inmuebles/propiedad_89765038</t>
  </si>
  <si>
    <t>(RBR12551) En venta parcela 5.000 m.2, en borde río La Gloria, en Coyhaique.&lt;br /&gt;&lt;br /&gt;Descubre tu Paraíso en la Patagonia:&lt;br /&gt;Imagina despertar cada mañana rodeado de la majestuosidad de la Patagonia, en una parcela de ensueño ubicada a tan sólo 17,5 km de la encantadora Villa Mañihuales y a dos horas del aeropuerto de Coyhaique. Este rincón privilegiado te brinda la combinación perfecta de privacidad y accesibilidad.&lt;br /&gt;&lt;br /&gt;Un Entorno Natural Inigualable:&lt;br /&gt;Esta magnífica parcela es plana y colinda con el cristalino río La Gloria, ofreciéndote tres playas exclusivas donde podrás disfrutar de momentos inolvidables en familia y con amigos. Los paisajes que rodean este lugar son simplemente espectaculares, con vistas panorámicas que te dejarán sin aliento.&lt;br /&gt;&lt;br /&gt;Conexión con la Naturaleza:&lt;br /&gt;Explora el bosque nativo dentro de la propiedad, un santuario de flora y fauna autóctona que invita a la aventura y a la relajación. Aquí, cada paseo se convierte en una experiencia única, entre árboles centenarios y la melodía del río cercano.&lt;br /&gt;&lt;br /&gt;Comodidades y Accesibilidad:&lt;br /&gt;El acceso a la parcela es sumamente conveniente gracias a un camino estabilizado público que asegura una llegada fácil y segura en todo momento del año. Además, la propiedad cuenta con factibilidad de agua, lo que te permitirá desarrollar tu proyecto de vida en un entorno natural sin igual.&lt;br /&gt;&lt;br /&gt;Proyecto Río La Gloria:&lt;br /&gt;Ubicada en el corazón de la naturaleza, esta preciosa parcela con borde de río forma parte del exclusivo proyecto -Río La Gloria-. Rodeada de reservas nacionales y emplazada en un exuberante bosque de mañíos y naturaleza viva, es un lugar perfecto para conectar con el entorno natural.&lt;br /&gt;&lt;br /&gt;El río provee tres playas comunes, disponibles para ser disfrutadas por todos los propietarios, y cuenta con un refugio de pesca proyectado para los días de excursión. El proyecto también incluye 18 hectáreas de conservación de bosque nativo, ideales para trekk</t>
  </si>
  <si>
    <t>RBR Parcela 1 Río La Gloria  Coihaique</t>
  </si>
  <si>
    <t>https://www.portalterreno.com/cl/propiedad/venta/sitio/puyuhuapi/222535</t>
  </si>
  <si>
    <t>Venta de terrenos de 1 hectáreas, todas iscritas con su rol propio, en un entorno único y natural, Proyecto Pumahuapi, se encuentra a 140 kms de Aysén, entre Puyuhuapi y Puerto Cisnes, loteo de 13 parcelas y un parque de uso común de 30 hectáreas para los propietarios,rodeado de hermosos paisajes, flora y fauna autóctona, cercano al ventisquero colgante del parque nacional Queulat. Atrévete a ser parte de este maravilloso proyecto, invierte en la Patagonia Chilena. Para mayor informacion contáctame Karen Lastra Propiedades o visita nuestra web del proyecto</t>
  </si>
  <si>
    <t>https://new.yapo.cl/inmuebles/propiedad_86162486</t>
  </si>
  <si>
    <t>VENDO PARCELA SECTOR LOS TORREONES KM 26 , DOCUMENTACION AL DIA ROL PROPIO 0.53 HA SE ENCUENTRA CERCADA PLANA FACTIBILIDAD DE AGUA (APR) Y LUZ DENTRO DEL LOTEO VENTA DIRECTA SIN CORREDORA A PASOS DEL RIO SIMPSON Y CARRETERA CH240 VALOR CONVERSABLE</t>
  </si>
  <si>
    <t>https://new.yapo.cl/inmuebles/propiedad_83889484</t>
  </si>
  <si>
    <t>Se vende lote de 2.28 hectáreas en sector pangal, barrio industrial, Puerto Aysén. Medias de la superficie, 80 mts frente 330x280 laterales y 70 mts orilla de río los palos a un costado de la pasarela. Excelente posibilidad para proyecto portuario. Papeles al día.</t>
  </si>
  <si>
    <t>https://www.portalinmobiliario.com/MLC-1437400397-fundo-armadillo-coyhaique-financiamiento-hasta-36-cuotas-_JM</t>
  </si>
  <si>
    <t>Fundo Armadillo es un proyecto de 70 parcelas ubicadas en el Valle Simpson, el cual contará con acceso al terreno colindante de 17 hectáreas, que incluye Bosque Nativo y 450 metros de rivera del Río Simpson para pesca y otras actividades al aire libre. El terreno se encuentra a solo 30 minutos del aeropuerto y a 25 del centro de la ciudad de Coyhaique.  - Parcelas desde 5000 m2, con orilla de camino y vistas privilegiadas. - Acceso a 450m de rivera del río Simpson. - Acceso en cualquier tipo de vehículo. - Topografía plana y semiplana. - Factibilidad real de Agua y Electricidad (poste) - A 15 minutos de más de 6 lagos de la región - A 25 minutos de la ciudad de Coyhaique. (Sector Valle Simpson)  Opciones de financiamiento directo, hasta en 36 cuotas, con descuento por pago al contado.</t>
  </si>
  <si>
    <t>Fundo Armadillo, Coyhaique, Coihaique, Aysén</t>
  </si>
  <si>
    <t>https://new.yapo.cl/inmuebles/propiedad_80639141</t>
  </si>
  <si>
    <t>Se vende parcela de 1.5 hectáreas ubicada en Puerto Aysen, Camino Rio los Palos, km 2.5 a 5 minutos del centro de la ciudad. El terreno mide 30 metros de frente por 500 mtrs. de fondo aprox. (desde orilla de camino hasta el cerro). Cuenta con toda su documentacion al dia llegar y transferir, acceso directo desde el camino pavimentado, factibilidad de luz con proyecto de APR en curso, para mas informarcion tratar al whatsapp +56964928271 - +56958186962. pueden ser 2 hectareas de terreno igual a $82.000.000, es el mismo terreno solo cambia que serian 700 mtrs aprox de fondo</t>
  </si>
  <si>
    <t>Se vende predio de 22 hectáreas, ubicado en el sector del Salto de Río Ibáñez, al inicio de la ruta X 735&lt;br /&gt;Su topografía es de sectores planos, con lomajes y terrenos de pendientes medias.&lt;br /&gt;Casi en su totalidad el predio se encuentra cubierto con bosques nativos del tipo Lenga Coige en diferentes estados de desarrollo.&lt;br&gt;&lt;br /&gt;Dentro de la propiedad se encuentra la hermosa laguna denominada Martín Pescador, rodeada de bosques nativos.&lt;br /&gt;Agende su visita &lt;br /&gt;</t>
  </si>
  <si>
    <t>salto rio ibañez</t>
  </si>
  <si>
    <t>https://www.yapo.cl/inmuebles/propiedad_89552272</t>
  </si>
  <si>
    <t>Se vende predio de 22 hectáreas, ubicado en el sector del “Salto de Río Ibáñez”, al inicio de la ruta X – 735Su topografía es de sectores planos, con lomajes y terrenos de pendientes medias.Casi en su totalidad el predio se encuentra cubierto con bosques nativos del tipo Lenga – Coigüe en diferentes estados de desarrollo.\nDentro de la propiedad se encuentra la hermosa laguna denominada “Martín Pescador”, rodeada de bosques nativos.Agende su visita</t>
  </si>
  <si>
    <t>https://propiedades.portalterreno.cl/propiedad/venta/sitio/rio-ibanez/299672</t>
  </si>
  <si>
    <t>https://www.portalterreno.com/cl/propiedad/venta/sitio/aysen/211212</t>
  </si>
  <si>
    <t>Está ubicado en la región de Aysén y a solo 20 kilómetros del centro de Coyhaique, está en medio de un paisaje privilegiado, con suaves lomajes, hermosas vistas, vertientes y árboles nativos. Están en el sector de Cerro Negro, a 63 kilómetros del aeropuerto de Balmaceda.Su superficie es de 43,27 Ha (con rol independiente) y está al borde de un cierre perimetral.Tiene factibilidad de luz y agua. Cuenta con caminos interiores ripiados con acceso a cada sitio y se encuentran a orillas de un camino público que empalma luego con la Carretera Austral.Esta tierra tiene años de experiencias y vivencias acumuladas que le otorgan una identidad y un valor cultural únicos.Estamos hablando de un lugar que fue habitado por personas valientes y aguerridas, que lucharon y perseveraron por hacerpatria y desarrollarse en un contexto aislado y desafiante.Hoy, algunos de esos pioneros siguen presentes, con toda su riqueza patrimonial están ahí para darnos a conocer el valor de la tierra, de los antepasados, de la herencia cultural y cómo la relación persona a persona es algo que no podemos perder.</t>
  </si>
  <si>
    <t>https://www.portalterreno.com/cl/propiedad/venta/terreno/coyhaique/181082</t>
  </si>
  <si>
    <t>Información Adicional Cierre perimetral Caminos Electricidad Bosque Buenos accesos Alumbrado público Ubicación privilegiada Zona de Alta Demanda Zona de Muy Alta Demanda--&gt; Descripción A tan solo 15 minutos desde la ciudad de Coyhaique, se encuentra este terreno de 2.24 has, en el sector denomnado Verdin alto, posee bosque nativo, lugares planos y con pendientes, que permiten disfrutar de hermosas vistas hacia la ciudad de Coyhaique para la construcción de casas o proyecto turistico de cabañas. Importante mencionar que esta en avance la futura instación de proyecto de APR (agua potable rural). Por otro lado, el terreno puede ser subdivido en 3 o 4 lotes de 5.000 MT2. Se encuentra cerrado completo.</t>
  </si>
  <si>
    <t>https://www.portalinmobiliario.com/MLC-1463161493-venta-de-parcelas-en-aysen-patagonia-_JM</t>
  </si>
  <si>
    <t>Ubicado en la Patagonia chilena, en el extremo sur de Chile, Alto Pangal es un proyecto de 45 hectáreas a tan  solo 8 km de la ciudad de Puerto Aysén.Rodeado de bosque nativo y un entorno natural único, nace este exclusivo loteo de parcelas agrícolas, cada una con una vista privilegiada al valle y la ciudad, con un área de conservación, senderos y miradores.Un concepto único en preservar el medio ambiente, con parcelas de más de 6.000 m2, con destino agrícola, para el desarrollo del cultivo familiar y con prohibición de cambiar su destino.</t>
  </si>
  <si>
    <t>https://new.yapo.cl/inmuebles/propiedad_85594701</t>
  </si>
  <si>
    <t>VENDO PARCELA SECTOR LOS TORREONES KM 26 , DOCUMENTACION AL DIA ROL PROPIO 0.53 HA SE ENCUENTRA CERCADA PLANA FACTIBILIDAD DE AGUA Y LUZ DENTRO DEL LOTEO VENTA DIRECTA SIN CORREDORA A PASOS DEL RIO SIMPSON Y CARRETERA CH240</t>
  </si>
  <si>
    <t>https://www.portalinmobiliario.com/MLC-1012453428-25-hectareas-en-cerro-castillo-_JM</t>
  </si>
  <si>
    <t>Linda propiedad de 2.5 hectareas en Cerro Castillo, ubicada 5km antes de la Villa, cuenta con bosque nativo, plano en su totalidad, lo cruza un arroyo de muy buen caudal todo el año, los derechos de agua estan solicitados, tres construcciones dentro, se trabajo en limpiarlo,cuenta con excelentes vistas, conexion a luz electrica ya hecha, colinda con Carretera austral asfaltada en mas de 200mt.Un hermoso y bien ubicado predio.</t>
  </si>
  <si>
    <t>Parque Nacional Cerro Castillo, Río Ibánez, Aysén</t>
  </si>
  <si>
    <t>https://www.portalinmobiliario.com/MLC-1021490485-25-hectareas-en-cerro-castillo-_JM</t>
  </si>
  <si>
    <t>https://www.portalinmobiliario.com/MLC-2109850914-patagonia-25ha-en-cerro-castillo-_JM</t>
  </si>
  <si>
    <t>Linda propiedad de 2.5 hectáreas en Cerro Castillo, ubicada 5km antes de la Villa, cuenta con bosque nativo, plano en su totalidad, lo cruza un arroyo de muy buen caudal todo el año, los derechos de agua están solicitados, tres construcciones dentro, se trabajo en limpiarlo, cuenta con excelentes vistas, conexión a luz eléctrica ya hecha, colinda con Carretera Austral asfaltada en mas de 200mt.Un hermoso y bien ubicado predio en la Patagonia.</t>
  </si>
  <si>
    <t>https://www.portalterreno.com/cl/propiedad/venta/terreno/rio-ibanez/197411</t>
  </si>
  <si>
    <t>2022-05-10</t>
  </si>
  <si>
    <t>Información Adicional Cierre perimetral Caminos Loteado Zona de Alta Demanda Zona de Muy Alta Demanda--&gt; Descripción Maravillosa parcela en primera linea al lago General Carrera. Vista asegurada al Cerro Castillo y a la inmensidad del lago. Pendiente suave con suelo vegetal. Camino de acceso ejecutado hasta la parcela. Condominio con 14 hectáreas de áreas comunes, dos playas. Comisión 5 % ( incluye traslados ). Christian Bielenberg G</t>
  </si>
  <si>
    <t>Levican,PuertoIbañez</t>
  </si>
  <si>
    <t>https://www.portalinmobiliario.com/MLC-2467332188-campo-con-orilla-de-rio-palena-la-junta-_JM</t>
  </si>
  <si>
    <t>Nombre del terreno: CAMPO CON ORILLA DE RIO PALENA, LA JUNTA Sector: La JuntaComuna: CisnesUbicación: 32 km de la Localidad de La JuntaAcceso: solo 8 km de ripio, orilla de camino publicoTiempo: 35 minutos desde La Junta Superficie: 27000 m2, 27 hectáreasServicios: Agua abundante, arroyos, vertientes, rio, posee pozo, tendido eléctrico a 200 metros, frente al rioDescripción: Excelente Terreno con aprox, 400 metros de orilla de Rio Palena, en la comuna de Cisnes, posee un refugio, arboles nativos y vegetación propia de la zona.LA UBICACION ES REFERENCIAL Y EL CAMPO SE VENDE COMPLETOEl llamado "Pueblo del Encuentro" se ubica en la confluencia de los ríos Rosselot y Palena, en un punto estratégico entre Chaitén y Coyhaique, además de ser la puerta de entrada hacia Raúl Marín Balmaceda hacia al oeste y Lago Verde al este.Fue fundada en 1963 cuando colonos de distintos puntos del país comenzaron a asentarse, aunque dada sus características geográficas fue desde mucho antes el lugar natural de reunión, descanso y aprovisionamiento de los colonos que movían animales desde Alto Palena. La construcción de la Carretera Austral en 1983 marcó un antes y un después en la historia de La Junta, ya que antes sus pobladores debían viajar hasta Argentina por provisiones, lo que generó una trenza cultural que hoy es visible en la fuerte tradición gaucha de la zona.Valor $9.000.000 , por hectárea, valor total $246.150.000 chilenos. - KP110455 - KPD070107 -  - Publicado con KiteProp CRM Sistema Inmobiliario</t>
  </si>
  <si>
    <t>https://www.yapo.cl/aisen/comprar/terreno_con_vista_al_cerro_castillo_78559588.htm?ca=13_s&amp;oa=78559588&amp;xsp=39</t>
  </si>
  <si>
    <t>2021-06-20</t>
  </si>
  <si>
    <t>Vendo 1.5 hectareas de terreno plano,acceso pavimentado, abundante agua de cordillera y factibilidad de energia eléctrica.Hermosa vista al cerro castillo, se ubica a 1 hora del aerpuerto Balmaceda, 15 minutos a la localidad de Villa C.Castillo, y 20 minutos del gran lago Gral. Carrera. Documentacion al dia. Excelente para concretar sus anhelados proyectos</t>
  </si>
  <si>
    <t>https://www.economicos.cl/propiedades/sitio-o-terreno-en-venta-en-rio-ibanez-codR76401637-8L0-EBGV4190.html</t>
  </si>
  <si>
    <t>Linda propiedad de 2.5 hectareas en Cerro Castillo, ubicada 5km  antes de la Villa, cuenta con bosque nativo, plano en su totalidad, lo cruza un arroyo de muy buen caudal todo el año, los derechos de agua estan solicitados, tres construcciones dentro, se trabajo en limpiarlo,cuenta con excelentes vistas, conexion a luz electrica ya hecha, colinda con Carretera austral asfaltada en mas de 200mt. Un hermoso y bien ubicado predio.</t>
  </si>
  <si>
    <t>https://www.portalinmobiliario.com/MLC-961585934-terreno-con-vista-a-coyhaique-_JM</t>
  </si>
  <si>
    <t>Campo dedicado a crianza de animales de granja y ganado ovino, son 4.5 hectáreas, a 12 minutos desde Coyhaique, 5 km aproximado, este campo, tiene agua de vertientes, luz eléctrica con empalme en el terreno, arboles frutales, cerezas y manzanos, bosque nativo de ñire y ciruelillo, arbusto, calafate, es un hermoso lugar, con una bella vista a Coyhaique, camino hasta el terreno, 1 km de ripio por camino vecinal, la media hectárea en este sector, esta en promedio a 35 millones y mas, por lo que esta, dentro del valor de mercado, no obstante, se reciben ofertas serias. Especial como inversión para loteo u otro proyecto. Sociedad o grupo de amigos interesados en la conservación de un terreno autosustentable. - KP28819 -  - Publicado con KiteProp CRM Sistema Inmobiliario</t>
  </si>
  <si>
    <t>https://new.yapo.cl/inmuebles/propiedad_85241548</t>
  </si>
  <si>
    <t>2022-11-13</t>
  </si>
  <si>
    <t>Se vende ½ hectárea de terreno a orilla de río, con acceso a luz y agua, camino turístico a 13 km de pto aysén. Valor $42.000.000 conversable tratar a los teléfonos</t>
  </si>
  <si>
    <t>https://new.yapo.cl/inmuebles/propiedad_83562456</t>
  </si>
  <si>
    <t>2023-08-22</t>
  </si>
  <si>
    <t>Se venden terrenos con 100mts lineales de orilla de Rio Baker, ubicado en región de Aysén a 20 Km de Caleta Tortel. Al Proyecto se accede directamente por Carretera Austral por medio de pasarelas peatonales las cuales se conectan en su interior con cada una de las parcelas. Cuenta con un parque de uso común de 54 hectáreas, además de un muelle para bajar embarcaciones y zona de quincho a orillas del Rio Vargas. Es una experiencia única, sana y revitalizante, pues Parque Río Baker se accede a cada una de las parcelas mediante pasarelas peatonales jerarquizadas según sus usos que bordean 54 ha de Mallín Patagónico para uso común, generándose en su interior miradores, sectores de avistamiento de aves y señaléticas, con el fin de generar en el Parque un relato y un habitar armónico y coherente con el entorno de la zona. Gran oportunidad, solo son 39 lotes y quedan 6 entre 1/2 há y 2,1 há</t>
  </si>
  <si>
    <t>https://www.yapo.cl/aisen/comprar/parcela_1_5_ha_sector_salto_chico_coyhaique_76614955.htm?ca=13_s&amp;oa=76614955&amp;xsp=45</t>
  </si>
  <si>
    <t>2021-03-02</t>
  </si>
  <si>
    <t>Se vende parcela de 1.5 hectáreas en sector Salto Chico, Coyhaique. Cuenta con energía eléctrica y factibilidad de conexión de agua potable.</t>
  </si>
  <si>
    <t>https://www.yapo.cl/aisen/comprar/1_21_hect_reas_78992663.htm?ca=13_s&amp;oa=78992663&amp;xsp=49</t>
  </si>
  <si>
    <t>2021-07-19</t>
  </si>
  <si>
    <t>Por ocasión vendo 1.21 hectáreas a 30 minutos de cerro castillo a 10 minutos del lago central cuenta con paso de servidumbre hasta el terreno.señal teléfonica y internet. El terreno no consta ni de agua ni de luz y el acceso es solo con vehículo 4x4. para más información por este medio.10 millones</t>
  </si>
  <si>
    <t>https://www.portalinmobiliario.com/MLC-2109786882-patagonia-hermoso-lodge-en-rio-paloma-_JM</t>
  </si>
  <si>
    <t>Este lodge ofrece una oportunidad única para aquellos que buscan invertir en un negocio de hospedaje y turismo en la Patagonia chilena.Características del Lodge:La construcción principal cuenta con 150m2 de espacio habitable, mientras que la bodega y la casa para operarios suman otros 70m2, lo que resulta en un total de 220 metros cuadrados de espacio construido.El lodge se emplaza en un terreno de 1.8ha que incluye una hermosa laguna interior propia, añadiendo encanto y escenario natural.El lodge principal tiene 6 dormitorios, cada uno con baño privado y capacidad para 2 camas de 1.5 plazas o una cama individual de 2 plazas. Además, hay camas dobles y camas individuales disponibles según las necesidades.Además cuenta con un amplio living, comedor y bar, lo que brinda un espacio acogedor para los huéspedes. 2 hot tubes y terraza exterior complementan el equipamiento.En la venta se incluye todo el mobiliario y decoración de primer nivel, lo que facilita la continuidad del negocio.Se anexa una casa completamente equipada para colaboradores, con capacidad para 5-6 personas.La cocina está completamente equipada con todo lo necesario para la preparación de alimentos, incluyendo utensilios, electrodomésticos y vajilla.La calefacción es por medio de estufas a leña y calefacción central por caldera a gas con radiadores en todos los recintos. Además, hay sistema alternativos de agua caliente con calefonts a gas licuado. La propiedad se abastece de electricidad a través de dos generadores diésel. Bombona con capacidad de 5000lt para gas licuado.La propiedad se abastece de agua de una cascada natural alimentada por un glaciar, asegurando un suministro de agua confiable y de alta calidad.Se incluye también equipamiento de pesca : Cataraft con 2 motores jet Yamaha 40 , 2 balsas, remos y salvavidas, 4 Watermaster, 2 carros de arrastre más todo el equipo de camping para atender pasajeros.(parrillas, vajilla y mobiliario plegable)Ubicado en cercanías de rio Paloma, accesos a múltiples cursos de agua con buena pesca.Entorno excelente para practica de treking, cabalgatas y actividades en la naturaleza.Patentes y permisos municipales al día. Lodge funcionando.Si estás buscando un negocio en un entorno natural impresionante, este lodge ofrece todo lo que necesitas para un buen comienzo.Para obtener más detalles sobre esta propiedad o para programar una visita y experimentar su encanto por ti mismo, no dudes en contactarnos. Estamos aquí para ayudarte a hacer realidad tu inversión en la Patagonia.</t>
  </si>
  <si>
    <t>https://www.portalterreno.com/cl/propiedad/venta/terreno/coyhaique/191051</t>
  </si>
  <si>
    <t>Información Adicional Caminos Bosque Buenos accesos Alumbrado público Ubicación privilegiada Zona de Alta Demanda Zona de Muy Alta Demanda--&gt; Descripción Con una vista escenografica se vende hermosa parcela a 35 minutos desde la ciudad de Coyhaique , a orillas del lago Pollux. Cuenta con servidumbre de paso y camino hasta el mismo lago, tiene un área de 0.88 has. Papeles al dia. 3% comisión gestión inmobiliaria.</t>
  </si>
  <si>
    <t>0603072432</t>
  </si>
  <si>
    <t>https://www.portalterreno.com/cl/propiedad/venta/terreno/coyhaique/202236</t>
  </si>
  <si>
    <t>Información Adicional Bosque Buenos accesos Ubicación privilegiada Zona de Alta Demanda Zona de Muy Alta Demanda--&gt; Descripción A 35 minutos desde la ciudad de Coyhaique y a 40 desde el aeropuerto de Balmaceda, se encuentra esta parcela de agrado de 1.37 has con más de 150 metros de orilla de Lago Pollux, posee un plano en lo alto con una bella y amplia vista al lago, y a medida que te acercas al lago la pendiente la pendiente te permite visualizar una futura construcción. La orilla del lago es una playa de piedras negras, a ambos costado un hermoso bosque de ñirre protege la costa del lago. Posee servidumbre de paso inscrita, acceso todo el año. Por último, destacar, la pesca deportiva, el kayak, trekking, mountain bike son actividades que puedes realizar en el lago o en el centro de Ski y Montaña El Fraile.</t>
  </si>
  <si>
    <t>1706104724</t>
  </si>
  <si>
    <t>https://www.yapo.cl/aisen/comprar/terreno_en_puerto_guadal_77631646.htm?ca=13_s&amp;oa=77631646&amp;xsp=34</t>
  </si>
  <si>
    <t>2021-04-07</t>
  </si>
  <si>
    <t>Se vende terreno de 11 hectáreas en Puerto Guadal, sector los valles. A 7 km de Guadal.Consultas al teléfono +569 91371854</t>
  </si>
  <si>
    <t>https://www.portalterreno.com/cl/propiedad/venta/agricola/chile-chico/231658</t>
  </si>
  <si>
    <t>Se vende hermosa Parcela de 2.5 hectáreas (25 mil M2) en unos de los mejores lugares para vivir en la región de Aysén ( Chile Chico). Parcela cuenta con 2 viviendas nuevas de 67 y 70 M2 cada una, se entregan amoblada. Además también cuenta con un galpón para uso agrícola o bodega. Las viviendas se encuentran con toda su documentación en regla, su respectiva conexión a la red eléctrica y de agua potable. El terreno cuenta con siembra de Alfalfa en plena producción, pero por la calidad del suelo y también el Microclima presente en la zona, es ideal para cualquier tipo de cultivo o huertos, la zona destaca por su producción de cerezas y hortalizas además cuenta con derechos de agua. Se encuentra ubicada en el valle de Bahía Jara, distante a 11,5 Kms. de la ciudad de Chile Chico y a 3 Kms. de la playa y camping del sector. NO PIERDA LA OPORTUNIDAD DE VIVIR EN UNA ZONA PRIVILEGIADA POR EL BUEN CLIMA Y DISFRUTAR DE LOS FRUTOS DE UNA TIERRA BENDECIDA A CÁ EN LA PATAGONIA CHILENA. Valor UF 8500. WhatsApp +</t>
  </si>
  <si>
    <t>https://www.portalinmobiliario.com/MLC-2454932682-patagonia-exclusivas-parcelas-lago-general-carrer-_JM</t>
  </si>
  <si>
    <t>PRECIO OFERTA EXCLUSIVO CYBER PROPERTY 2024Hermosos lotes en Lago General Carrera, gran area comun con orilla de lago y Marina privada, suministro de agua potable vía APR (agua potable rural), energía eléctrica soterrada más fibra óptica, maravillosas vistas al Lago General Carrera y a Cerro Castillo, acceso Parque privado de 900Ha con proyecto en desarrollo de restauración de flora y fauna nativa, distante a 1:20 minutos del aeropuerto de Balmaceda y 40 minutos de Cerro Castillo, acceso controlado y caminos interiores de dobles vías y anchos de 12 mts. El loteo considera características de alto estándar con respecto a la oferta de la región, lo que hace que sea una excelente oportunidad de inversión.Valores varían según las características de cada lote.Beautiful lots in Lago General Carrera, with a large common area with lakefront and private marina, potable water supply via APR (rural potable water), underground electric power plus fiber optic, marvelous views of Lago General Carrera and Cerro Castillo, access to a private 900Ha park with a project to restore native flora and fauna in progress, located 1 hour and 20 minutes from Balmaceda airport and 40 minutes from Cerro Castillo, controlled access and interior roads with dual carriageways and widths of 12 meters. The subdivision includes high standard features compared to the regions offerings, making it an excellent investment opportunity.Prices vary according to the characteristics of each lot.</t>
  </si>
  <si>
    <t>https://www.portalinmobiliario.com/MLC-1479719821-patagonia-espectaculares-lotes-1ha-orilla-general-_JM</t>
  </si>
  <si>
    <t>PRECIO OFERTA EXCLUSIVO CYBER PROPERTY 2024Exclusivos 4 Lotes contiguos con orilla de lago, con playas y acceso directo por Carretera Austral.Las dimensiones de los terrenos oscilan entre los 8.000 m2 y los 12.100m2 (0.8 -1,2 ha).Cada lote tiene espacio suficiente para la construcción de una o dos casas, dada la topografía y excepcionales vistas se pueden desarrollar interesantes propuestas en cuanto a la arquitectura.Abundante vegetación nativa.Cada parcela cuenta con rol propio, factibilidad eléctrica y señal de teléfono.Vistas impactantes al lago General Carrera y cordones montañosos.Excelente ubicación a 4 horas del aeropuerto de Balmaceda y 40 minutos de Puerto Río Tranquilo, en una de las zonas más demandadas de la Región de Aysén, a pocos kms de la desembocadura del Lago General Carrera al Lago Bertrand.Es una oportunidad única de tener una propiedad a orillas del lago y carretera Austral, con potencial tanto para vivir, descansar, desarrollo de proyecto turístico y comercial,Se puede ofertar por los 4 lotes que en conjunto suman 3.9ha.Valor publicado es desde según las características de cada lote.Exclusive 4 adjoining lots with lakefront, beaches, and direct access from the Carretera Austral (Southern Highway).The dimensions of the lots range from 8,000 m2 to 12,100 m2 (0.8 - 1.2 ha).Each lot has enough space for the construction of one or two houses, given the topography and exceptional views, interesting architectural proposals can be developed.Abundant native vegetation.Each parcel has its own deed, electrical feasibility, and telephone signal.Impressive views of Lake General Carrera and mountain ranges.Excellent location, 4 hours from Balmaceda airport and 40 minutes from Puerto Río Tranquilo, in one of the most sought-after areas of Aysén Region, a few kilometers from the confluence of Lake General Carrera and Lake Bertrand.This is a unique opportunity to own a property on the shores of the lake and the Carretera Austral, with potential for living, resting, tourist and commercial projects.Offer can be made for the 4 lots, which together total 3.9 ha.Published value is from, according to the characteristics of each lot.</t>
  </si>
  <si>
    <t>https://www.portalinmobiliario.com/MLC-2559774628-patagonia-espectaculares-lotes-1ha-orilla-general-_JM</t>
  </si>
  <si>
    <t>https://www.yapo.cl/aisen/comprar/predio_en_sector_fachinal_chile_chico_79386935.htm?ca=13_s&amp;oa=79386935&amp;xsp=29</t>
  </si>
  <si>
    <t>https://www.portalinmobiliario.com/MLC-2559851472-patagonia-exclusivas-parcelas-lago-general-carrer-_JM</t>
  </si>
  <si>
    <t>Hermosos lotes en  Lago General Carrera, gran area comun con orilla de lago y Marina privada, suministro de agua potable vía APR (agua potable rural), energía eléctrica soterrada más fibra óptica, maravillosas vistas al Lago General Carrera y a Cerro Castillo, acceso Parque privado de 900Ha con proyecto en desarrollo de restauración de flora y fauna nativa, distante a 1:20 minutos del aeropuerto de Balmaceda y 40 minutos de Cerro Castillo, acceso controlado y caminos interiores de dobles vías y anchos de 12 mts. El loteo considera características de alto estándar con respecto a la oferta de la región, lo que hace que sea una excelente oportunidad de inversión.Valores varían según las características de cada lote.Beautiful lots in Lago General Carrera, with a large common area with lakefront and private marina, potable water supply via APR (rural potable water), underground electric power plus fiber optic, marvelous views of Lago General Carrera and Cerro Castillo, access to a private 900Ha park with a project to restore native flora and fauna in progress, located 1 hour and 20 minutes from Balmaceda airport and 40 minutes from Cerro Castillo, controlled access and interior roads with dual carriageways and widths of 12 meters. The subdivision includes high standard features compared to the regions offerings, making it an excellent investment opportunity.Prices vary according to the characteristics of each lot.</t>
  </si>
  <si>
    <t>https://www.portalinmobiliario.com/MLC-932153213-rivera-de-lago-atravesado-_JM</t>
  </si>
  <si>
    <t>2021-11-11</t>
  </si>
  <si>
    <t>1.5 Hectareas de rivera del Lago Atravesado, EasyBroker ID: EB-IY0856</t>
  </si>
  <si>
    <t>https://www.portalinmobiliario.com/MLC-958775478-rivera-de-lago-atravesado-_JM</t>
  </si>
  <si>
    <t>https://www.portalinmobiliario.com/MLC-2180983436-patagonia-exclusivo-loteo-agricola-alta-vista-ce-_JM</t>
  </si>
  <si>
    <t>Espectacular parcelación agrícola y conservación AltaVista está ubicado a 3 Km en dirección a Puerto Ibáñez desde la Carretera Austral Sur que conecta con la ciudad de Coyhaique, a una hora de distancia Desde el aeropuerto de Balmaceda estamos a 50 minutos por camino asfaltado. A 10 minutos se encuentra Villa Cerro Castillo que cuenta con servicios básicos y comercio para abastecerse.Lotes desde 0.5ha a 8.7ha, cuenta con sistema de abastecimiento de agua potable, caminos interiores ripiados de 5m de ancho, reglamento de copropiedad que regula las construcciones, acceso directo al camino público.Las parcelas se entregan con derechos de aguas inscritos y red de distribución. La electricidad es por medio de paneles solares que cada propietario puede instalar.No pierda la oportunidad de tener un trozo de Patagonia.</t>
  </si>
  <si>
    <t>https://www.portalinmobiliario.com/MLC-1484699359-patagonia-exclusivo-loteo-agricola-alta-vista-ce-_JM</t>
  </si>
  <si>
    <t>Espectacular parcelación agrícola y conservación AltaVista está ubicado a 3 Km en dirección a Puerto Ibáñez desde la Carretera Austral Sur que conecta con la ciudad de Coyhaique, a una hora de distancia Desde el aeropuerto de Balmaceda estamos a 50 minutos por camino asfaltado. A 10 minutos se encuentra Villa Cerro Castillo que cuenta con servicios básicos y comercio para abastecerse.Lotes desde 0.5ha a 8.7ha, cuenta con sistema de abastecimiento de agua potable, caminos interiores ripiados de 5m de ancho, reglamento de copropiedad que regula las construcciones, acceso directo al camino público.Las parcelas se entregan con derechos de aguas inscritos y red de distribución. La electricidad es por medio de paneles solares  que cada propietario puede instalar.No pierda la oportunidad de tener un trozo de Patagonia.Spectacular agricultural subdivision and conservation AltaVista is located 3 km in the direction of Puerto Ibáñez from the Southern Austral Highway that connects with the city of Coyhaique, an hour away. From Balmaceda airport, we are 50 minutes away by paved road. Villa Cerro Castillo, which offers basic services and commerce for supplies, is just 10 minutes away.Lots range from 0.5 to 8.7 hectares and include a potable water supply system, 5-meter wide gravel interior roads, a co-ownership regulation that governs constructions, and direct access to the public road.The parcels are delivered with registered water rights and distribution network. Electricity is provided through solar panels that each owner can install.Dont miss the opportunity to have a piece of Patagonia.</t>
  </si>
  <si>
    <t>https://www.portalinmobiliario.com/MLC-2559851842-patagonia-exclusivo-loteo-agricola-alta-vista-ce-_JM</t>
  </si>
  <si>
    <t>https://www.portalinmobiliario.com/MLC-2454997412-patagonia-paradisiaca-orilla-del-lago-la-paloma-_JM</t>
  </si>
  <si>
    <t>PRECIO OFERTA EXCLUSIVO CYBER PROPERTY 2024Idílica propiedad a orillas del Lago Paloma, 2.4Ha con cualidades únicas en la Patagonia, se accede desde Coyhaique o el Aeropuerto de Balmaceda Distante a 40km, (25minutos) de los cuales los últimos 12Km son de ripio hasta llegar al embarcadero público del lago Paloma, la propiedad es plana en su totalidad y con abundante Bosque nativo, una cabaña y quincho cerrado.La cruza entera un arroyo con abundante agua y una cascada de más de 50 metros de altura y una orilla de lago soñada de mas de 300mt de playa y agua de colores maravillosos.La propiedad posee derechos de aguas, lo que asegura el consumo doméstico y proyecto de turbina para generación eléctrica.Una propiedad única por todas estas cualidades, perfecta para disfrutar de la pesca, deportes náuticos y descanso.Idyllic property on the shores of Lake Paloma, 2.4 hectares with unique qualities in Patagonia. It can be accessed from Coyhaique or Balmaceda Airport, located 40km away (25 minutes), of which the last 12km are gravel road until reaching the public pier of Lake Paloma. The property is completely flat and surrounded by abundant native forest, a cabin, and a closed barbecue area.The property is crossed by a stream with abundant water and a waterfall over 50 meters high, with a dreamlike lakeside of over 300 meters of beach and marvelous colored water.The property has water rights, which ensures domestic consumption and a turbine project for electricity generation.A unique property with all these qualities, perfect for enjoying fishing, water sports, and relaxation.</t>
  </si>
  <si>
    <t>La Paloma, Coihaique, Aysén</t>
  </si>
  <si>
    <t>https://www.portalinmobiliario.com/MLC-1501302513-patagonia-paradisiaca-orilla-del-lago-la-paloma-_JM</t>
  </si>
  <si>
    <t>PRECIO OFERTA EXCLUSIVO CYBER PROPERTY 2024Idílica propiedad a orillas del Lago Paloma, 2.4Ha con cualidades únicas en la Patagonia, se accede desde Coyhaique o el Aeropuerto de Balmaceda Distante a 40km, (25minutos) de los cuales los últimos 12Km son de ripio hasta llegar al embarcadero público del lago Paloma, la propiedad es plana en su totalidad y con abundante Bosque nativo, una  cabaña y quincho cerrado.La cruza entera un arroyo  con abundante agua y  una cascada de más de 50 metros de altura y una orilla de lago soñada de mas de 300mt  de playa y agua de colores  maravillosos.La propiedad posee derechos de aguas, lo que asegura el consumo doméstico y proyecto de turbina para generación eléctrica.Una propiedad única por todas estas cualidades, perfecta para disfrutar de la pesca, deportes náuticos y descanso.Idyllic property on the shores of Lake Paloma, 2.4 hectares with unique qualities in Patagonia. It can be accessed from Coyhaique or Balmaceda Airport, located 40km away (25 minutes), of which the last 12km are gravel road until reaching the public pier of Lake Paloma. The property is completely flat and surrounded by abundant native forest, a cabin, and a closed barbecue area.The property is crossed by a stream with abundant water and a waterfall over 50 meters high, with a dreamlike lakeside of over 300 meters of beach and marvelous colored water.The property has water rights, which ensures domestic consumption and a turbine project for electricity generation.A unique property with all these qualities, perfect for enjoying fishing, water sports, and relaxation.</t>
  </si>
  <si>
    <t>https://www.portalinmobiliario.com/MLC-1921319716-paradisiaca-rivera-del-lago-la-paloma-_JM</t>
  </si>
  <si>
    <t>Idílica propiedad a orillas del Lago Paloma, 2.4Ha con cualidades únicas en la Patagonia, se accede desde Coyhaique o el Aeropuerto de Balmaceda Distante a 40km, (25minutos) de los cuales los últimos 12Km son de ripio hasta llegar al embarcadero público del lago Paloma, la propiedad es plana en su totalidad y con abundante Bosque nativo y una construcción de cabaña, la cruza entera un arroyo con abundante agua y una caída de mas de 50 metros de altura y una rivera de lago soñada de mas de 300mt de playa y agua de colores maravillosos.Una propiedad unica por todas estas cualidades.</t>
  </si>
  <si>
    <t>Propiedad Ubicada exactamente en el cruce de la Carretera longitudinal austral sur con el cruce a Bahia Murta, 195 kilometros desde Coyaique o Balmaceda, a 17 kilometros de Puerto Rio Tranquilo, 20km de Puerto Sanchez, la propiedad es de 1.8 hectareas y cuenta con Casa Restaurant, dos cabañas quincho y una bodega, poco mas de 150 metros de orilla de camino y orilla de rio.Lugar con desarrollo turistico en los ultimos años, dada su cercania con los dos lugares con Cavernas de Marmol en la patagonia, Tranquilo y Sanchez.</t>
  </si>
  <si>
    <t>https://www.portalinmobiliario.com/MLC-1021330141-propiedad-comercial-para-turismo-_JM</t>
  </si>
  <si>
    <t>https://www.portalinmobiliario.com/MLC-1735234320-propiedad-comercial-para-turismo-_JM</t>
  </si>
  <si>
    <t>https://www.portalinmobiliario.com/MLC-1820922306-propiedad-comercial-para-turismo-_JM</t>
  </si>
  <si>
    <t>Propiedad Ubicada exactamente en el cruce de la Carretera longitudinal austral sur con el cruce a Bahía Murta, 195 kilómetros desde Coyhaique o Balmaceda, a 17 kilómetros de Puerto Rio Tranquilo, 20km de Puerto Sánchez, la propiedad es de 1.8 ha y cuenta con Casa Restaurant, dos cabañas quincho y una bodega, poco mas de 150 metros de orilla de camino y orilla de rio.Lugar con desarrollo turístico en los últimos años, dada su cercanía con los dos lugares con Cavernas de Mármol en la Patagonia, Tranquilo y Sánchez.</t>
  </si>
  <si>
    <t>Propiedad Ubicada exactamente en el cruce de la Carretera longitudinal austral sur con el cruce a Bahia Murta, 195 kilometros desde Coyaique o Balmaceda, a 17 kilometros de Puerto Rio Tranquilo, 20km de Puerto Sanchez, la propiedad es de 1.8 hectareas y cuenta con Casa Restaurant, dos cabañas quincho y una bodega, poco mas de 150 metros de orilla de camino y orilla de rio.Lugar con desarrollo turistico en los ultimos años, dada su cercania con los dos lugares con Cavernas de Marmol en la patagonia, Tranquilo y Sanchez. EasyBroker ID: EB-FE8809</t>
  </si>
  <si>
    <t>https://www.portalinmobiliario.com/MLC-939882147-propiedad-comercial-para-turismo-_JM</t>
  </si>
  <si>
    <t>https://propiedades.elmercurio.com/propiedades/sitio-o-terreno-en-venta-en-rio-ibanez-codR76401637-8L0-FE8809.html</t>
  </si>
  <si>
    <t>https://www.portalinmobiliario.com/MLC-1427347985-patagonia-paradisiaca-rivera-del-lago-la-paloma-_JM</t>
  </si>
  <si>
    <t>Idílica propiedad a orillas del Lago Paloma, 2.4Ha con cualidades únicas en la Patagonia, se accede desde Coyhaique o el Aeropuerto de Balmaceda Distante a 40km, (25minutos) de los cuales los últimos 12Km son de ripio hasta llegar al embarcadero público del lago Paloma, la propiedad es plana en su totalidad y con abundante Bosque nativo, una cabaña y quincho cerrado.La cruza entera un arroyo con abundante agua y una cascada de mas de 50 metros de altura y una rivera de lago soñada de mas de 300mt de playa y agua de colores maravillosos.La propiedad posee derechos de aguas, lo que asegura el consumo domestico y proyecto de turbina para generación eléctrica.Una propiedad única por todas estas cualidades, perfecta para disfrutar de la pesca, deportes náuticos y descanso.</t>
  </si>
  <si>
    <t>https://www.portalinmobiliario.com/MLC-1391409973-paradisiaca-rivera-del-lago-paloma-_JM</t>
  </si>
  <si>
    <t>https://www.portalterreno.com/cl/propiedad/venta/sitio/coyhaique/176756</t>
  </si>
  <si>
    <t>Información Adicional Zona de Alta Demanda Zona de Muy Alta Demanda--&gt; Descripción Parcela ubicada en una zona rural, llamada El Claro, camino a Punguilemu KM 7.Tiene una extensión de 3.5 Ha. con uso de suelo industrial, susceptible de cambiar a Habitacional.Se puede subdividir hasta en 7 parcelas individuales de 5.000 metros cada una con rol propio.La topografía del terreno corresponde a partes planas y sectores con lomajes de distintos ángulos.Antiguamente fue usado como matadero, por lo que aún tiene un galpón, cámara de frigorífico y casa del cuidador en regular estado.Terreno apto para instalar un Condominio o parcelar y vender por separado para construir casas de mayor plusvalía. Ubicado a pocos kilómetros de la ciudad de Coyhaique, la que cuenta con todos los servicios.SE ACEPTAN OFERTASSolicitar Visita al fono +Fredda Henriquez Propiedades</t>
  </si>
  <si>
    <t>elclaro</t>
  </si>
  <si>
    <t>Parcela ubicada en una zona rural, llamada El Claro, camino a Punguilemu KM 7. Tiene una extensión de 3.5 Ha. actual uso de suelo industrial, acepta cambio a Habitacional.  Se puede subdividir hasta en 7 parcelas individuales de 5.000 metros cada una con rol propio. La topografía del terreno corresponde a partes planas y sectores con lomajes de distintos ángulos. Antiguamente fue usado como matadero, por lo que aún tiene un galpón, cámara de frigorífico y casa del cuidador en regular estado. Terreno apto para instalar un Condominio o parcelar y vender por separado para construir casas de mayor plusvalía. Ubicado a pocos kilómetros de la ciudad de Coyhaique, la que cuenta con todos los servicios. SE ACEPTAN OFERTAS Solicitar Visita al fono +56994446814 Fredda Henriquez Propiedades</t>
  </si>
  <si>
    <t>Camino A Panguilemu Km- 7 El Claro, Coihaique, Aysén</t>
  </si>
  <si>
    <t>https://www.portalinmobiliario.com/MLC-957795050-sitio-en-venta-en-coihaique-_JM</t>
  </si>
  <si>
    <t>https://propiedades.portalterreno.cl/propiedad/venta/terreno/aysen/262172</t>
  </si>
  <si>
    <t>Zahause-\nGestión inmobiliaria\nVENDE:\nOportunidad imperdible!!\n\nCompra el terreno de tus sueños, al borde de la Carretera Austral, junto al Río Risopatrón \n\nTerrenos situados en un entorno tranquilo, en un paisaje increíble, con gran biodiversidad, flora y fauna nativa, ubicado entre La Junta y Puyuhuapi, Carretera Austral, Región de Aysén.\n\nLote 1: 6.3 ha\nLote 2: 7.4 ha\n\nFactibilidad técnica de luz\n\nCada uno de los terrenos colinda con 100 mts del Río Risopatrón y 100 mts de Carretera Austral, con fácil acceso al terreno\n\nUbicación referencial:\nCarretera Austral a 15 km de La Junta, a 32 km de Puyuhuapi y 300 km de Coyhaique \n \n\nValor de venta:\nLotes por separado: 150.000.000 + 2% neto honorarios corretaje \nAmbos lotes: 250.000.000 + 2% neto honorarios corretaje\n\nCONTACTO\n\n+ \n\n+ \n\n- KP258679 - KPD072600 - \n - Publicado vía KiteProp CRM Inmobiliario. La Junta</t>
  </si>
  <si>
    <t>https://www.yapo.cl/aisen/arrendar/sitio_puerto_aysen_ais_n_78527477.htm?ca=13_s&amp;oa=78527477&amp;xsp=6</t>
  </si>
  <si>
    <t>Se vende Espectacular Terreno en Puerto AysénTerreno de 12,38 Hectáreas en total , cuenta con certificado de factibilidad de agua potable y alcantarillado (Aguas Patagonia)Acceso Directo ruta camino Ruta 240- Ruta X-550 cruzando el puente presidente Carlos Ibañez del Campo del rio Aisén a metros del hotel Patagonia Green, y a 3Km aprox. de la plaza Puerto Aysén.Terreno plano, no presenta dificultades topográficas, colinda con zona urbana, cercano a al centro de la ciudad, supermercados y servicios.GRAN PLUSVALÍA. Metros aproximados informados por el dueño a corroborar en tasación bancaria.Para consultas o coordinar visitas contactar a:Sergio Kriukow. Agente Inmobiliario  (56) 9 65946708¡Tu Propiedad en manos de expertos ¡</t>
  </si>
  <si>
    <t>Puerto Aysen, Aysén, Aysén</t>
  </si>
  <si>
    <t>2021-12-24</t>
  </si>
  <si>
    <t>Se vende Espectacular Terreno en Puerto Aysén Terreno de 12,38 Hectáreas en total , cuenta con certificado de factibilidad de agua potable y alcantarillado (Aguas Patagonia) Acceso Directo ruta camino Ruta 240- Ruta X-550 cruzando el puente presidente Carlos Ibañez del Campo del rio Aisén a metros del hotel Patagonia Green, y a 3Km aprox. de la plaza Puerto Aysén. Terreno plano, no presenta dificultades topográficas, colinda con zona urbana, cercano a al centro de la ciudad, supermercados y servicios. GRAN PLUSVALÍA. Metros aproximados informados por el dueño a corroborar en tasación bancaria. Para consultas o coordinar visitas contactar a: Sergio Kriukow. Agente Inmobiliario (56) 9 65946708 ¡Tu Propiedad en manos de expertos ¡</t>
  </si>
  <si>
    <t>https://new.yapo.cl/inmuebles/propiedad_81130726</t>
  </si>
  <si>
    <t>https://www.portalinmobiliario.com/MLC-1062393130-sitio-en-venta-en-aisen-_JM</t>
  </si>
  <si>
    <t>https://www.yapo.cl/inmuebles/propiedad_88392919</t>
  </si>
  <si>
    <t>Se vende terreno urbano 10, 1 hectárea valor 0,48 UF el mt2</t>
  </si>
  <si>
    <t>https://www.portalinmobiliario.com/MLC-1403506201-paradisiaca-rivera-del-lago-la-paloma-_JM</t>
  </si>
  <si>
    <t>Idílica propiedad a orillas del Lago Paloma, 2.4Ha con cualidades únicas en la Patagonia, se accede desde Coyhaique o el Aeropuerto de Balmaceda Distante a 40km, (25minutos) de los cuales los últimos 12Km son de ripio hasta llegar al embarcadero público del lago Paloma, la propiedad es plana en su totalidad y con abundante Bosque nativo y una construcción de cabaña,  la cruza entera un arroyo  con abundante agua y  una caída de mas de 50 metros de altura y una rivera de lago soñada de mas de 300mt  de playa y agua de colores  maravillosos.Una propiedad unica por todas estas cualidades.</t>
  </si>
  <si>
    <t>https://new.yapo.cl/inmuebles/propiedad_83336068</t>
  </si>
  <si>
    <t>Hermosa parcela 1.23 hectareas, orilla lago tamango y tamanguito - $160 millones -Ubicado entre puerto ibañez/cerro castillo, camino interior (sendero de Chile) -Transitable los 360 dias del año -Excelente pesca en ambos lagos -Aproximado 1.5 horas del aeropuerto Balmaceda Precio conversable mas 3% de comision por concepto de corretaje Mas detalles +56968686740</t>
  </si>
  <si>
    <t>https://www.portalterreno.com/cl/propiedad/venta/terreno/aysen/247762</t>
  </si>
  <si>
    <t>Zahause-\nGestión inmobiliaria\nVENDE:\nOportunidad imperdible!!\n\nCompra el terreno de tus sueños, al borde de la Carretera Austral, junto al Río Risopatrón \n\nTerrenos situados en un entorno tranquilo, en un paisaje increíble, con gran biodiversidad, flora y fauna nativa, ubicado entre La Junta y Puyuhuapi, Carretera Austral, Región de Aysén.\n\nLote 1: 6.3 ha\nLote 2: 7.4 ha\n\nFactibilidad técnica de luz\n\nCada uno de los terrenos colinda con 100 mts del Río Risopatrón y 100 mts de Carretera Austral, con fácil acceso al terreno\n\nUbicación referencial:\nCarretera Austral a 15 km de La Junta, a 32 km de Puyuhuapi y 300 km de Coyhaique \n \n\nValor de venta:\nLotes por separado: 150.000.000 + 2% neto honorarios corretaje \nAmbos lotes: 290.000.000 + 2% neto honorarios corretaje\n\nCONTACTO\n\n+ \n\n+ \n\n- KP229168 - \n - Publicado vía KiteProp CRM Inmobiliario La Junta</t>
  </si>
  <si>
    <t>https://new.yapo.cl/inmuebles/propiedad_86625226</t>
  </si>
  <si>
    <t>2023-03-19</t>
  </si>
  <si>
    <t>Terreno en venta Carretera Austral, La Junta - Puyuhuapi - Gestión inmobiliaria VENDE: Oportunidad imperdible!! Compra el terreno de tus sueños. al borde de la Carretera Austral. junto al Río Risopatrón Terrenos situados en un entorno tranquilo. en un paisaje increíble. con gran biodiversidad. flora y fauna nativa. ubicado entre La Junta y Puyuhuapi. Carretera Austral. Región de Aysén. Lote 1: 6.3 ha Lote 2: 7.4 ha Factibilidad técnica de luz Cada uno de los terrenos colinda con 100 mts del Río Risopatrón y 100 mts de Carretera Austral. con fácil acceso al terreno Ubicación referencial: Carretera Austral a 15 km de La Junta. a 32 km de Puyuhuapi y 300 km de Coyhaique Valor de venta: Lotes por separado: 150.000.000 + 2% neto honorarios corretaje Ambos lotes: 290.000.000 + 2% neto honorarios corretaje CONTACTO + 56947594019 + 56974467775 - KP203394 - - Publicado vía KiteProp CRM Inmobiliario</t>
  </si>
  <si>
    <t>Hermoso Lote a orillas del Lago General Carrera, acceso a Marina privada, suministro de agua potable vía APR (agua potable rural), energía eléctrica soterrada mas fibra óptica, maravillosas vistas al Lago General Carrera y a Cerro Castillo, acceso Parque privado de 900Ha, distante a 1:20 minutos del aeropuerto de Balmaceda y 40 minutos de Cerro Castillo, acceso controlado y caminos interiores de dobles vias y anchos de 12 mts, lote perteneciente a un exclusivo desarrollo de primera calidad.</t>
  </si>
  <si>
    <t>https://www.portalinmobiliario.com/MLC-2180944866-patagoniaexclusiva-orilla-del-lago-general-carrer-_JM</t>
  </si>
  <si>
    <t>https://www.portalinmobiliario.com/MLC-2364936964-patagoniaexclusiva-orilla-del-lago-general-carrer-_JM</t>
  </si>
  <si>
    <t>Hermoso Lote a orillas del Lago General Carrera, acceso a Marina privada, suministro de agua potable vía APR (agua potable rural), energía eléctrica soterrada mas fibra óptica, maravillosas vistas al Lago General Carrera y a Cerro Castillo, acceso Parque privado de 900Ha, distante a 1:20 minutos del aeropuerto de Balmaceda y 40 minutos de Cerro Castillo, acceso controlado y caminos interiores de dobles vías y anchos de 12 mts, lote perteneciente a un exclusivo desarrollo de primera calidad.Beautiful lot on the shores of Lake General Carrera, access to a private marina, supply of drinking water via an APR (rural drinking water) system, underground electricity and fiber optic, marvelous views of Lake General Carrera and Cerro Castillo, access to a private 900Ha park, located 1 hour and 20 minutes away from Balmaceda airport and 40 minutes from Cerro Castillo, controlled access and double-lane interior roads with a width of 12 meters, lot belonging to an exclusive high-quality development.</t>
  </si>
  <si>
    <t>https://www.portalterreno.com/cl/propiedad/venta/terreno/puerto-aysen/180536</t>
  </si>
  <si>
    <t>Información Adicional Cierre perimetral Caminos Canal de riego Bosque Buenos accesos Ubicación privilegiada Zona de Alta Demanda Zona de Muy Alta Demanda--&gt; Descripción Venta de Terreno en Bahía murta: 177.50 hectáreas. Bahía murta se encuentra a 198 km de Coyhaique y a 100 kms de Cerro Castillo, por la Carretera Austral, donde se debe empalmar con la ruta X- 731 y avanzar 4 kms hasta llegar a la localidad. Existe Aeropuerto en Balmaceda a 55 kms de Coyhaique, donde encontrará buses y servicios de alquiler de automóviles que te llevan a la localidad. Bahía murta se destaca a la calidad de sus Servicios básicos, entre estos Posta y/ Servicios de urgencia médica, locales comerciales, vulcanización hosterías, Señal de Entel. La Gasolinera mas cercana se encuentra en Coyhaique o Rio Puerto Tranquilo a 24 kms. El sector se caracteriza por una variada Flora y Fauna Nativa, preservación dada por su único clima. Por otra parte y en sus cercanías se encuentra el Parque Nacional Laguna San Rafael, Parque Nacional Cerro Castillo, Parque Nacional Patagonia. Además disfrutarás de una serie de atracciones turísticas tales como visitar las termas rusticas en Rio Engaño, podrás disfrutar el hermoso camino desde Bahía Murta a Puerto Sánchez con pendientes y curvas con una hermosa vista panorámica. Su clima es templado lluvioso. Una gran oportunidad de compra para inversionistas o amantes de la naturaleza.</t>
  </si>
  <si>
    <t>BahíaMurta</t>
  </si>
  <si>
    <t>https://www.portalinmobiliario.com/MLC-1083209178-a-10-minutos-de-plaza-de-coyhaique-fantastico-terreno-_JM</t>
  </si>
  <si>
    <t>FANTASTICO TERRENO 1.07 HECTAREAS – RADIO URBANO DE COYHAIQUE DESCRIPCIÓN Y CARACTERÍSTICASParcela de 1.07 hectáreas con inigualable ubicación en el sector Piedra del Indio, a 5 minutos del centro de Coyhaique, excelente accesibilidad a través de la Carretera Austral o Bypass y a pasos de equipamiento y servicios como Cafetería, Bomberos, Bomba de Bencina, Supermercado Unimarc, Farmacia, Almacenes y SODIMAC. Ubicada en uno de los atractivos turísticos más importantes de la ciudad: sector ByPass - Piedra del Indio - Río Simpson, a 5 minutos a pie se encuentran pozones aptos para baño y pesca deportiva en los ríos Simpson y Claro, el Club de Huasos y la Pasarela Piedra del Indio, El terreno tiene exposición NOROESTE, muy asoleado desde la mañana y cuenta con aproximadamente 2600m2 planos ideales para construcción de equipamiento (cabañas, quinchos, estacionamiento, etc.). Cuenta con huerto de Frambuesas y Ciruelos, bosque de pinos adultos y es cruzada por el estero Las Lumas, próximo a ser canalizado por el MOP (se habilitará puente alcantarilla para conectar ambas mitades). Tiene además construidos una casa y quincho eventualmente reutilizables según requerimientos .USOS PERMITIDOS SEGÚN CERTIFICADO DE INFORMES PREVIOS (disponible a solicitud del interesado)- Educación – cultura – áreas verdes – deportes – esparcimiento – turismo y Servicios Profesionales (excepto Bancos y Financieras- Salud – educación – cultura – Organización Comunitaria- Seguridad – culto – cultura – comercio Minorista – servicios públicos y servicios profesionales. Anexos a una vivienda (excepto bancos y financieras)</t>
  </si>
  <si>
    <t>Camino Piedra Del Indio, Coyhaique, Coihaique, Chile, Coihaique, Aysén</t>
  </si>
  <si>
    <t>https://propiedades.elmercurio.com/propiedades/propiedad-agricola-en-venta-en-tortel-codR77903600-6L0-110031256.html</t>
  </si>
  <si>
    <t>Cod. P&amp;G : 31256 : Este predio de 1.435 has. ubicado 29 km. al norte de Caleta Tortel, en un impresionante fiordo a los pies del glaciar Steffens. Este predio domina el Parque Nacional Laguna San Rafael e incluye aprox. 9 km de orilla del Rio Huemules y 7 km. aprox. de orilla de mar. Cuenta con derechos de agua superficiales sobre el rio Huemules y otros arroyos.</t>
  </si>
  <si>
    <t>https://www.portalterreno.com/cl/propiedad/venta/inversion/lago-verde/208180</t>
  </si>
  <si>
    <t>Información Adicional Zona de Alta Demanda Zona de Muy Alta Demanda--&gt; Descripción Hermoso campo cordillerano para conservacion o inversion de 1.437 ha, totalmente privado, colindando en gran parte con cordilleras fiscales. Otro deslinde es con el arroyo pedregoso de corriente de agua permanente del cual tiene inscrito 10 l/s. Se accede desde Villa La Tapera, a unos 9 km por la ruta que va a Argentina se atraviesa el rio Cisnes recorriendo unos 8 km a traves de una servidumbre de paso no inscrita pero en uso desde que bienes nacionales otorgo el primer titulo de propiedad a su primer dueño. Posse bosque enteramente de lenga que cubre casi el 100% de la superficie del campo a excepcion de una pocas ha de veranada. Tiene un plan de manejo aprobado de Conaf por 18 ha, renovado el año 2020 valido por 5 años. Hay pequeñas lagunas en su interior y muchas vertientes de agua. Muchas areas planas y con poco desnivel ideal para recorrer la superfice caminando o a caballo. A poco menos de 2 horas cabalgando a traves de la cordillera fiscal se llega a la cima con una excelente vista hacia el lado Argentino y el Lago Fontana. Hay fauna silvestre como ciervos, jabalies, zorros, pumas, en su interior. El lago Solis con muy buena pesca se encuentra a unos 5 km de la propiedad. Un solo rol y documentos al dia. Interesados contactarse por correo electronico.</t>
  </si>
  <si>
    <t>3107025915</t>
  </si>
  <si>
    <t>https://www.portalterreno.com/cl/propiedad/venta/agricola/villa-ohiggins/100230</t>
  </si>
  <si>
    <t>Villa Ohiggins</t>
  </si>
  <si>
    <t>Información Adicional Derechos de agua Bosque Buenos accesos Ubicación privilegiada Zona de Alta Demanda Zona de Muy Alta Demanda--&gt; Descripción Vendo Campo en la Patagonia, con 2 Lagos interiores uno de 90 has y otro de 50 has, orilla de la carretera austral y a solo 27 km del pueblo de Villa Ohiggins, con bosque nativo, ríos y humedales, derechos de aguas inscritos (consuntivos y no consuntivos) ideal para Conservación, Turismo, Inversión o desarrollo inmobiliario, con vista a Glaciar El Tigre, el mejor campo de la zona!!</t>
  </si>
  <si>
    <t>VILLA OHIGGINS</t>
  </si>
  <si>
    <t>https://www.portalterreno.com/cl/propiedad/venta/terreno/cochrane/188836</t>
  </si>
  <si>
    <t>Información Adicional Zona de Alta Demanda Zona de Muy Alta Demanda--&gt; Descripción A 40 minutos de la localidad de Cochrane se encuentra el embarcadero desde donde se navega por el Lago Cochrane por al menos 1 hora para llegar hasta el campo de 1.450 has. Con 4 kms de orilla de lago, el cual es considerado como uno de los lagos más cristalinos a nivel mundial, es posible ver hasta a 46 metros de profundidad, 3 playas grandes con muy buen acceso, el campo posee arroyos interiores, el predio se ubica estratégicamente adportas de la frontera con Argentina, provincia de Santa cruz, en donde el Lago Cochrane pasa a llamarse Lago Pueyrredón el cual se comparte con el Lago Posada. Mencionar la importancia turística del sector y más lo que se ha desarrollado por el lado argentino, en donde existen servicios de alojamiento para diversas actividades turísticas como, la ruta del río oro que conduce hacia el monte San Lorenzo. El campo posee luz a traves de paneles solares. Vía terrestre hoy no existen caminos de acceso directo al predio, pero se está trabajando en la conexión desde Lago Brown, camino que el cuerpo militar del trabajo lleva como misión conectar de manera soberana este rincón del lago.</t>
  </si>
  <si>
    <t>0902022204</t>
  </si>
  <si>
    <t>terreno_final</t>
  </si>
  <si>
    <t>UF_Ha</t>
  </si>
  <si>
    <t>año_mes</t>
  </si>
  <si>
    <t>año_semestre</t>
  </si>
  <si>
    <t>ha_final</t>
  </si>
  <si>
    <t>precio_uf_final</t>
  </si>
  <si>
    <t>conectividad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</si>
</sst>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 &quot;$&quot;* #,##0_ ;_ &quot;$&quot;* \-#,##0_ ;_ &quot;$&quot;* &quot;-&quot;_ ;_ @_ "/>
    <numFmt numFmtId="41" formatCode="_ * #,##0_ ;_ * \-#,##0_ ;_ * &quot;-&quot;_ ;_ @_ "/>
    <numFmt numFmtId="164" formatCode="_ * #,##0.0_ ;_ * \-#,##0.0_ ;_ * &quot;-&quot;_ ;_ @_ "/>
    <numFmt numFmtId="165" formatCode="#,##0.000000"/>
    <numFmt numFmtId="166" formatCode="0.000000"/>
  </numFmts>
  <fonts count="3" x14ac:knownFonts="1">
    <font>
      <sz val="11"/>
      <color rgb="FF000000"/>
      <name val="Calibri"/>
      <family val="2"/>
      <scheme val="minor"/>
    </font>
    <font>
      <sz val="11"/>
      <color rgb="FF000000"/>
      <name val="Calibri"/>
      <family val="2"/>
      <scheme val="minor"/>
    </font>
    <font>
      <u/>
      <sz val="11"/>
      <color theme="10"/>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FF00"/>
        <bgColor indexed="64"/>
      </patternFill>
    </fill>
  </fills>
  <borders count="1">
    <border>
      <left/>
      <right/>
      <top/>
      <bottom/>
      <diagonal/>
    </border>
  </borders>
  <cellStyleXfs count="4">
    <xf numFmtId="0" fontId="0" fillId="0" borderId="0"/>
    <xf numFmtId="41" fontId="1" fillId="0" borderId="0" applyFont="0" applyFill="0" applyBorder="0" applyAlignment="0" applyProtection="0"/>
    <xf numFmtId="42" fontId="1" fillId="0" borderId="0" applyFont="0" applyFill="0" applyBorder="0" applyAlignment="0" applyProtection="0"/>
    <xf numFmtId="0" fontId="2" fillId="0" borderId="0" applyNumberFormat="0" applyFill="0" applyBorder="0" applyAlignment="0" applyProtection="0"/>
  </cellStyleXfs>
  <cellXfs count="13">
    <xf numFmtId="0" fontId="0" fillId="0" borderId="0" xfId="0"/>
    <xf numFmtId="41" fontId="0" fillId="0" borderId="0" xfId="1" applyFont="1"/>
    <xf numFmtId="0" fontId="0" fillId="2" borderId="0" xfId="0" applyFill="1"/>
    <xf numFmtId="42" fontId="0" fillId="0" borderId="0" xfId="2" applyFont="1"/>
    <xf numFmtId="41" fontId="0" fillId="0" borderId="0" xfId="0" applyNumberFormat="1"/>
    <xf numFmtId="2" fontId="0" fillId="0" borderId="0" xfId="0" applyNumberFormat="1"/>
    <xf numFmtId="41" fontId="0" fillId="3" borderId="0" xfId="1" applyFont="1" applyFill="1"/>
    <xf numFmtId="42" fontId="0" fillId="3" borderId="0" xfId="2" applyFont="1" applyFill="1"/>
    <xf numFmtId="41" fontId="0" fillId="3" borderId="0" xfId="0" applyNumberFormat="1" applyFill="1"/>
    <xf numFmtId="164" fontId="0" fillId="0" borderId="0" xfId="0" applyNumberFormat="1"/>
    <xf numFmtId="0" fontId="2" fillId="0" borderId="0" xfId="3"/>
    <xf numFmtId="165" fontId="0" fillId="0" borderId="0" xfId="0" applyNumberFormat="1"/>
    <xf numFmtId="166" fontId="0" fillId="0" borderId="0" xfId="0" applyNumberFormat="1"/>
  </cellXfs>
  <cellStyles count="4">
    <cellStyle name="Hipervínculo" xfId="3" builtinId="8"/>
    <cellStyle name="Millares [0]" xfId="1" builtinId="6"/>
    <cellStyle name="Moneda [0]" xfId="2"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ortalinmobiliario.com/MLC-1508112833-espectacular-campo-en-coyhaique-a-orillas-del-rio-viviana-_JM" TargetMode="External"/><Relationship Id="rId13" Type="http://schemas.openxmlformats.org/officeDocument/2006/relationships/hyperlink" Target="https://propiedades.portalterreno.cl/propiedad/venta/sitio/rio-ibanez/299166" TargetMode="External"/><Relationship Id="rId18" Type="http://schemas.openxmlformats.org/officeDocument/2006/relationships/hyperlink" Target="https://propiedades.portalterreno.cl/propiedad/venta/terreno/rio-ibanez/308866" TargetMode="External"/><Relationship Id="rId26" Type="http://schemas.openxmlformats.org/officeDocument/2006/relationships/hyperlink" Target="https://www.portalinmobiliario.com/MLC-2548982392-predio-206-hr-en-sector-rio-turbio-_JM" TargetMode="External"/><Relationship Id="rId39" Type="http://schemas.openxmlformats.org/officeDocument/2006/relationships/hyperlink" Target="https://www.yapo.cl/inmuebles/propiedad_88520579" TargetMode="External"/><Relationship Id="rId3" Type="http://schemas.openxmlformats.org/officeDocument/2006/relationships/hyperlink" Target="https://www.portalinmobiliario.com/MLC-1487390813-vendo-terreno-2-lotes-rio-blanco-_JM" TargetMode="External"/><Relationship Id="rId21" Type="http://schemas.openxmlformats.org/officeDocument/2006/relationships/hyperlink" Target="https://www.yapo.cl/inmuebles/propiedad_89270137" TargetMode="External"/><Relationship Id="rId34" Type="http://schemas.openxmlformats.org/officeDocument/2006/relationships/hyperlink" Target="https://www.portalinmobiliario.com/MLC-1506651467-oportunidad-vendo-2-terrenos-91-ha-patagonia-lago-verde-_JM" TargetMode="External"/><Relationship Id="rId42" Type="http://schemas.openxmlformats.org/officeDocument/2006/relationships/hyperlink" Target="https://www.yapo.cl/inmuebles/propiedad_89492712" TargetMode="External"/><Relationship Id="rId47" Type="http://schemas.openxmlformats.org/officeDocument/2006/relationships/hyperlink" Target="https://inmueble.mercadolibre.cl/MLC-2162752662-agricola-en-venta-en-coihaique-_JM" TargetMode="External"/><Relationship Id="rId7" Type="http://schemas.openxmlformats.org/officeDocument/2006/relationships/hyperlink" Target="https://www.yapo.cl/inmuebles/propiedad_89536529" TargetMode="External"/><Relationship Id="rId12" Type="http://schemas.openxmlformats.org/officeDocument/2006/relationships/hyperlink" Target="https://www.portalinmobiliario.com/MLC-2412264296-terreno-240-hect-de-bosque-nativo-rio-y-glaciares-en-aysen-_JM" TargetMode="External"/><Relationship Id="rId17" Type="http://schemas.openxmlformats.org/officeDocument/2006/relationships/hyperlink" Target="https://www.portalinmobiliario.com/MLC-1501315833-patagonia-178ha-campo-a-orillas-del-rio-el-engano-_JM" TargetMode="External"/><Relationship Id="rId25" Type="http://schemas.openxmlformats.org/officeDocument/2006/relationships/hyperlink" Target="https://propiedades.portalterreno.cl/propiedad/venta/inversion/aysen/297318" TargetMode="External"/><Relationship Id="rId33" Type="http://schemas.openxmlformats.org/officeDocument/2006/relationships/hyperlink" Target="https://www.portalinmobiliario.com/MLC-2559775386-patagonia-27-km-de-costa-del-lago-general-carrer-_JM" TargetMode="External"/><Relationship Id="rId38" Type="http://schemas.openxmlformats.org/officeDocument/2006/relationships/hyperlink" Target="https://propiedades.portalterreno.cl/propiedad/venta/parcela/rio-ibanez/274311" TargetMode="External"/><Relationship Id="rId46" Type="http://schemas.openxmlformats.org/officeDocument/2006/relationships/hyperlink" Target="https://www.yapo.cl/inmuebles/propiedad_86186707" TargetMode="External"/><Relationship Id="rId2" Type="http://schemas.openxmlformats.org/officeDocument/2006/relationships/hyperlink" Target="https://www.yapo.cl/inmuebles/propiedad_89536528" TargetMode="External"/><Relationship Id="rId16" Type="http://schemas.openxmlformats.org/officeDocument/2006/relationships/hyperlink" Target="https://www.portalinmobiliario.com/MLC-2638209592-297-hectareas-orilla-rio-ibanez-26152-_JM" TargetMode="External"/><Relationship Id="rId20" Type="http://schemas.openxmlformats.org/officeDocument/2006/relationships/hyperlink" Target="https://propiedades.portalterreno.cl/propiedad/venta/parcela/rio-ibanez/275327" TargetMode="External"/><Relationship Id="rId29" Type="http://schemas.openxmlformats.org/officeDocument/2006/relationships/hyperlink" Target="https://www.portalinmobiliario.com/MLC-2638602742-aysen-18281-ha-predio-lago-riesco-_JM" TargetMode="External"/><Relationship Id="rId41" Type="http://schemas.openxmlformats.org/officeDocument/2006/relationships/hyperlink" Target="https://www.yapo.cl/inmuebles/propiedad_89737241" TargetMode="External"/><Relationship Id="rId1" Type="http://schemas.openxmlformats.org/officeDocument/2006/relationships/hyperlink" Target="https://propiedades.portalterreno.cl/propiedad/venta/sitio/rio-ibanez/299287" TargetMode="External"/><Relationship Id="rId6" Type="http://schemas.openxmlformats.org/officeDocument/2006/relationships/hyperlink" Target="https://propiedades.portalterreno.cl/propiedad/venta/sitio/rio-ibanez/299295" TargetMode="External"/><Relationship Id="rId11" Type="http://schemas.openxmlformats.org/officeDocument/2006/relationships/hyperlink" Target="https://www.portalinmobiliario.com/MLC-2284839190-venta-de-campo-en-aysen-id-53809-cam-_JM" TargetMode="External"/><Relationship Id="rId24" Type="http://schemas.openxmlformats.org/officeDocument/2006/relationships/hyperlink" Target="https://www.portalinmobiliario.com/MLC-2559787746-patagonia225ha-hermoso-campo-a-orillas-de-fiordo-_JM" TargetMode="External"/><Relationship Id="rId32" Type="http://schemas.openxmlformats.org/officeDocument/2006/relationships/hyperlink" Target="https://inmueble.mercadolibre.cl/MLC-2229165170-isla-tangbac-aysen-_JM" TargetMode="External"/><Relationship Id="rId37" Type="http://schemas.openxmlformats.org/officeDocument/2006/relationships/hyperlink" Target="https://www.portalinmobiliario.com/MLC-1465885949-agricola-en-venta-en-aisen-_JM" TargetMode="External"/><Relationship Id="rId40" Type="http://schemas.openxmlformats.org/officeDocument/2006/relationships/hyperlink" Target="https://www.yapo.cl/inmuebles/propiedad_89536530" TargetMode="External"/><Relationship Id="rId45" Type="http://schemas.openxmlformats.org/officeDocument/2006/relationships/hyperlink" Target="https://www.yapo.cl/inmuebles/propiedad_88856499" TargetMode="External"/><Relationship Id="rId5" Type="http://schemas.openxmlformats.org/officeDocument/2006/relationships/hyperlink" Target="https://www.portalinmobiliario.com/MLC-1499405401-agricola-en-venta-en-aisen-_JM" TargetMode="External"/><Relationship Id="rId15" Type="http://schemas.openxmlformats.org/officeDocument/2006/relationships/hyperlink" Target="https://www.portalinmobiliario.com/MLC-1506811715-390-hectareas-orilla-laguna-y-rio-25003-_JM" TargetMode="External"/><Relationship Id="rId23" Type="http://schemas.openxmlformats.org/officeDocument/2006/relationships/hyperlink" Target="https://propiedades.portalterreno.cl/propiedad/venta/sitio/aysen/215841" TargetMode="External"/><Relationship Id="rId28" Type="http://schemas.openxmlformats.org/officeDocument/2006/relationships/hyperlink" Target="https://www.portalinmobiliario.com/MLC-2483595792-sitio-en-venta-en-cerro-castillo-carretera-austral-_JM" TargetMode="External"/><Relationship Id="rId36" Type="http://schemas.openxmlformats.org/officeDocument/2006/relationships/hyperlink" Target="https://www.portalinmobiliario.com/MLC-2483659628-sitio-en-venta-en-rio-ibanez-cerro-castillo-_JM" TargetMode="External"/><Relationship Id="rId10" Type="http://schemas.openxmlformats.org/officeDocument/2006/relationships/hyperlink" Target="https://www.portalinmobiliario.com/MLC-1490911985-campo-207-ha-con-laguna-en-sector-manihuales-_JM" TargetMode="External"/><Relationship Id="rId19" Type="http://schemas.openxmlformats.org/officeDocument/2006/relationships/hyperlink" Target="https://www.portalinmobiliario.com/MLC-1501315661-patagonia-220ha-campo-orillas-rio-quetro-_JM" TargetMode="External"/><Relationship Id="rId31" Type="http://schemas.openxmlformats.org/officeDocument/2006/relationships/hyperlink" Target="https://www.yapo.cl/inmuebles/propiedad_87773421" TargetMode="External"/><Relationship Id="rId44" Type="http://schemas.openxmlformats.org/officeDocument/2006/relationships/hyperlink" Target="https://www.portalinmobiliario.com/MLC-1509641271-cerro-castillo-102-_JM" TargetMode="External"/><Relationship Id="rId4" Type="http://schemas.openxmlformats.org/officeDocument/2006/relationships/hyperlink" Target="https://www.portalinmobiliario.com/MLC-1499670049-214-hectareas-fiordo-aysen-26198-_JM" TargetMode="External"/><Relationship Id="rId9" Type="http://schemas.openxmlformats.org/officeDocument/2006/relationships/hyperlink" Target="https://propiedades.portalterreno.cl/propiedad/venta/agricola/aysen/309733" TargetMode="External"/><Relationship Id="rId14" Type="http://schemas.openxmlformats.org/officeDocument/2006/relationships/hyperlink" Target="https://www.yapo.cl/inmuebles/propiedad_89536531" TargetMode="External"/><Relationship Id="rId22" Type="http://schemas.openxmlformats.org/officeDocument/2006/relationships/hyperlink" Target="https://www.portalterreno.com/cl/propiedad/venta/terreno/aysen/233647" TargetMode="External"/><Relationship Id="rId27" Type="http://schemas.openxmlformats.org/officeDocument/2006/relationships/hyperlink" Target="https://www.portalinmobiliario.com/MLC-1458178393-terreno-en-venta-en-rio-ibanez-_JM" TargetMode="External"/><Relationship Id="rId30" Type="http://schemas.openxmlformats.org/officeDocument/2006/relationships/hyperlink" Target="https://inmueble.mercadolibre.cl/MLC-2320793646-vendo-sitio-pristino-en-aysen-para-proyecto-de-conservacion-_JM" TargetMode="External"/><Relationship Id="rId35" Type="http://schemas.openxmlformats.org/officeDocument/2006/relationships/hyperlink" Target="https://propiedades.elmercurio.com/propiedades/parcela-o-chacra-en-venta-en-aysen-cod46540680.html" TargetMode="External"/><Relationship Id="rId43" Type="http://schemas.openxmlformats.org/officeDocument/2006/relationships/hyperlink" Target="https://www.portalinmobiliario.com/MLC-1462204861-campo-250-ha-orilla-lago-general-carrera-_J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87FC3-634A-479C-81D0-255C965ADD44}">
  <sheetPr filterMode="1"/>
  <dimension ref="A1:AC1578"/>
  <sheetViews>
    <sheetView tabSelected="1" topLeftCell="N1170" zoomScaleNormal="100" workbookViewId="0">
      <selection activeCell="AC1482" sqref="AC1482"/>
    </sheetView>
  </sheetViews>
  <sheetFormatPr baseColWidth="10" defaultRowHeight="15" x14ac:dyDescent="0.25"/>
  <cols>
    <col min="4" max="4" width="11.42578125" customWidth="1"/>
    <col min="5" max="5" width="12.85546875" customWidth="1"/>
    <col min="6" max="12" width="11.42578125" customWidth="1"/>
    <col min="13" max="13" width="13.5703125" customWidth="1"/>
    <col min="14" max="16" width="11.42578125" customWidth="1"/>
    <col min="17" max="17" width="16.7109375" customWidth="1"/>
    <col min="18" max="18" width="11.7109375" bestFit="1" customWidth="1"/>
    <col min="19" max="19" width="68.140625" customWidth="1"/>
    <col min="20" max="22" width="11.42578125" customWidth="1"/>
    <col min="23" max="23" width="16.7109375" bestFit="1" customWidth="1"/>
    <col min="24" max="24" width="13.42578125" customWidth="1"/>
    <col min="25" max="25" width="10.42578125" bestFit="1" customWidth="1"/>
    <col min="26" max="26" width="9.5703125" bestFit="1" customWidth="1"/>
    <col min="27" max="27" width="11.28515625" bestFit="1" customWidth="1"/>
    <col min="28" max="28" width="15.85546875" bestFit="1" customWidth="1"/>
  </cols>
  <sheetData>
    <row r="1" spans="1:29" x14ac:dyDescent="0.25">
      <c r="A1" t="s">
        <v>0</v>
      </c>
      <c r="B1" t="s">
        <v>1</v>
      </c>
      <c r="C1" t="s">
        <v>2</v>
      </c>
      <c r="D1" t="s">
        <v>3</v>
      </c>
      <c r="E1" t="s">
        <v>4</v>
      </c>
      <c r="F1" t="s">
        <v>5</v>
      </c>
      <c r="G1" t="s">
        <v>6</v>
      </c>
      <c r="H1" t="s">
        <v>7</v>
      </c>
      <c r="I1" t="s">
        <v>10</v>
      </c>
      <c r="J1" t="s">
        <v>11</v>
      </c>
      <c r="K1" t="s">
        <v>12</v>
      </c>
      <c r="L1" t="s">
        <v>13</v>
      </c>
      <c r="M1" s="1" t="s">
        <v>14</v>
      </c>
      <c r="N1" t="s">
        <v>15</v>
      </c>
      <c r="O1" t="s">
        <v>16</v>
      </c>
      <c r="P1" t="s">
        <v>17</v>
      </c>
      <c r="Q1" t="s">
        <v>8</v>
      </c>
      <c r="R1" t="s">
        <v>9</v>
      </c>
      <c r="S1" t="s">
        <v>18</v>
      </c>
      <c r="T1" t="s">
        <v>19</v>
      </c>
      <c r="U1" t="s">
        <v>20</v>
      </c>
      <c r="V1" t="s">
        <v>21</v>
      </c>
      <c r="W1" t="s">
        <v>4537</v>
      </c>
      <c r="X1" t="s">
        <v>4532</v>
      </c>
      <c r="Y1" t="s">
        <v>4536</v>
      </c>
      <c r="Z1" t="s">
        <v>4533</v>
      </c>
      <c r="AA1" t="s">
        <v>4534</v>
      </c>
      <c r="AB1" t="s">
        <v>4535</v>
      </c>
      <c r="AC1" t="s">
        <v>4538</v>
      </c>
    </row>
    <row r="2" spans="1:29" hidden="1" x14ac:dyDescent="0.25">
      <c r="A2">
        <v>1251560</v>
      </c>
      <c r="B2">
        <v>26652</v>
      </c>
      <c r="C2" t="s">
        <v>710</v>
      </c>
      <c r="D2" t="s">
        <v>711</v>
      </c>
      <c r="E2" t="s">
        <v>134</v>
      </c>
      <c r="F2" t="s">
        <v>121</v>
      </c>
      <c r="G2" t="s">
        <v>24</v>
      </c>
      <c r="H2" t="s">
        <v>24</v>
      </c>
      <c r="I2" t="s">
        <v>25</v>
      </c>
      <c r="J2" t="s">
        <v>26</v>
      </c>
      <c r="K2">
        <v>0</v>
      </c>
      <c r="L2">
        <v>0</v>
      </c>
      <c r="M2" s="6">
        <v>53750000</v>
      </c>
      <c r="N2">
        <v>0</v>
      </c>
      <c r="O2" t="s">
        <v>54</v>
      </c>
      <c r="P2" t="s">
        <v>35</v>
      </c>
      <c r="Q2" s="3">
        <v>4300000000</v>
      </c>
      <c r="R2" s="1">
        <v>145411.06355004499</v>
      </c>
      <c r="S2" t="s">
        <v>712</v>
      </c>
      <c r="T2" t="s">
        <v>237</v>
      </c>
      <c r="U2" t="s">
        <v>25</v>
      </c>
      <c r="V2" t="s">
        <v>25</v>
      </c>
      <c r="W2" s="4">
        <f t="shared" ref="W2:W33" si="0">R2</f>
        <v>145411.06355004499</v>
      </c>
      <c r="X2" s="4">
        <f t="shared" ref="X2:X65" si="1">Y2*10000</f>
        <v>53750000</v>
      </c>
      <c r="Y2" s="9">
        <v>5375</v>
      </c>
      <c r="Z2" s="5">
        <f t="shared" ref="Z2:Z65" si="2">W2/Y2</f>
        <v>27.053221125589765</v>
      </c>
      <c r="AA2" t="str">
        <f t="shared" ref="AA2:AA65" si="3">YEAR(E2)&amp;"-"&amp;IF(MONTH(E2)&lt;10,"0"&amp;MONTH(E2),MONTH(E2))</f>
        <v>2021-03</v>
      </c>
      <c r="AB2" t="str">
        <f t="shared" ref="AB2:AB65" si="4">YEAR(E2)&amp;"-"&amp;IF(MONTH(E2)/6&lt;=1,1,2)</f>
        <v>2021-1</v>
      </c>
    </row>
    <row r="3" spans="1:29" hidden="1" x14ac:dyDescent="0.25">
      <c r="A3">
        <v>1337575</v>
      </c>
      <c r="B3">
        <v>34167</v>
      </c>
      <c r="C3" t="s">
        <v>393</v>
      </c>
      <c r="D3" t="s">
        <v>133</v>
      </c>
      <c r="E3" t="s">
        <v>394</v>
      </c>
      <c r="F3" t="s">
        <v>271</v>
      </c>
      <c r="G3" t="s">
        <v>24</v>
      </c>
      <c r="H3" t="s">
        <v>39</v>
      </c>
      <c r="I3" t="s">
        <v>25</v>
      </c>
      <c r="J3" t="s">
        <v>395</v>
      </c>
      <c r="K3">
        <v>0</v>
      </c>
      <c r="L3">
        <v>0</v>
      </c>
      <c r="M3" s="1">
        <v>0</v>
      </c>
      <c r="N3">
        <v>0</v>
      </c>
      <c r="O3" t="s">
        <v>27</v>
      </c>
      <c r="P3" t="s">
        <v>396</v>
      </c>
      <c r="Q3" s="3">
        <v>5375000000</v>
      </c>
      <c r="R3" s="1">
        <v>72033.67</v>
      </c>
      <c r="S3" t="s">
        <v>397</v>
      </c>
      <c r="T3" t="s">
        <v>398</v>
      </c>
      <c r="U3" t="s">
        <v>25</v>
      </c>
      <c r="V3" t="s">
        <v>399</v>
      </c>
      <c r="W3" s="4">
        <f t="shared" si="0"/>
        <v>72033.67</v>
      </c>
      <c r="X3" s="4">
        <f t="shared" si="1"/>
        <v>53750000</v>
      </c>
      <c r="Y3" s="9">
        <v>5375</v>
      </c>
      <c r="Z3" s="5">
        <f t="shared" si="2"/>
        <v>13.401613023255814</v>
      </c>
      <c r="AA3" t="str">
        <f t="shared" si="3"/>
        <v>2021-03</v>
      </c>
      <c r="AB3" t="str">
        <f t="shared" si="4"/>
        <v>2021-1</v>
      </c>
    </row>
    <row r="4" spans="1:29" hidden="1" x14ac:dyDescent="0.25">
      <c r="A4">
        <v>1322603</v>
      </c>
      <c r="B4">
        <v>32775</v>
      </c>
      <c r="C4" t="s">
        <v>499</v>
      </c>
      <c r="D4" t="s">
        <v>133</v>
      </c>
      <c r="E4" t="s">
        <v>500</v>
      </c>
      <c r="F4" t="s">
        <v>271</v>
      </c>
      <c r="G4" t="s">
        <v>24</v>
      </c>
      <c r="H4" t="s">
        <v>39</v>
      </c>
      <c r="I4" t="s">
        <v>25</v>
      </c>
      <c r="J4" t="s">
        <v>395</v>
      </c>
      <c r="K4">
        <v>0</v>
      </c>
      <c r="L4">
        <v>0</v>
      </c>
      <c r="M4" s="1">
        <v>0</v>
      </c>
      <c r="N4">
        <v>0</v>
      </c>
      <c r="O4" t="s">
        <v>27</v>
      </c>
      <c r="P4" t="s">
        <v>396</v>
      </c>
      <c r="Q4" s="3">
        <v>3732000000</v>
      </c>
      <c r="R4" s="1">
        <v>72033.67</v>
      </c>
      <c r="S4" t="s">
        <v>501</v>
      </c>
      <c r="T4" t="s">
        <v>398</v>
      </c>
      <c r="U4" t="s">
        <v>25</v>
      </c>
      <c r="V4" t="s">
        <v>399</v>
      </c>
      <c r="W4" s="4">
        <f t="shared" si="0"/>
        <v>72033.67</v>
      </c>
      <c r="X4" s="4">
        <f t="shared" si="1"/>
        <v>37320000</v>
      </c>
      <c r="Y4" s="9">
        <v>3732</v>
      </c>
      <c r="Z4" s="5">
        <f t="shared" si="2"/>
        <v>19.301626473740622</v>
      </c>
      <c r="AA4" t="str">
        <f t="shared" si="3"/>
        <v>2021-03</v>
      </c>
      <c r="AB4" t="str">
        <f t="shared" si="4"/>
        <v>2021-1</v>
      </c>
    </row>
    <row r="5" spans="1:29" hidden="1" x14ac:dyDescent="0.25">
      <c r="A5">
        <v>1208689</v>
      </c>
      <c r="B5">
        <v>22298</v>
      </c>
      <c r="C5" t="s">
        <v>2132</v>
      </c>
      <c r="D5" t="s">
        <v>235</v>
      </c>
      <c r="E5" t="s">
        <v>235</v>
      </c>
      <c r="F5" t="s">
        <v>121</v>
      </c>
      <c r="G5" t="s">
        <v>24</v>
      </c>
      <c r="H5" t="s">
        <v>39</v>
      </c>
      <c r="I5" t="s">
        <v>25</v>
      </c>
      <c r="J5" t="s">
        <v>26</v>
      </c>
      <c r="K5">
        <v>-45.650683471576002</v>
      </c>
      <c r="L5">
        <v>-73.130257248915996</v>
      </c>
      <c r="M5" s="6">
        <v>33320000</v>
      </c>
      <c r="N5">
        <v>0</v>
      </c>
      <c r="O5" t="s">
        <v>54</v>
      </c>
      <c r="P5" t="s">
        <v>35</v>
      </c>
      <c r="Q5" s="3">
        <v>2500000</v>
      </c>
      <c r="R5" s="6">
        <f>85.1369018408982*M5/10000</f>
        <v>283676.15693387279</v>
      </c>
      <c r="S5" t="s">
        <v>2133</v>
      </c>
      <c r="T5" t="s">
        <v>237</v>
      </c>
      <c r="U5" t="s">
        <v>25</v>
      </c>
      <c r="V5" t="s">
        <v>25</v>
      </c>
      <c r="W5" s="4">
        <f t="shared" si="0"/>
        <v>283676.15693387279</v>
      </c>
      <c r="X5" s="4">
        <f t="shared" si="1"/>
        <v>33320000</v>
      </c>
      <c r="Y5" s="9">
        <v>3332</v>
      </c>
      <c r="Z5" s="5">
        <f t="shared" si="2"/>
        <v>85.13690184089819</v>
      </c>
      <c r="AA5" t="str">
        <f t="shared" si="3"/>
        <v>2021-03</v>
      </c>
      <c r="AB5" t="str">
        <f t="shared" si="4"/>
        <v>2021-1</v>
      </c>
    </row>
    <row r="6" spans="1:29" hidden="1" x14ac:dyDescent="0.25">
      <c r="A6">
        <v>1299131</v>
      </c>
      <c r="B6">
        <v>30698</v>
      </c>
      <c r="C6" t="s">
        <v>1353</v>
      </c>
      <c r="D6" t="s">
        <v>134</v>
      </c>
      <c r="E6" t="s">
        <v>134</v>
      </c>
      <c r="F6" t="s">
        <v>121</v>
      </c>
      <c r="G6" t="s">
        <v>24</v>
      </c>
      <c r="H6" t="s">
        <v>24</v>
      </c>
      <c r="I6" t="s">
        <v>25</v>
      </c>
      <c r="J6" t="s">
        <v>70</v>
      </c>
      <c r="K6">
        <v>-45.188037038799997</v>
      </c>
      <c r="L6">
        <v>-71.902440109899999</v>
      </c>
      <c r="M6" s="1">
        <v>0</v>
      </c>
      <c r="N6">
        <v>0</v>
      </c>
      <c r="O6" t="s">
        <v>54</v>
      </c>
      <c r="P6" t="s">
        <v>35</v>
      </c>
      <c r="Q6" s="3">
        <v>3892055000</v>
      </c>
      <c r="R6" s="1">
        <v>132543.001797751</v>
      </c>
      <c r="S6" t="s">
        <v>1354</v>
      </c>
      <c r="T6" t="s">
        <v>141</v>
      </c>
      <c r="U6" t="s">
        <v>25</v>
      </c>
      <c r="V6" t="s">
        <v>73</v>
      </c>
      <c r="W6" s="4">
        <f t="shared" si="0"/>
        <v>132543.001797751</v>
      </c>
      <c r="X6" s="4">
        <f t="shared" si="1"/>
        <v>28000000</v>
      </c>
      <c r="Y6" s="9">
        <v>2800</v>
      </c>
      <c r="Z6" s="5">
        <f t="shared" si="2"/>
        <v>47.336786356339644</v>
      </c>
      <c r="AA6" t="str">
        <f t="shared" si="3"/>
        <v>2021-03</v>
      </c>
      <c r="AB6" t="str">
        <f t="shared" si="4"/>
        <v>2021-1</v>
      </c>
    </row>
    <row r="7" spans="1:29" hidden="1" x14ac:dyDescent="0.25">
      <c r="A7">
        <v>907104</v>
      </c>
      <c r="B7">
        <v>13265</v>
      </c>
      <c r="C7" t="s">
        <v>1477</v>
      </c>
      <c r="D7" t="s">
        <v>287</v>
      </c>
      <c r="E7" t="s">
        <v>287</v>
      </c>
      <c r="F7" t="s">
        <v>32</v>
      </c>
      <c r="G7" t="s">
        <v>24</v>
      </c>
      <c r="H7" t="s">
        <v>24</v>
      </c>
      <c r="I7" t="s">
        <v>25</v>
      </c>
      <c r="J7" t="s">
        <v>26</v>
      </c>
      <c r="K7">
        <v>0</v>
      </c>
      <c r="L7">
        <v>0</v>
      </c>
      <c r="M7" s="1">
        <v>25000000</v>
      </c>
      <c r="N7">
        <v>0</v>
      </c>
      <c r="O7" t="s">
        <v>27</v>
      </c>
      <c r="P7" t="s">
        <v>288</v>
      </c>
      <c r="Q7" s="3">
        <v>3795048400</v>
      </c>
      <c r="R7" s="1">
        <v>130000</v>
      </c>
      <c r="S7" t="s">
        <v>1478</v>
      </c>
      <c r="T7" t="s">
        <v>35</v>
      </c>
      <c r="U7" t="s">
        <v>25</v>
      </c>
      <c r="V7" t="s">
        <v>25</v>
      </c>
      <c r="W7" s="4">
        <f t="shared" si="0"/>
        <v>130000</v>
      </c>
      <c r="X7" s="4">
        <f t="shared" si="1"/>
        <v>25000000</v>
      </c>
      <c r="Y7" s="9">
        <v>2500</v>
      </c>
      <c r="Z7" s="5">
        <f t="shared" si="2"/>
        <v>52</v>
      </c>
      <c r="AA7" t="str">
        <f t="shared" si="3"/>
        <v>2021-02</v>
      </c>
      <c r="AB7" t="str">
        <f t="shared" si="4"/>
        <v>2021-1</v>
      </c>
    </row>
    <row r="8" spans="1:29" hidden="1" x14ac:dyDescent="0.25">
      <c r="A8">
        <v>1185075</v>
      </c>
      <c r="B8">
        <v>20808</v>
      </c>
      <c r="C8" t="s">
        <v>473</v>
      </c>
      <c r="D8" t="s">
        <v>474</v>
      </c>
      <c r="E8" t="s">
        <v>475</v>
      </c>
      <c r="F8" t="s">
        <v>121</v>
      </c>
      <c r="G8" t="s">
        <v>24</v>
      </c>
      <c r="H8" t="s">
        <v>24</v>
      </c>
      <c r="I8" t="s">
        <v>25</v>
      </c>
      <c r="J8" t="s">
        <v>127</v>
      </c>
      <c r="K8">
        <v>-47.279953642700001</v>
      </c>
      <c r="L8">
        <v>-72.081832860099993</v>
      </c>
      <c r="M8" s="1">
        <v>0</v>
      </c>
      <c r="N8">
        <v>0</v>
      </c>
      <c r="O8" t="s">
        <v>54</v>
      </c>
      <c r="P8" t="s">
        <v>35</v>
      </c>
      <c r="Q8" s="3">
        <v>1306564500</v>
      </c>
      <c r="R8" s="1">
        <v>44506.214893261902</v>
      </c>
      <c r="S8" t="s">
        <v>476</v>
      </c>
      <c r="T8" t="s">
        <v>128</v>
      </c>
      <c r="U8" t="s">
        <v>25</v>
      </c>
      <c r="V8" t="s">
        <v>129</v>
      </c>
      <c r="W8" s="4">
        <f t="shared" si="0"/>
        <v>44506.214893261902</v>
      </c>
      <c r="X8" s="4">
        <f t="shared" si="1"/>
        <v>24500000</v>
      </c>
      <c r="Y8" s="9">
        <v>2450</v>
      </c>
      <c r="Z8" s="5">
        <f t="shared" si="2"/>
        <v>18.165801997249755</v>
      </c>
      <c r="AA8" t="str">
        <f t="shared" si="3"/>
        <v>2021-03</v>
      </c>
      <c r="AB8" t="str">
        <f t="shared" si="4"/>
        <v>2021-1</v>
      </c>
    </row>
    <row r="9" spans="1:29" hidden="1" x14ac:dyDescent="0.25">
      <c r="A9">
        <v>1300910</v>
      </c>
      <c r="B9">
        <v>30976</v>
      </c>
      <c r="C9" t="s">
        <v>654</v>
      </c>
      <c r="D9" t="s">
        <v>134</v>
      </c>
      <c r="E9" t="s">
        <v>134</v>
      </c>
      <c r="F9" t="s">
        <v>121</v>
      </c>
      <c r="G9" t="s">
        <v>24</v>
      </c>
      <c r="H9" t="s">
        <v>24</v>
      </c>
      <c r="I9" t="s">
        <v>25</v>
      </c>
      <c r="J9" t="s">
        <v>127</v>
      </c>
      <c r="K9">
        <v>-47.291688238200003</v>
      </c>
      <c r="L9">
        <v>-72.785350825400002</v>
      </c>
      <c r="M9" s="1">
        <v>0</v>
      </c>
      <c r="N9">
        <v>0</v>
      </c>
      <c r="O9" t="s">
        <v>54</v>
      </c>
      <c r="P9" t="s">
        <v>35</v>
      </c>
      <c r="Q9" s="3">
        <v>1380578000</v>
      </c>
      <c r="R9" s="1">
        <v>47015.253467881397</v>
      </c>
      <c r="S9" t="s">
        <v>655</v>
      </c>
      <c r="T9" t="s">
        <v>128</v>
      </c>
      <c r="U9" t="s">
        <v>25</v>
      </c>
      <c r="V9" t="s">
        <v>129</v>
      </c>
      <c r="W9" s="4">
        <f t="shared" si="0"/>
        <v>47015.253467881397</v>
      </c>
      <c r="X9" s="4">
        <f t="shared" si="1"/>
        <v>18000000</v>
      </c>
      <c r="Y9" s="9">
        <v>1800</v>
      </c>
      <c r="Z9" s="5">
        <f t="shared" si="2"/>
        <v>26.119585259934109</v>
      </c>
      <c r="AA9" t="str">
        <f t="shared" si="3"/>
        <v>2021-03</v>
      </c>
      <c r="AB9" t="str">
        <f t="shared" si="4"/>
        <v>2021-1</v>
      </c>
    </row>
    <row r="10" spans="1:29" hidden="1" x14ac:dyDescent="0.25">
      <c r="A10">
        <v>1322604</v>
      </c>
      <c r="B10">
        <v>32776</v>
      </c>
      <c r="C10" t="s">
        <v>939</v>
      </c>
      <c r="D10" t="s">
        <v>133</v>
      </c>
      <c r="E10" t="s">
        <v>500</v>
      </c>
      <c r="F10" t="s">
        <v>271</v>
      </c>
      <c r="G10" t="s">
        <v>24</v>
      </c>
      <c r="H10" t="s">
        <v>39</v>
      </c>
      <c r="I10" t="s">
        <v>25</v>
      </c>
      <c r="J10" t="s">
        <v>395</v>
      </c>
      <c r="K10">
        <v>0</v>
      </c>
      <c r="L10">
        <v>0</v>
      </c>
      <c r="M10" s="1">
        <v>0</v>
      </c>
      <c r="N10">
        <v>0</v>
      </c>
      <c r="O10" t="s">
        <v>27</v>
      </c>
      <c r="P10" t="s">
        <v>396</v>
      </c>
      <c r="Q10" s="3">
        <v>1775000000</v>
      </c>
      <c r="R10" s="1">
        <v>59539.35</v>
      </c>
      <c r="S10" t="s">
        <v>940</v>
      </c>
      <c r="T10" t="s">
        <v>398</v>
      </c>
      <c r="U10" t="s">
        <v>25</v>
      </c>
      <c r="V10" t="s">
        <v>399</v>
      </c>
      <c r="W10" s="4">
        <f t="shared" si="0"/>
        <v>59539.35</v>
      </c>
      <c r="X10" s="4">
        <f t="shared" si="1"/>
        <v>17750000</v>
      </c>
      <c r="Y10" s="9">
        <v>1775</v>
      </c>
      <c r="Z10" s="5">
        <f t="shared" si="2"/>
        <v>33.543295774647888</v>
      </c>
      <c r="AA10" t="str">
        <f t="shared" si="3"/>
        <v>2021-03</v>
      </c>
      <c r="AB10" t="str">
        <f t="shared" si="4"/>
        <v>2021-1</v>
      </c>
    </row>
    <row r="11" spans="1:29" hidden="1" x14ac:dyDescent="0.25">
      <c r="A11">
        <v>1213295</v>
      </c>
      <c r="B11">
        <v>22762</v>
      </c>
      <c r="C11" t="s">
        <v>1135</v>
      </c>
      <c r="D11" t="s">
        <v>235</v>
      </c>
      <c r="E11" t="s">
        <v>235</v>
      </c>
      <c r="F11" t="s">
        <v>121</v>
      </c>
      <c r="G11" t="s">
        <v>24</v>
      </c>
      <c r="H11" t="s">
        <v>39</v>
      </c>
      <c r="I11" t="s">
        <v>25</v>
      </c>
      <c r="J11" t="s">
        <v>26</v>
      </c>
      <c r="K11">
        <v>-45.571224000000001</v>
      </c>
      <c r="L11">
        <v>-72.068267800000001</v>
      </c>
      <c r="M11" s="1">
        <v>0</v>
      </c>
      <c r="N11">
        <v>0</v>
      </c>
      <c r="O11" t="s">
        <v>54</v>
      </c>
      <c r="P11" t="s">
        <v>35</v>
      </c>
      <c r="Q11" s="3">
        <v>1800000000</v>
      </c>
      <c r="R11" s="1">
        <v>61298.569325446697</v>
      </c>
      <c r="S11" t="s">
        <v>1136</v>
      </c>
      <c r="T11" t="s">
        <v>237</v>
      </c>
      <c r="U11" t="s">
        <v>25</v>
      </c>
      <c r="V11" t="s">
        <v>25</v>
      </c>
      <c r="W11" s="4">
        <f t="shared" si="0"/>
        <v>61298.569325446697</v>
      </c>
      <c r="X11" s="4">
        <f t="shared" si="1"/>
        <v>15500000</v>
      </c>
      <c r="Y11" s="9">
        <v>1550</v>
      </c>
      <c r="Z11" s="5">
        <f t="shared" si="2"/>
        <v>39.547464080933352</v>
      </c>
      <c r="AA11" t="str">
        <f t="shared" si="3"/>
        <v>2021-03</v>
      </c>
      <c r="AB11" t="str">
        <f t="shared" si="4"/>
        <v>2021-1</v>
      </c>
    </row>
    <row r="12" spans="1:29" hidden="1" x14ac:dyDescent="0.25">
      <c r="A12">
        <v>1335535</v>
      </c>
      <c r="B12">
        <v>33988</v>
      </c>
      <c r="C12" t="s">
        <v>4525</v>
      </c>
      <c r="D12" t="s">
        <v>812</v>
      </c>
      <c r="E12" t="s">
        <v>500</v>
      </c>
      <c r="F12" t="s">
        <v>153</v>
      </c>
      <c r="G12" t="s">
        <v>24</v>
      </c>
      <c r="H12" t="s">
        <v>39</v>
      </c>
      <c r="I12" t="s">
        <v>25</v>
      </c>
      <c r="J12" t="s">
        <v>4526</v>
      </c>
      <c r="K12">
        <v>-48.345439443178002</v>
      </c>
      <c r="L12">
        <v>-72.655755446683003</v>
      </c>
      <c r="M12" s="1">
        <v>15000</v>
      </c>
      <c r="O12" t="s">
        <v>27</v>
      </c>
      <c r="P12" t="s">
        <v>371</v>
      </c>
      <c r="Q12" s="3">
        <v>1627240000</v>
      </c>
      <c r="R12" s="1">
        <v>54017</v>
      </c>
      <c r="S12" t="s">
        <v>4527</v>
      </c>
      <c r="T12" t="s">
        <v>35</v>
      </c>
      <c r="U12" t="s">
        <v>25</v>
      </c>
      <c r="V12" t="s">
        <v>4528</v>
      </c>
      <c r="W12" s="4">
        <f t="shared" si="0"/>
        <v>54017</v>
      </c>
      <c r="X12" s="4">
        <f t="shared" si="1"/>
        <v>15000000</v>
      </c>
      <c r="Y12" s="9">
        <v>1500</v>
      </c>
      <c r="Z12" s="5">
        <f t="shared" si="2"/>
        <v>36.011333333333333</v>
      </c>
      <c r="AA12" t="str">
        <f t="shared" si="3"/>
        <v>2021-03</v>
      </c>
      <c r="AB12" t="str">
        <f t="shared" si="4"/>
        <v>2021-1</v>
      </c>
    </row>
    <row r="13" spans="1:29" hidden="1" x14ac:dyDescent="0.25">
      <c r="A13">
        <v>1328145</v>
      </c>
      <c r="B13">
        <v>33204</v>
      </c>
      <c r="C13" t="s">
        <v>935</v>
      </c>
      <c r="D13" t="s">
        <v>133</v>
      </c>
      <c r="E13" t="s">
        <v>500</v>
      </c>
      <c r="F13" t="s">
        <v>271</v>
      </c>
      <c r="G13" t="s">
        <v>24</v>
      </c>
      <c r="H13" t="s">
        <v>39</v>
      </c>
      <c r="I13" t="s">
        <v>25</v>
      </c>
      <c r="J13" t="s">
        <v>395</v>
      </c>
      <c r="K13">
        <v>-48.468105399999999</v>
      </c>
      <c r="L13">
        <v>-72.559963400000001</v>
      </c>
      <c r="M13" s="1">
        <v>0</v>
      </c>
      <c r="N13">
        <v>0</v>
      </c>
      <c r="O13" t="s">
        <v>27</v>
      </c>
      <c r="P13" t="s">
        <v>396</v>
      </c>
      <c r="Q13" s="3">
        <v>1465000000</v>
      </c>
      <c r="R13" s="1">
        <v>49140.92</v>
      </c>
      <c r="S13" t="s">
        <v>936</v>
      </c>
      <c r="T13" t="s">
        <v>398</v>
      </c>
      <c r="U13" t="s">
        <v>25</v>
      </c>
      <c r="V13" t="s">
        <v>399</v>
      </c>
      <c r="W13" s="4">
        <f t="shared" si="0"/>
        <v>49140.92</v>
      </c>
      <c r="X13" s="4">
        <f t="shared" si="1"/>
        <v>14650000</v>
      </c>
      <c r="Y13" s="9">
        <v>1465</v>
      </c>
      <c r="Z13" s="5">
        <f t="shared" si="2"/>
        <v>33.543290102389079</v>
      </c>
      <c r="AA13" t="str">
        <f t="shared" si="3"/>
        <v>2021-03</v>
      </c>
      <c r="AB13" t="str">
        <f t="shared" si="4"/>
        <v>2021-1</v>
      </c>
    </row>
    <row r="14" spans="1:29" hidden="1" x14ac:dyDescent="0.25">
      <c r="A14">
        <v>1147573</v>
      </c>
      <c r="B14">
        <v>18541</v>
      </c>
      <c r="C14" t="s">
        <v>1359</v>
      </c>
      <c r="D14" t="s">
        <v>1360</v>
      </c>
      <c r="E14" t="s">
        <v>415</v>
      </c>
      <c r="F14" t="s">
        <v>32</v>
      </c>
      <c r="G14" t="s">
        <v>24</v>
      </c>
      <c r="H14" t="s">
        <v>24</v>
      </c>
      <c r="I14" t="s">
        <v>25</v>
      </c>
      <c r="J14" t="s">
        <v>127</v>
      </c>
      <c r="K14">
        <v>0</v>
      </c>
      <c r="L14">
        <v>0</v>
      </c>
      <c r="M14" s="1">
        <v>0</v>
      </c>
      <c r="N14">
        <v>0</v>
      </c>
      <c r="O14" t="s">
        <v>27</v>
      </c>
      <c r="P14" t="s">
        <v>288</v>
      </c>
      <c r="Q14" s="3">
        <v>2009000000</v>
      </c>
      <c r="R14" s="1">
        <v>68579</v>
      </c>
      <c r="S14" t="s">
        <v>1361</v>
      </c>
      <c r="T14" t="s">
        <v>35</v>
      </c>
      <c r="U14" t="s">
        <v>25</v>
      </c>
      <c r="V14" t="s">
        <v>129</v>
      </c>
      <c r="W14" s="4">
        <f t="shared" si="0"/>
        <v>68579</v>
      </c>
      <c r="X14" s="4">
        <f t="shared" si="1"/>
        <v>14350000</v>
      </c>
      <c r="Y14" s="9">
        <v>1435</v>
      </c>
      <c r="Z14" s="5">
        <f t="shared" si="2"/>
        <v>47.790243902439023</v>
      </c>
      <c r="AA14" t="str">
        <f t="shared" si="3"/>
        <v>2021-03</v>
      </c>
      <c r="AB14" t="str">
        <f t="shared" si="4"/>
        <v>2021-1</v>
      </c>
    </row>
    <row r="15" spans="1:29" hidden="1" x14ac:dyDescent="0.25">
      <c r="A15">
        <v>1271133</v>
      </c>
      <c r="B15">
        <v>28332</v>
      </c>
      <c r="C15" t="s">
        <v>827</v>
      </c>
      <c r="D15" t="s">
        <v>540</v>
      </c>
      <c r="E15" t="s">
        <v>134</v>
      </c>
      <c r="F15" t="s">
        <v>121</v>
      </c>
      <c r="G15" t="s">
        <v>24</v>
      </c>
      <c r="H15" t="s">
        <v>24</v>
      </c>
      <c r="I15" t="s">
        <v>25</v>
      </c>
      <c r="J15" t="s">
        <v>127</v>
      </c>
      <c r="K15">
        <v>0</v>
      </c>
      <c r="L15">
        <v>0</v>
      </c>
      <c r="M15" s="1">
        <v>0</v>
      </c>
      <c r="N15">
        <v>0</v>
      </c>
      <c r="O15" t="s">
        <v>54</v>
      </c>
      <c r="P15" t="s">
        <v>35</v>
      </c>
      <c r="Q15" s="3">
        <v>1079963728</v>
      </c>
      <c r="R15" s="1">
        <v>36777.906360986599</v>
      </c>
      <c r="S15" t="s">
        <v>828</v>
      </c>
      <c r="T15" t="s">
        <v>128</v>
      </c>
      <c r="U15" t="s">
        <v>25</v>
      </c>
      <c r="V15" t="s">
        <v>129</v>
      </c>
      <c r="W15" s="4">
        <f t="shared" si="0"/>
        <v>36777.906360986599</v>
      </c>
      <c r="X15" s="4">
        <f t="shared" si="1"/>
        <v>12000000</v>
      </c>
      <c r="Y15" s="9">
        <v>1200</v>
      </c>
      <c r="Z15" s="5">
        <f t="shared" si="2"/>
        <v>30.648255300822164</v>
      </c>
      <c r="AA15" t="str">
        <f t="shared" si="3"/>
        <v>2021-03</v>
      </c>
      <c r="AB15" t="str">
        <f t="shared" si="4"/>
        <v>2021-1</v>
      </c>
    </row>
    <row r="16" spans="1:29" hidden="1" x14ac:dyDescent="0.25">
      <c r="A16">
        <v>919643</v>
      </c>
      <c r="B16">
        <v>14879</v>
      </c>
      <c r="C16" t="s">
        <v>747</v>
      </c>
      <c r="D16" t="s">
        <v>748</v>
      </c>
      <c r="E16" t="s">
        <v>287</v>
      </c>
      <c r="F16" t="s">
        <v>32</v>
      </c>
      <c r="G16" t="s">
        <v>24</v>
      </c>
      <c r="H16" t="s">
        <v>24</v>
      </c>
      <c r="I16" t="s">
        <v>25</v>
      </c>
      <c r="J16" t="s">
        <v>26</v>
      </c>
      <c r="K16">
        <v>-47.207739303690701</v>
      </c>
      <c r="L16">
        <v>-72.635555266169803</v>
      </c>
      <c r="M16" s="1">
        <v>0</v>
      </c>
      <c r="N16">
        <v>0</v>
      </c>
      <c r="O16" t="s">
        <v>27</v>
      </c>
      <c r="P16" t="s">
        <v>288</v>
      </c>
      <c r="Q16" s="3">
        <v>973751034</v>
      </c>
      <c r="R16" s="1">
        <v>33356</v>
      </c>
      <c r="S16" t="s">
        <v>749</v>
      </c>
      <c r="T16" t="s">
        <v>750</v>
      </c>
      <c r="U16" t="s">
        <v>25</v>
      </c>
      <c r="V16" t="s">
        <v>25</v>
      </c>
      <c r="W16" s="4">
        <f t="shared" si="0"/>
        <v>33356</v>
      </c>
      <c r="X16" s="4">
        <f t="shared" si="1"/>
        <v>12000000</v>
      </c>
      <c r="Y16" s="9">
        <v>1200</v>
      </c>
      <c r="Z16" s="5">
        <f t="shared" si="2"/>
        <v>27.796666666666667</v>
      </c>
      <c r="AA16" t="str">
        <f t="shared" si="3"/>
        <v>2021-02</v>
      </c>
      <c r="AB16" t="str">
        <f t="shared" si="4"/>
        <v>2021-1</v>
      </c>
    </row>
    <row r="17" spans="1:28" hidden="1" x14ac:dyDescent="0.25">
      <c r="A17">
        <v>1377205</v>
      </c>
      <c r="B17">
        <v>36861</v>
      </c>
      <c r="C17" t="s">
        <v>759</v>
      </c>
      <c r="D17" t="s">
        <v>760</v>
      </c>
      <c r="E17" t="s">
        <v>678</v>
      </c>
      <c r="F17" t="s">
        <v>121</v>
      </c>
      <c r="G17" t="s">
        <v>24</v>
      </c>
      <c r="H17" t="s">
        <v>24</v>
      </c>
      <c r="I17" t="s">
        <v>25</v>
      </c>
      <c r="J17" t="s">
        <v>70</v>
      </c>
      <c r="K17">
        <v>0</v>
      </c>
      <c r="L17">
        <v>0</v>
      </c>
      <c r="M17" s="1">
        <v>0</v>
      </c>
      <c r="N17">
        <v>0</v>
      </c>
      <c r="O17" t="s">
        <v>54</v>
      </c>
      <c r="P17" t="s">
        <v>35</v>
      </c>
      <c r="Q17" s="3">
        <v>960000000</v>
      </c>
      <c r="R17" s="1">
        <v>32673.610035699301</v>
      </c>
      <c r="S17" t="s">
        <v>761</v>
      </c>
      <c r="T17" t="s">
        <v>624</v>
      </c>
      <c r="U17" t="s">
        <v>25</v>
      </c>
      <c r="V17" t="s">
        <v>73</v>
      </c>
      <c r="W17" s="4">
        <f t="shared" si="0"/>
        <v>32673.610035699301</v>
      </c>
      <c r="X17" s="4">
        <f t="shared" si="1"/>
        <v>11640000</v>
      </c>
      <c r="Y17" s="9">
        <v>1164</v>
      </c>
      <c r="Z17" s="5">
        <f t="shared" si="2"/>
        <v>28.070111714518301</v>
      </c>
      <c r="AA17" t="str">
        <f t="shared" si="3"/>
        <v>2021-04</v>
      </c>
      <c r="AB17" t="str">
        <f t="shared" si="4"/>
        <v>2021-1</v>
      </c>
    </row>
    <row r="18" spans="1:28" hidden="1" x14ac:dyDescent="0.25">
      <c r="A18">
        <v>1303999</v>
      </c>
      <c r="B18">
        <v>31330</v>
      </c>
      <c r="C18" t="s">
        <v>600</v>
      </c>
      <c r="D18" t="s">
        <v>134</v>
      </c>
      <c r="E18" t="s">
        <v>134</v>
      </c>
      <c r="F18" t="s">
        <v>121</v>
      </c>
      <c r="G18" t="s">
        <v>24</v>
      </c>
      <c r="H18" t="s">
        <v>24</v>
      </c>
      <c r="I18" t="s">
        <v>25</v>
      </c>
      <c r="J18" t="s">
        <v>127</v>
      </c>
      <c r="K18">
        <v>-47.657229200000003</v>
      </c>
      <c r="L18">
        <v>-73.072924299999997</v>
      </c>
      <c r="M18" s="1">
        <v>0</v>
      </c>
      <c r="N18">
        <v>0</v>
      </c>
      <c r="O18" t="s">
        <v>27</v>
      </c>
      <c r="P18" t="s">
        <v>218</v>
      </c>
      <c r="Q18" s="3">
        <v>778411000</v>
      </c>
      <c r="R18" s="1">
        <v>26508.600359550201</v>
      </c>
      <c r="S18" t="s">
        <v>601</v>
      </c>
      <c r="T18" t="s">
        <v>128</v>
      </c>
      <c r="U18" t="s">
        <v>25</v>
      </c>
      <c r="V18" t="s">
        <v>129</v>
      </c>
      <c r="W18" s="4">
        <f t="shared" si="0"/>
        <v>26508.600359550201</v>
      </c>
      <c r="X18" s="4">
        <f t="shared" si="1"/>
        <v>10600000</v>
      </c>
      <c r="Y18" s="9">
        <v>1060</v>
      </c>
      <c r="Z18" s="5">
        <f t="shared" si="2"/>
        <v>25.008113546745474</v>
      </c>
      <c r="AA18" t="str">
        <f t="shared" si="3"/>
        <v>2021-03</v>
      </c>
      <c r="AB18" t="str">
        <f t="shared" si="4"/>
        <v>2021-1</v>
      </c>
    </row>
    <row r="19" spans="1:28" hidden="1" x14ac:dyDescent="0.25">
      <c r="A19">
        <v>855823</v>
      </c>
      <c r="B19">
        <v>6825</v>
      </c>
      <c r="C19" t="s">
        <v>1923</v>
      </c>
      <c r="D19" t="s">
        <v>371</v>
      </c>
      <c r="E19" t="s">
        <v>287</v>
      </c>
      <c r="F19" t="s">
        <v>32</v>
      </c>
      <c r="G19" t="s">
        <v>24</v>
      </c>
      <c r="H19" t="s">
        <v>24</v>
      </c>
      <c r="I19" t="s">
        <v>25</v>
      </c>
      <c r="J19" t="s">
        <v>26</v>
      </c>
      <c r="K19">
        <v>-45.986400099999997</v>
      </c>
      <c r="L19">
        <v>-73.766946099999998</v>
      </c>
      <c r="M19" s="1">
        <v>10000000</v>
      </c>
      <c r="O19" t="s">
        <v>27</v>
      </c>
      <c r="P19" t="s">
        <v>1132</v>
      </c>
      <c r="Q19" s="3">
        <v>2238183645</v>
      </c>
      <c r="R19" s="1">
        <v>74486.05</v>
      </c>
      <c r="S19" t="s">
        <v>1924</v>
      </c>
      <c r="T19" t="s">
        <v>35</v>
      </c>
      <c r="U19" t="s">
        <v>25</v>
      </c>
      <c r="V19" t="s">
        <v>25</v>
      </c>
      <c r="W19" s="4">
        <f t="shared" si="0"/>
        <v>74486.05</v>
      </c>
      <c r="X19" s="4">
        <f t="shared" si="1"/>
        <v>10000000</v>
      </c>
      <c r="Y19" s="9">
        <v>1000</v>
      </c>
      <c r="Z19" s="5">
        <f t="shared" si="2"/>
        <v>74.486050000000006</v>
      </c>
      <c r="AA19" t="str">
        <f t="shared" si="3"/>
        <v>2021-02</v>
      </c>
      <c r="AB19" t="str">
        <f t="shared" si="4"/>
        <v>2021-1</v>
      </c>
    </row>
    <row r="20" spans="1:28" hidden="1" x14ac:dyDescent="0.25">
      <c r="A20">
        <v>1560354</v>
      </c>
      <c r="B20">
        <v>52200</v>
      </c>
      <c r="C20" t="s">
        <v>620</v>
      </c>
      <c r="D20" t="s">
        <v>621</v>
      </c>
      <c r="E20" t="s">
        <v>622</v>
      </c>
      <c r="F20" t="s">
        <v>121</v>
      </c>
      <c r="G20" t="s">
        <v>24</v>
      </c>
      <c r="H20" t="s">
        <v>24</v>
      </c>
      <c r="I20" t="s">
        <v>25</v>
      </c>
      <c r="J20" t="s">
        <v>70</v>
      </c>
      <c r="K20">
        <v>0</v>
      </c>
      <c r="L20">
        <v>0</v>
      </c>
      <c r="M20" s="1">
        <v>0</v>
      </c>
      <c r="N20">
        <v>0</v>
      </c>
      <c r="O20" t="s">
        <v>54</v>
      </c>
      <c r="P20" t="s">
        <v>35</v>
      </c>
      <c r="Q20" s="3">
        <v>750000000</v>
      </c>
      <c r="R20" s="1">
        <v>25362.394805240499</v>
      </c>
      <c r="S20" t="s">
        <v>623</v>
      </c>
      <c r="T20" t="s">
        <v>624</v>
      </c>
      <c r="U20" t="s">
        <v>25</v>
      </c>
      <c r="V20" t="s">
        <v>73</v>
      </c>
      <c r="W20" s="4">
        <f t="shared" si="0"/>
        <v>25362.394805240499</v>
      </c>
      <c r="X20" s="4">
        <f t="shared" si="1"/>
        <v>10000000</v>
      </c>
      <c r="Y20" s="9">
        <v>1000</v>
      </c>
      <c r="Z20" s="5">
        <f t="shared" si="2"/>
        <v>25.362394805240498</v>
      </c>
      <c r="AA20" t="str">
        <f t="shared" si="3"/>
        <v>2021-06</v>
      </c>
      <c r="AB20" t="str">
        <f t="shared" si="4"/>
        <v>2021-1</v>
      </c>
    </row>
    <row r="21" spans="1:28" hidden="1" x14ac:dyDescent="0.25">
      <c r="A21">
        <v>1250951</v>
      </c>
      <c r="B21">
        <v>26590</v>
      </c>
      <c r="C21" t="s">
        <v>562</v>
      </c>
      <c r="D21" t="s">
        <v>410</v>
      </c>
      <c r="E21" t="s">
        <v>134</v>
      </c>
      <c r="F21" t="s">
        <v>121</v>
      </c>
      <c r="G21" t="s">
        <v>24</v>
      </c>
      <c r="H21" t="s">
        <v>24</v>
      </c>
      <c r="I21" t="s">
        <v>25</v>
      </c>
      <c r="J21" t="s">
        <v>70</v>
      </c>
      <c r="K21">
        <v>0</v>
      </c>
      <c r="L21">
        <v>0</v>
      </c>
      <c r="M21" s="1">
        <v>10000000</v>
      </c>
      <c r="N21">
        <v>0</v>
      </c>
      <c r="O21" t="s">
        <v>54</v>
      </c>
      <c r="P21" t="s">
        <v>35</v>
      </c>
      <c r="Q21" s="3">
        <v>680000000</v>
      </c>
      <c r="R21" s="1">
        <v>23157.2373007243</v>
      </c>
      <c r="S21" t="s">
        <v>563</v>
      </c>
      <c r="T21" t="s">
        <v>564</v>
      </c>
      <c r="U21" t="s">
        <v>25</v>
      </c>
      <c r="V21" t="s">
        <v>73</v>
      </c>
      <c r="W21" s="4">
        <f t="shared" si="0"/>
        <v>23157.2373007243</v>
      </c>
      <c r="X21" s="4">
        <f t="shared" si="1"/>
        <v>10000000</v>
      </c>
      <c r="Y21" s="9">
        <v>1000</v>
      </c>
      <c r="Z21" s="5">
        <f t="shared" si="2"/>
        <v>23.157237300724301</v>
      </c>
      <c r="AA21" t="str">
        <f t="shared" si="3"/>
        <v>2021-03</v>
      </c>
      <c r="AB21" t="str">
        <f t="shared" si="4"/>
        <v>2021-1</v>
      </c>
    </row>
    <row r="22" spans="1:28" hidden="1" x14ac:dyDescent="0.25">
      <c r="A22">
        <v>1250977</v>
      </c>
      <c r="B22">
        <v>26596</v>
      </c>
      <c r="C22" t="s">
        <v>409</v>
      </c>
      <c r="D22" t="s">
        <v>410</v>
      </c>
      <c r="E22" t="s">
        <v>134</v>
      </c>
      <c r="F22" t="s">
        <v>121</v>
      </c>
      <c r="G22" t="s">
        <v>24</v>
      </c>
      <c r="H22" t="s">
        <v>24</v>
      </c>
      <c r="I22" t="s">
        <v>25</v>
      </c>
      <c r="J22" t="s">
        <v>26</v>
      </c>
      <c r="K22">
        <v>0</v>
      </c>
      <c r="L22">
        <v>0</v>
      </c>
      <c r="M22" s="1">
        <v>10000000</v>
      </c>
      <c r="N22">
        <v>0</v>
      </c>
      <c r="O22" t="s">
        <v>54</v>
      </c>
      <c r="P22" t="s">
        <v>35</v>
      </c>
      <c r="Q22" s="3">
        <v>400000000</v>
      </c>
      <c r="R22" s="1">
        <v>13621.9042945437</v>
      </c>
      <c r="S22" t="s">
        <v>411</v>
      </c>
      <c r="T22" t="s">
        <v>412</v>
      </c>
      <c r="U22" t="s">
        <v>25</v>
      </c>
      <c r="V22" t="s">
        <v>25</v>
      </c>
      <c r="W22" s="4">
        <f t="shared" si="0"/>
        <v>13621.9042945437</v>
      </c>
      <c r="X22" s="4">
        <f t="shared" si="1"/>
        <v>10000000</v>
      </c>
      <c r="Y22" s="9">
        <v>1000</v>
      </c>
      <c r="Z22" s="5">
        <f t="shared" si="2"/>
        <v>13.6219042945437</v>
      </c>
      <c r="AA22" t="str">
        <f t="shared" si="3"/>
        <v>2021-03</v>
      </c>
      <c r="AB22" t="str">
        <f t="shared" si="4"/>
        <v>2021-1</v>
      </c>
    </row>
    <row r="23" spans="1:28" hidden="1" x14ac:dyDescent="0.25">
      <c r="A23">
        <v>827214</v>
      </c>
      <c r="B23">
        <v>4974</v>
      </c>
      <c r="C23" t="s">
        <v>755</v>
      </c>
      <c r="D23" t="s">
        <v>756</v>
      </c>
      <c r="E23" t="s">
        <v>287</v>
      </c>
      <c r="F23" t="s">
        <v>23</v>
      </c>
      <c r="G23" t="s">
        <v>24</v>
      </c>
      <c r="H23" t="s">
        <v>24</v>
      </c>
      <c r="I23" t="s">
        <v>25</v>
      </c>
      <c r="J23" t="s">
        <v>70</v>
      </c>
      <c r="K23">
        <v>-48.484195700000001</v>
      </c>
      <c r="L23">
        <v>-72.590721099999996</v>
      </c>
      <c r="M23" s="1">
        <v>9999999</v>
      </c>
      <c r="N23">
        <v>0</v>
      </c>
      <c r="O23" t="s">
        <v>27</v>
      </c>
      <c r="P23" t="s">
        <v>757</v>
      </c>
      <c r="Q23" s="3">
        <v>821940332</v>
      </c>
      <c r="R23" s="1">
        <v>28000</v>
      </c>
      <c r="S23" t="s">
        <v>758</v>
      </c>
      <c r="T23" t="s">
        <v>754</v>
      </c>
      <c r="U23" t="s">
        <v>25</v>
      </c>
      <c r="V23" t="s">
        <v>73</v>
      </c>
      <c r="W23" s="4">
        <f t="shared" si="0"/>
        <v>28000</v>
      </c>
      <c r="X23" s="4">
        <f t="shared" si="1"/>
        <v>9999999</v>
      </c>
      <c r="Y23" s="9">
        <v>999.99990000000003</v>
      </c>
      <c r="Z23" s="5">
        <f t="shared" si="2"/>
        <v>28.000002800000278</v>
      </c>
      <c r="AA23" t="str">
        <f t="shared" si="3"/>
        <v>2021-02</v>
      </c>
      <c r="AB23" t="str">
        <f t="shared" si="4"/>
        <v>2021-1</v>
      </c>
    </row>
    <row r="24" spans="1:28" hidden="1" x14ac:dyDescent="0.25">
      <c r="A24">
        <v>1377209</v>
      </c>
      <c r="B24">
        <v>36862</v>
      </c>
      <c r="C24" t="s">
        <v>1119</v>
      </c>
      <c r="D24" t="s">
        <v>760</v>
      </c>
      <c r="E24" t="s">
        <v>678</v>
      </c>
      <c r="F24" t="s">
        <v>121</v>
      </c>
      <c r="G24" t="s">
        <v>24</v>
      </c>
      <c r="H24" t="s">
        <v>24</v>
      </c>
      <c r="I24" t="s">
        <v>25</v>
      </c>
      <c r="J24" t="s">
        <v>70</v>
      </c>
      <c r="K24">
        <v>0</v>
      </c>
      <c r="L24">
        <v>0</v>
      </c>
      <c r="M24" s="1">
        <v>9650000</v>
      </c>
      <c r="N24">
        <v>0</v>
      </c>
      <c r="O24" t="s">
        <v>54</v>
      </c>
      <c r="P24" t="s">
        <v>35</v>
      </c>
      <c r="Q24" s="3">
        <v>1086640000</v>
      </c>
      <c r="R24" s="1">
        <v>36983.803759575298</v>
      </c>
      <c r="S24" t="s">
        <v>1120</v>
      </c>
      <c r="T24" t="s">
        <v>624</v>
      </c>
      <c r="U24" t="s">
        <v>25</v>
      </c>
      <c r="V24" t="s">
        <v>73</v>
      </c>
      <c r="W24" s="4">
        <f t="shared" si="0"/>
        <v>36983.803759575298</v>
      </c>
      <c r="X24" s="4">
        <f t="shared" si="1"/>
        <v>9650000</v>
      </c>
      <c r="Y24" s="9">
        <v>965</v>
      </c>
      <c r="Z24" s="5">
        <f t="shared" si="2"/>
        <v>38.325185243083212</v>
      </c>
      <c r="AA24" t="str">
        <f t="shared" si="3"/>
        <v>2021-04</v>
      </c>
      <c r="AB24" t="str">
        <f t="shared" si="4"/>
        <v>2021-1</v>
      </c>
    </row>
    <row r="25" spans="1:28" hidden="1" x14ac:dyDescent="0.25">
      <c r="A25">
        <v>1250967</v>
      </c>
      <c r="B25">
        <v>26593</v>
      </c>
      <c r="C25" t="s">
        <v>729</v>
      </c>
      <c r="D25" t="s">
        <v>410</v>
      </c>
      <c r="E25" t="s">
        <v>134</v>
      </c>
      <c r="F25" t="s">
        <v>121</v>
      </c>
      <c r="G25" t="s">
        <v>24</v>
      </c>
      <c r="H25" t="s">
        <v>24</v>
      </c>
      <c r="I25" t="s">
        <v>25</v>
      </c>
      <c r="J25" t="s">
        <v>26</v>
      </c>
      <c r="K25">
        <v>0</v>
      </c>
      <c r="L25">
        <v>0</v>
      </c>
      <c r="M25" s="1">
        <v>9500000</v>
      </c>
      <c r="N25">
        <v>0</v>
      </c>
      <c r="O25" t="s">
        <v>54</v>
      </c>
      <c r="P25" t="s">
        <v>35</v>
      </c>
      <c r="Q25" s="3">
        <v>760000000</v>
      </c>
      <c r="R25" s="1">
        <v>25881.618159633101</v>
      </c>
      <c r="S25" t="s">
        <v>730</v>
      </c>
      <c r="T25" t="s">
        <v>412</v>
      </c>
      <c r="U25" t="s">
        <v>25</v>
      </c>
      <c r="V25" t="s">
        <v>25</v>
      </c>
      <c r="W25" s="4">
        <f t="shared" si="0"/>
        <v>25881.618159633101</v>
      </c>
      <c r="X25" s="4">
        <f t="shared" si="1"/>
        <v>9500000</v>
      </c>
      <c r="Y25" s="9">
        <v>950</v>
      </c>
      <c r="Z25" s="5">
        <f t="shared" si="2"/>
        <v>27.243808589087475</v>
      </c>
      <c r="AA25" t="str">
        <f t="shared" si="3"/>
        <v>2021-03</v>
      </c>
      <c r="AB25" t="str">
        <f t="shared" si="4"/>
        <v>2021-1</v>
      </c>
    </row>
    <row r="26" spans="1:28" hidden="1" x14ac:dyDescent="0.25">
      <c r="A26">
        <v>1300666</v>
      </c>
      <c r="B26">
        <v>30940</v>
      </c>
      <c r="C26" t="s">
        <v>1025</v>
      </c>
      <c r="D26" t="s">
        <v>134</v>
      </c>
      <c r="E26" t="s">
        <v>134</v>
      </c>
      <c r="F26" t="s">
        <v>121</v>
      </c>
      <c r="G26" t="s">
        <v>24</v>
      </c>
      <c r="H26" t="s">
        <v>24</v>
      </c>
      <c r="I26" t="s">
        <v>25</v>
      </c>
      <c r="J26" t="s">
        <v>127</v>
      </c>
      <c r="K26">
        <v>-47.295385528399997</v>
      </c>
      <c r="L26">
        <v>-72.055938232599999</v>
      </c>
      <c r="M26" s="1">
        <v>9000000</v>
      </c>
      <c r="N26">
        <v>0</v>
      </c>
      <c r="O26" t="s">
        <v>54</v>
      </c>
      <c r="P26" t="s">
        <v>35</v>
      </c>
      <c r="Q26" s="3">
        <v>939968000</v>
      </c>
      <c r="R26" s="1">
        <v>32010.3853398342</v>
      </c>
      <c r="S26" t="s">
        <v>1018</v>
      </c>
      <c r="T26" t="s">
        <v>128</v>
      </c>
      <c r="U26" t="s">
        <v>25</v>
      </c>
      <c r="V26" t="s">
        <v>129</v>
      </c>
      <c r="W26" s="4">
        <f t="shared" si="0"/>
        <v>32010.3853398342</v>
      </c>
      <c r="X26" s="4">
        <f t="shared" si="1"/>
        <v>9000000</v>
      </c>
      <c r="Y26" s="9">
        <v>900</v>
      </c>
      <c r="Z26" s="5">
        <f t="shared" si="2"/>
        <v>35.567094822038001</v>
      </c>
      <c r="AA26" t="str">
        <f t="shared" si="3"/>
        <v>2021-03</v>
      </c>
      <c r="AB26" t="str">
        <f t="shared" si="4"/>
        <v>2021-1</v>
      </c>
    </row>
    <row r="27" spans="1:28" hidden="1" x14ac:dyDescent="0.25">
      <c r="A27">
        <v>925050</v>
      </c>
      <c r="B27">
        <v>15760</v>
      </c>
      <c r="C27" t="s">
        <v>2101</v>
      </c>
      <c r="D27" t="s">
        <v>1440</v>
      </c>
      <c r="E27" t="s">
        <v>287</v>
      </c>
      <c r="F27" t="s">
        <v>32</v>
      </c>
      <c r="G27" t="s">
        <v>24</v>
      </c>
      <c r="H27" t="s">
        <v>24</v>
      </c>
      <c r="I27" t="s">
        <v>25</v>
      </c>
      <c r="J27" t="s">
        <v>59</v>
      </c>
      <c r="K27">
        <v>-44.279227750767703</v>
      </c>
      <c r="L27">
        <v>-71.900390535593004</v>
      </c>
      <c r="M27" s="1">
        <v>0</v>
      </c>
      <c r="N27">
        <v>0</v>
      </c>
      <c r="O27" t="s">
        <v>27</v>
      </c>
      <c r="P27" t="s">
        <v>288</v>
      </c>
      <c r="Q27" s="3">
        <v>2174854660</v>
      </c>
      <c r="R27" s="1">
        <v>74500</v>
      </c>
      <c r="S27" t="s">
        <v>2102</v>
      </c>
      <c r="T27" t="s">
        <v>816</v>
      </c>
      <c r="U27" t="s">
        <v>25</v>
      </c>
      <c r="V27" t="s">
        <v>61</v>
      </c>
      <c r="W27" s="4">
        <f t="shared" si="0"/>
        <v>74500</v>
      </c>
      <c r="X27" s="4">
        <f t="shared" si="1"/>
        <v>8875000</v>
      </c>
      <c r="Y27" s="9">
        <v>887.5</v>
      </c>
      <c r="Z27" s="5">
        <f t="shared" si="2"/>
        <v>83.943661971830991</v>
      </c>
      <c r="AA27" t="str">
        <f t="shared" si="3"/>
        <v>2021-02</v>
      </c>
      <c r="AB27" t="str">
        <f t="shared" si="4"/>
        <v>2021-1</v>
      </c>
    </row>
    <row r="28" spans="1:28" hidden="1" x14ac:dyDescent="0.25">
      <c r="A28">
        <v>1299400</v>
      </c>
      <c r="B28">
        <v>30758</v>
      </c>
      <c r="C28" t="s">
        <v>537</v>
      </c>
      <c r="D28" t="s">
        <v>134</v>
      </c>
      <c r="E28" t="s">
        <v>134</v>
      </c>
      <c r="F28" t="s">
        <v>121</v>
      </c>
      <c r="G28" t="s">
        <v>24</v>
      </c>
      <c r="H28" t="s">
        <v>24</v>
      </c>
      <c r="I28" t="s">
        <v>25</v>
      </c>
      <c r="J28" t="s">
        <v>127</v>
      </c>
      <c r="K28">
        <v>-47.346680718099996</v>
      </c>
      <c r="L28">
        <v>-73.056335407299997</v>
      </c>
      <c r="M28" s="1">
        <v>8750000</v>
      </c>
      <c r="N28">
        <v>0</v>
      </c>
      <c r="O28" t="s">
        <v>54</v>
      </c>
      <c r="P28" t="s">
        <v>35</v>
      </c>
      <c r="Q28" s="3">
        <v>576464750</v>
      </c>
      <c r="R28" s="1">
        <v>19631.3691341952</v>
      </c>
      <c r="S28" t="s">
        <v>538</v>
      </c>
      <c r="T28" t="s">
        <v>128</v>
      </c>
      <c r="U28" t="s">
        <v>25</v>
      </c>
      <c r="V28" t="s">
        <v>129</v>
      </c>
      <c r="W28" s="4">
        <f t="shared" si="0"/>
        <v>19631.3691341952</v>
      </c>
      <c r="X28" s="4">
        <f t="shared" si="1"/>
        <v>8750000</v>
      </c>
      <c r="Y28" s="9">
        <v>875</v>
      </c>
      <c r="Z28" s="5">
        <f t="shared" si="2"/>
        <v>22.435850439080227</v>
      </c>
      <c r="AA28" t="str">
        <f t="shared" si="3"/>
        <v>2021-03</v>
      </c>
      <c r="AB28" t="str">
        <f t="shared" si="4"/>
        <v>2021-1</v>
      </c>
    </row>
    <row r="29" spans="1:28" hidden="1" x14ac:dyDescent="0.25">
      <c r="A29">
        <v>1300590</v>
      </c>
      <c r="B29">
        <v>30927</v>
      </c>
      <c r="C29" t="s">
        <v>391</v>
      </c>
      <c r="D29" t="s">
        <v>134</v>
      </c>
      <c r="E29" t="s">
        <v>134</v>
      </c>
      <c r="F29" t="s">
        <v>121</v>
      </c>
      <c r="G29" t="s">
        <v>24</v>
      </c>
      <c r="H29" t="s">
        <v>24</v>
      </c>
      <c r="I29" t="s">
        <v>25</v>
      </c>
      <c r="J29" t="s">
        <v>127</v>
      </c>
      <c r="K29">
        <v>-47.433987056799999</v>
      </c>
      <c r="L29">
        <v>-72.367196084200003</v>
      </c>
      <c r="M29" s="1">
        <v>8750000</v>
      </c>
      <c r="N29">
        <v>0</v>
      </c>
      <c r="O29" t="s">
        <v>54</v>
      </c>
      <c r="P29" t="s">
        <v>35</v>
      </c>
      <c r="Q29" s="3">
        <v>340738400</v>
      </c>
      <c r="R29" s="1">
        <v>11603.764685689899</v>
      </c>
      <c r="S29" t="s">
        <v>392</v>
      </c>
      <c r="T29" t="s">
        <v>128</v>
      </c>
      <c r="U29" t="s">
        <v>25</v>
      </c>
      <c r="V29" t="s">
        <v>129</v>
      </c>
      <c r="W29" s="4">
        <f t="shared" si="0"/>
        <v>11603.764685689899</v>
      </c>
      <c r="X29" s="4">
        <f t="shared" si="1"/>
        <v>8750000</v>
      </c>
      <c r="Y29" s="9">
        <v>875</v>
      </c>
      <c r="Z29" s="5">
        <f t="shared" si="2"/>
        <v>13.261445355074171</v>
      </c>
      <c r="AA29" t="str">
        <f t="shared" si="3"/>
        <v>2021-03</v>
      </c>
      <c r="AB29" t="str">
        <f t="shared" si="4"/>
        <v>2021-1</v>
      </c>
    </row>
    <row r="30" spans="1:28" hidden="1" x14ac:dyDescent="0.25">
      <c r="A30">
        <v>1271125</v>
      </c>
      <c r="B30">
        <v>28330</v>
      </c>
      <c r="C30" t="s">
        <v>539</v>
      </c>
      <c r="D30" t="s">
        <v>540</v>
      </c>
      <c r="E30" t="s">
        <v>134</v>
      </c>
      <c r="F30" t="s">
        <v>121</v>
      </c>
      <c r="G30" t="s">
        <v>24</v>
      </c>
      <c r="H30" t="s">
        <v>24</v>
      </c>
      <c r="I30" t="s">
        <v>25</v>
      </c>
      <c r="J30" t="s">
        <v>70</v>
      </c>
      <c r="K30">
        <v>-45.609752382779398</v>
      </c>
      <c r="L30">
        <v>-72.498439859374997</v>
      </c>
      <c r="M30" s="1">
        <v>8500000</v>
      </c>
      <c r="N30">
        <v>0</v>
      </c>
      <c r="O30" t="s">
        <v>54</v>
      </c>
      <c r="P30" t="s">
        <v>35</v>
      </c>
      <c r="Q30" s="3">
        <v>560000000</v>
      </c>
      <c r="R30" s="1">
        <v>19070.666012361198</v>
      </c>
      <c r="S30" t="s">
        <v>541</v>
      </c>
      <c r="T30" t="s">
        <v>542</v>
      </c>
      <c r="U30" t="s">
        <v>25</v>
      </c>
      <c r="V30" t="s">
        <v>73</v>
      </c>
      <c r="W30" s="4">
        <f t="shared" si="0"/>
        <v>19070.666012361198</v>
      </c>
      <c r="X30" s="4">
        <f t="shared" si="1"/>
        <v>8500000</v>
      </c>
      <c r="Y30" s="9">
        <v>850</v>
      </c>
      <c r="Z30" s="5">
        <f t="shared" si="2"/>
        <v>22.436077661601409</v>
      </c>
      <c r="AA30" t="str">
        <f t="shared" si="3"/>
        <v>2021-03</v>
      </c>
      <c r="AB30" t="str">
        <f t="shared" si="4"/>
        <v>2021-1</v>
      </c>
    </row>
    <row r="31" spans="1:28" hidden="1" x14ac:dyDescent="0.25">
      <c r="A31">
        <v>1244443</v>
      </c>
      <c r="B31">
        <v>25950</v>
      </c>
      <c r="C31" t="s">
        <v>514</v>
      </c>
      <c r="D31" t="s">
        <v>515</v>
      </c>
      <c r="E31" t="s">
        <v>134</v>
      </c>
      <c r="F31" t="s">
        <v>121</v>
      </c>
      <c r="G31" t="s">
        <v>24</v>
      </c>
      <c r="H31" t="s">
        <v>24</v>
      </c>
      <c r="I31" t="s">
        <v>25</v>
      </c>
      <c r="J31" t="s">
        <v>26</v>
      </c>
      <c r="K31">
        <v>0</v>
      </c>
      <c r="L31">
        <v>0</v>
      </c>
      <c r="M31" s="1">
        <v>0</v>
      </c>
      <c r="N31">
        <v>0</v>
      </c>
      <c r="O31" t="s">
        <v>54</v>
      </c>
      <c r="P31" t="s">
        <v>35</v>
      </c>
      <c r="Q31" s="3">
        <v>520000000</v>
      </c>
      <c r="R31" s="1">
        <v>17708.475582906802</v>
      </c>
      <c r="S31" t="s">
        <v>516</v>
      </c>
      <c r="T31" t="s">
        <v>517</v>
      </c>
      <c r="U31" t="s">
        <v>25</v>
      </c>
      <c r="V31" t="s">
        <v>25</v>
      </c>
      <c r="W31" s="4">
        <f t="shared" si="0"/>
        <v>17708.475582906802</v>
      </c>
      <c r="X31" s="4">
        <f t="shared" si="1"/>
        <v>8500000</v>
      </c>
      <c r="Y31" s="9">
        <v>850</v>
      </c>
      <c r="Z31" s="5">
        <f t="shared" si="2"/>
        <v>20.833500685772709</v>
      </c>
      <c r="AA31" t="str">
        <f t="shared" si="3"/>
        <v>2021-03</v>
      </c>
      <c r="AB31" t="str">
        <f t="shared" si="4"/>
        <v>2021-1</v>
      </c>
    </row>
    <row r="32" spans="1:28" hidden="1" x14ac:dyDescent="0.25">
      <c r="A32">
        <v>1151526</v>
      </c>
      <c r="B32">
        <v>18977</v>
      </c>
      <c r="C32" t="s">
        <v>814</v>
      </c>
      <c r="D32" t="s">
        <v>287</v>
      </c>
      <c r="E32" t="s">
        <v>415</v>
      </c>
      <c r="F32" t="s">
        <v>32</v>
      </c>
      <c r="G32" t="s">
        <v>24</v>
      </c>
      <c r="H32" t="s">
        <v>24</v>
      </c>
      <c r="I32" t="s">
        <v>25</v>
      </c>
      <c r="J32" t="s">
        <v>59</v>
      </c>
      <c r="K32">
        <v>-44.75</v>
      </c>
      <c r="L32">
        <v>-72.7</v>
      </c>
      <c r="M32" s="1">
        <v>0</v>
      </c>
      <c r="N32">
        <v>0</v>
      </c>
      <c r="O32" t="s">
        <v>27</v>
      </c>
      <c r="P32" t="s">
        <v>288</v>
      </c>
      <c r="Q32" s="3">
        <v>732367000</v>
      </c>
      <c r="R32" s="1">
        <v>25000</v>
      </c>
      <c r="S32" t="s">
        <v>815</v>
      </c>
      <c r="T32" t="s">
        <v>816</v>
      </c>
      <c r="U32" t="s">
        <v>25</v>
      </c>
      <c r="V32" t="s">
        <v>61</v>
      </c>
      <c r="W32" s="4">
        <f t="shared" si="0"/>
        <v>25000</v>
      </c>
      <c r="X32" s="4">
        <f t="shared" si="1"/>
        <v>8350000</v>
      </c>
      <c r="Y32" s="9">
        <v>835</v>
      </c>
      <c r="Z32" s="5">
        <f t="shared" si="2"/>
        <v>29.940119760479043</v>
      </c>
      <c r="AA32" t="str">
        <f t="shared" si="3"/>
        <v>2021-03</v>
      </c>
      <c r="AB32" t="str">
        <f t="shared" si="4"/>
        <v>2021-1</v>
      </c>
    </row>
    <row r="33" spans="1:28" hidden="1" x14ac:dyDescent="0.25">
      <c r="A33">
        <v>1379116</v>
      </c>
      <c r="B33">
        <v>37030</v>
      </c>
      <c r="C33" t="s">
        <v>677</v>
      </c>
      <c r="D33" t="s">
        <v>574</v>
      </c>
      <c r="E33" t="s">
        <v>678</v>
      </c>
      <c r="F33" t="s">
        <v>153</v>
      </c>
      <c r="G33" t="s">
        <v>24</v>
      </c>
      <c r="H33" t="s">
        <v>679</v>
      </c>
      <c r="I33" t="s">
        <v>25</v>
      </c>
      <c r="J33" t="s">
        <v>26</v>
      </c>
      <c r="K33">
        <v>-45.736147124768998</v>
      </c>
      <c r="L33">
        <v>-73.027517313130005</v>
      </c>
      <c r="M33" s="6">
        <v>8020000</v>
      </c>
      <c r="O33" t="s">
        <v>27</v>
      </c>
      <c r="P33" t="s">
        <v>661</v>
      </c>
      <c r="Q33" s="3">
        <v>641600000</v>
      </c>
      <c r="R33" s="1">
        <v>21298</v>
      </c>
      <c r="S33" t="s">
        <v>680</v>
      </c>
      <c r="T33" t="s">
        <v>35</v>
      </c>
      <c r="U33" t="s">
        <v>25</v>
      </c>
      <c r="V33" t="s">
        <v>25</v>
      </c>
      <c r="W33" s="4">
        <f t="shared" si="0"/>
        <v>21298</v>
      </c>
      <c r="X33" s="4">
        <f t="shared" si="1"/>
        <v>8020000</v>
      </c>
      <c r="Y33" s="9">
        <v>802</v>
      </c>
      <c r="Z33" s="5">
        <f t="shared" si="2"/>
        <v>26.556109725685786</v>
      </c>
      <c r="AA33" t="str">
        <f t="shared" si="3"/>
        <v>2021-04</v>
      </c>
      <c r="AB33" t="str">
        <f t="shared" si="4"/>
        <v>2021-1</v>
      </c>
    </row>
    <row r="34" spans="1:28" hidden="1" x14ac:dyDescent="0.25">
      <c r="A34">
        <v>1299397</v>
      </c>
      <c r="B34">
        <v>30755</v>
      </c>
      <c r="C34" t="s">
        <v>1258</v>
      </c>
      <c r="D34" t="s">
        <v>134</v>
      </c>
      <c r="E34" t="s">
        <v>134</v>
      </c>
      <c r="F34" t="s">
        <v>121</v>
      </c>
      <c r="G34" t="s">
        <v>24</v>
      </c>
      <c r="H34" t="s">
        <v>24</v>
      </c>
      <c r="I34" t="s">
        <v>25</v>
      </c>
      <c r="J34" t="s">
        <v>26</v>
      </c>
      <c r="K34">
        <v>-46.3</v>
      </c>
      <c r="L34">
        <v>-71.933333000000005</v>
      </c>
      <c r="M34" s="1">
        <v>8000000</v>
      </c>
      <c r="N34">
        <v>0</v>
      </c>
      <c r="O34" t="s">
        <v>54</v>
      </c>
      <c r="P34" t="s">
        <v>35</v>
      </c>
      <c r="Q34" s="3">
        <v>1028090000</v>
      </c>
      <c r="R34" s="1">
        <v>35011.3589654436</v>
      </c>
      <c r="S34" t="s">
        <v>1259</v>
      </c>
      <c r="T34" t="s">
        <v>237</v>
      </c>
      <c r="U34" t="s">
        <v>25</v>
      </c>
      <c r="V34" t="s">
        <v>25</v>
      </c>
      <c r="W34" s="4">
        <f t="shared" ref="W34:W67" si="5">R34</f>
        <v>35011.3589654436</v>
      </c>
      <c r="X34" s="4">
        <f t="shared" si="1"/>
        <v>8000000</v>
      </c>
      <c r="Y34" s="9">
        <v>800</v>
      </c>
      <c r="Z34" s="5">
        <f t="shared" si="2"/>
        <v>43.7641987068045</v>
      </c>
      <c r="AA34" t="str">
        <f t="shared" si="3"/>
        <v>2021-03</v>
      </c>
      <c r="AB34" t="str">
        <f t="shared" si="4"/>
        <v>2021-1</v>
      </c>
    </row>
    <row r="35" spans="1:28" hidden="1" x14ac:dyDescent="0.25">
      <c r="A35">
        <v>1209742</v>
      </c>
      <c r="B35">
        <v>22409</v>
      </c>
      <c r="C35" t="s">
        <v>1276</v>
      </c>
      <c r="D35" t="s">
        <v>235</v>
      </c>
      <c r="E35" t="s">
        <v>235</v>
      </c>
      <c r="F35" t="s">
        <v>121</v>
      </c>
      <c r="G35" t="s">
        <v>24</v>
      </c>
      <c r="H35" t="s">
        <v>39</v>
      </c>
      <c r="I35" t="s">
        <v>25</v>
      </c>
      <c r="J35" t="s">
        <v>59</v>
      </c>
      <c r="K35">
        <v>-44.079693274256996</v>
      </c>
      <c r="L35">
        <v>-73.061279263347004</v>
      </c>
      <c r="M35" s="6">
        <v>7700000</v>
      </c>
      <c r="N35">
        <v>0</v>
      </c>
      <c r="O35" t="s">
        <v>54</v>
      </c>
      <c r="P35" t="s">
        <v>35</v>
      </c>
      <c r="Q35" s="3">
        <v>1001000000</v>
      </c>
      <c r="R35" s="1">
        <v>34088.815497095602</v>
      </c>
      <c r="S35" t="s">
        <v>1201</v>
      </c>
      <c r="T35" t="s">
        <v>560</v>
      </c>
      <c r="U35" t="s">
        <v>25</v>
      </c>
      <c r="V35" t="s">
        <v>61</v>
      </c>
      <c r="W35" s="4">
        <f t="shared" si="5"/>
        <v>34088.815497095602</v>
      </c>
      <c r="X35" s="4">
        <f t="shared" si="1"/>
        <v>7700000</v>
      </c>
      <c r="Y35" s="9">
        <v>770</v>
      </c>
      <c r="Z35" s="5">
        <f t="shared" si="2"/>
        <v>44.271188957267015</v>
      </c>
      <c r="AA35" t="str">
        <f t="shared" si="3"/>
        <v>2021-03</v>
      </c>
      <c r="AB35" t="str">
        <f t="shared" si="4"/>
        <v>2021-1</v>
      </c>
    </row>
    <row r="36" spans="1:28" hidden="1" x14ac:dyDescent="0.25">
      <c r="A36">
        <v>1208288</v>
      </c>
      <c r="B36">
        <v>22240</v>
      </c>
      <c r="C36" t="s">
        <v>234</v>
      </c>
      <c r="D36" t="s">
        <v>235</v>
      </c>
      <c r="E36" t="s">
        <v>235</v>
      </c>
      <c r="F36" t="s">
        <v>121</v>
      </c>
      <c r="G36" t="s">
        <v>24</v>
      </c>
      <c r="H36" t="s">
        <v>24</v>
      </c>
      <c r="I36" t="s">
        <v>25</v>
      </c>
      <c r="J36" t="s">
        <v>26</v>
      </c>
      <c r="K36">
        <v>-43.791523055619997</v>
      </c>
      <c r="L36">
        <v>-72.947088841901007</v>
      </c>
      <c r="M36" s="1">
        <v>7400000</v>
      </c>
      <c r="N36">
        <v>0</v>
      </c>
      <c r="O36" t="s">
        <v>54</v>
      </c>
      <c r="P36" t="s">
        <v>35</v>
      </c>
      <c r="Q36" s="3">
        <v>5900000</v>
      </c>
      <c r="R36" s="6">
        <f>200.92308834452*Y36</f>
        <v>148683.08537494481</v>
      </c>
      <c r="S36" t="s">
        <v>236</v>
      </c>
      <c r="T36" t="s">
        <v>237</v>
      </c>
      <c r="U36" t="s">
        <v>25</v>
      </c>
      <c r="V36" t="s">
        <v>25</v>
      </c>
      <c r="W36" s="4">
        <f t="shared" si="5"/>
        <v>148683.08537494481</v>
      </c>
      <c r="X36" s="4">
        <f t="shared" si="1"/>
        <v>7400000</v>
      </c>
      <c r="Y36" s="9">
        <v>740</v>
      </c>
      <c r="Z36" s="5">
        <f t="shared" si="2"/>
        <v>200.92308834452001</v>
      </c>
      <c r="AA36" t="str">
        <f t="shared" si="3"/>
        <v>2021-03</v>
      </c>
      <c r="AB36" t="str">
        <f t="shared" si="4"/>
        <v>2021-1</v>
      </c>
    </row>
    <row r="37" spans="1:28" hidden="1" x14ac:dyDescent="0.25">
      <c r="A37">
        <v>1539283</v>
      </c>
      <c r="B37">
        <v>49780</v>
      </c>
      <c r="C37" t="s">
        <v>691</v>
      </c>
      <c r="D37" t="s">
        <v>692</v>
      </c>
      <c r="E37" t="s">
        <v>693</v>
      </c>
      <c r="F37" t="s">
        <v>153</v>
      </c>
      <c r="G37" t="s">
        <v>24</v>
      </c>
      <c r="H37" t="s">
        <v>39</v>
      </c>
      <c r="I37" t="s">
        <v>25</v>
      </c>
      <c r="J37" t="s">
        <v>127</v>
      </c>
      <c r="K37">
        <v>-47.252086499999997</v>
      </c>
      <c r="L37">
        <v>-72.575237299999998</v>
      </c>
      <c r="M37" s="1">
        <v>7100000</v>
      </c>
      <c r="O37" t="s">
        <v>27</v>
      </c>
      <c r="P37" t="s">
        <v>694</v>
      </c>
      <c r="Q37" s="3">
        <v>572364170</v>
      </c>
      <c r="R37" s="1">
        <v>19000</v>
      </c>
      <c r="S37" t="s">
        <v>635</v>
      </c>
      <c r="T37" t="s">
        <v>233</v>
      </c>
      <c r="U37" t="s">
        <v>25</v>
      </c>
      <c r="V37" t="s">
        <v>129</v>
      </c>
      <c r="W37" s="4">
        <f t="shared" si="5"/>
        <v>19000</v>
      </c>
      <c r="X37" s="4">
        <f t="shared" si="1"/>
        <v>7100000</v>
      </c>
      <c r="Y37" s="9">
        <v>710</v>
      </c>
      <c r="Z37" s="5">
        <f t="shared" si="2"/>
        <v>26.760563380281692</v>
      </c>
      <c r="AA37" t="str">
        <f t="shared" si="3"/>
        <v>2021-06</v>
      </c>
      <c r="AB37" t="str">
        <f t="shared" si="4"/>
        <v>2021-1</v>
      </c>
    </row>
    <row r="38" spans="1:28" hidden="1" x14ac:dyDescent="0.25">
      <c r="A38">
        <v>1359025</v>
      </c>
      <c r="B38">
        <v>35772</v>
      </c>
      <c r="C38" t="s">
        <v>664</v>
      </c>
      <c r="D38" t="s">
        <v>665</v>
      </c>
      <c r="E38" t="s">
        <v>660</v>
      </c>
      <c r="F38" t="s">
        <v>153</v>
      </c>
      <c r="G38" t="s">
        <v>24</v>
      </c>
      <c r="H38" t="s">
        <v>24</v>
      </c>
      <c r="I38" t="s">
        <v>25</v>
      </c>
      <c r="J38" t="s">
        <v>127</v>
      </c>
      <c r="K38">
        <v>-47.472081203690998</v>
      </c>
      <c r="L38">
        <v>-72.515503141530004</v>
      </c>
      <c r="M38" s="6">
        <v>7100000</v>
      </c>
      <c r="O38" t="s">
        <v>27</v>
      </c>
      <c r="P38" t="s">
        <v>661</v>
      </c>
      <c r="Q38" s="3">
        <v>565000000</v>
      </c>
      <c r="R38" s="1">
        <v>18756</v>
      </c>
      <c r="S38" t="s">
        <v>662</v>
      </c>
      <c r="T38" t="s">
        <v>663</v>
      </c>
      <c r="U38" t="s">
        <v>25</v>
      </c>
      <c r="V38" t="s">
        <v>129</v>
      </c>
      <c r="W38" s="4">
        <f t="shared" si="5"/>
        <v>18756</v>
      </c>
      <c r="X38" s="4">
        <f t="shared" si="1"/>
        <v>7100000</v>
      </c>
      <c r="Y38" s="9">
        <v>710</v>
      </c>
      <c r="Z38" s="5">
        <f t="shared" si="2"/>
        <v>26.416901408450705</v>
      </c>
      <c r="AA38" t="str">
        <f t="shared" si="3"/>
        <v>2021-03</v>
      </c>
      <c r="AB38" t="str">
        <f t="shared" si="4"/>
        <v>2021-1</v>
      </c>
    </row>
    <row r="39" spans="1:28" hidden="1" x14ac:dyDescent="0.25">
      <c r="A39">
        <v>1335423</v>
      </c>
      <c r="B39">
        <v>33954</v>
      </c>
      <c r="C39" t="s">
        <v>2076</v>
      </c>
      <c r="D39" t="s">
        <v>852</v>
      </c>
      <c r="E39" t="s">
        <v>500</v>
      </c>
      <c r="F39" t="s">
        <v>153</v>
      </c>
      <c r="G39" t="s">
        <v>24</v>
      </c>
      <c r="H39" t="s">
        <v>24</v>
      </c>
      <c r="I39" t="s">
        <v>25</v>
      </c>
      <c r="J39" t="s">
        <v>26</v>
      </c>
      <c r="K39">
        <v>-45.406818389892997</v>
      </c>
      <c r="L39">
        <v>-72.682983398437997</v>
      </c>
      <c r="M39" s="1">
        <v>7070000</v>
      </c>
      <c r="O39" t="s">
        <v>27</v>
      </c>
      <c r="P39" t="s">
        <v>371</v>
      </c>
      <c r="Q39" s="3">
        <v>1767500032</v>
      </c>
      <c r="R39" s="1">
        <v>58673</v>
      </c>
      <c r="S39" t="s">
        <v>2077</v>
      </c>
      <c r="T39" t="s">
        <v>35</v>
      </c>
      <c r="U39" t="s">
        <v>25</v>
      </c>
      <c r="V39" t="s">
        <v>25</v>
      </c>
      <c r="W39" s="4">
        <f t="shared" si="5"/>
        <v>58673</v>
      </c>
      <c r="X39" s="4">
        <f t="shared" si="1"/>
        <v>7070000</v>
      </c>
      <c r="Y39" s="9">
        <v>707</v>
      </c>
      <c r="Z39" s="5">
        <f t="shared" si="2"/>
        <v>82.988684582743986</v>
      </c>
      <c r="AA39" t="str">
        <f t="shared" si="3"/>
        <v>2021-03</v>
      </c>
      <c r="AB39" t="str">
        <f t="shared" si="4"/>
        <v>2021-1</v>
      </c>
    </row>
    <row r="40" spans="1:28" hidden="1" x14ac:dyDescent="0.25">
      <c r="A40">
        <v>1271083</v>
      </c>
      <c r="B40">
        <v>28328</v>
      </c>
      <c r="C40" t="s">
        <v>1454</v>
      </c>
      <c r="D40" t="s">
        <v>540</v>
      </c>
      <c r="E40" t="s">
        <v>134</v>
      </c>
      <c r="F40" t="s">
        <v>121</v>
      </c>
      <c r="G40" t="s">
        <v>24</v>
      </c>
      <c r="H40" t="s">
        <v>24</v>
      </c>
      <c r="I40" t="s">
        <v>25</v>
      </c>
      <c r="J40" t="s">
        <v>127</v>
      </c>
      <c r="K40">
        <v>-46.865861974191603</v>
      </c>
      <c r="L40">
        <v>-72.6908731988281</v>
      </c>
      <c r="M40" s="1">
        <v>6840000</v>
      </c>
      <c r="N40">
        <v>0</v>
      </c>
      <c r="O40" t="s">
        <v>54</v>
      </c>
      <c r="P40" t="s">
        <v>35</v>
      </c>
      <c r="Q40" s="3">
        <v>1026000000</v>
      </c>
      <c r="R40" s="1">
        <v>34695.756093568998</v>
      </c>
      <c r="S40" t="s">
        <v>1455</v>
      </c>
      <c r="T40" t="s">
        <v>1456</v>
      </c>
      <c r="U40" t="s">
        <v>25</v>
      </c>
      <c r="V40" t="s">
        <v>129</v>
      </c>
      <c r="W40" s="4">
        <f t="shared" si="5"/>
        <v>34695.756093568998</v>
      </c>
      <c r="X40" s="4">
        <f t="shared" si="1"/>
        <v>6840000</v>
      </c>
      <c r="Y40" s="9">
        <v>684</v>
      </c>
      <c r="Z40" s="5">
        <f t="shared" si="2"/>
        <v>50.72478961048099</v>
      </c>
      <c r="AA40" t="str">
        <f t="shared" si="3"/>
        <v>2021-03</v>
      </c>
      <c r="AB40" t="str">
        <f t="shared" si="4"/>
        <v>2021-1</v>
      </c>
    </row>
    <row r="41" spans="1:28" hidden="1" x14ac:dyDescent="0.25">
      <c r="A41">
        <v>1423382</v>
      </c>
      <c r="B41">
        <v>39861</v>
      </c>
      <c r="C41" t="s">
        <v>583</v>
      </c>
      <c r="D41" t="s">
        <v>584</v>
      </c>
      <c r="E41" t="s">
        <v>585</v>
      </c>
      <c r="F41" t="s">
        <v>121</v>
      </c>
      <c r="G41" t="s">
        <v>24</v>
      </c>
      <c r="H41" t="s">
        <v>24</v>
      </c>
      <c r="I41" t="s">
        <v>25</v>
      </c>
      <c r="J41" t="s">
        <v>26</v>
      </c>
      <c r="K41">
        <v>-452066610062</v>
      </c>
      <c r="L41">
        <v>-734226988815</v>
      </c>
      <c r="M41" s="1">
        <v>6640000</v>
      </c>
      <c r="N41">
        <v>0</v>
      </c>
      <c r="O41" t="s">
        <v>54</v>
      </c>
      <c r="P41" t="s">
        <v>35</v>
      </c>
      <c r="Q41" s="3">
        <v>470960000</v>
      </c>
      <c r="R41" s="1">
        <v>16019.8322638932</v>
      </c>
      <c r="S41" t="s">
        <v>586</v>
      </c>
      <c r="T41" t="s">
        <v>237</v>
      </c>
      <c r="U41" t="s">
        <v>25</v>
      </c>
      <c r="V41" t="s">
        <v>25</v>
      </c>
      <c r="W41" s="4">
        <f t="shared" si="5"/>
        <v>16019.8322638932</v>
      </c>
      <c r="X41" s="4">
        <f t="shared" si="1"/>
        <v>6640000</v>
      </c>
      <c r="Y41" s="9">
        <v>664</v>
      </c>
      <c r="Z41" s="5">
        <f t="shared" si="2"/>
        <v>24.126253409477712</v>
      </c>
      <c r="AA41" t="str">
        <f t="shared" si="3"/>
        <v>2021-04</v>
      </c>
      <c r="AB41" t="str">
        <f t="shared" si="4"/>
        <v>2021-1</v>
      </c>
    </row>
    <row r="42" spans="1:28" hidden="1" x14ac:dyDescent="0.25">
      <c r="A42">
        <v>925071</v>
      </c>
      <c r="B42">
        <v>15765</v>
      </c>
      <c r="C42" t="s">
        <v>1874</v>
      </c>
      <c r="D42" t="s">
        <v>1440</v>
      </c>
      <c r="E42" t="s">
        <v>287</v>
      </c>
      <c r="F42" t="s">
        <v>32</v>
      </c>
      <c r="G42" t="s">
        <v>24</v>
      </c>
      <c r="H42" t="s">
        <v>24</v>
      </c>
      <c r="I42" t="s">
        <v>25</v>
      </c>
      <c r="J42" t="s">
        <v>70</v>
      </c>
      <c r="K42">
        <v>-45.913005834159897</v>
      </c>
      <c r="L42">
        <v>-72.324015856138402</v>
      </c>
      <c r="M42" s="1">
        <v>0</v>
      </c>
      <c r="N42">
        <v>0</v>
      </c>
      <c r="O42" t="s">
        <v>27</v>
      </c>
      <c r="P42" t="s">
        <v>288</v>
      </c>
      <c r="Q42" s="3">
        <v>1345782548</v>
      </c>
      <c r="R42" s="1">
        <v>46100</v>
      </c>
      <c r="S42" t="s">
        <v>1875</v>
      </c>
      <c r="T42" t="s">
        <v>922</v>
      </c>
      <c r="U42" t="s">
        <v>25</v>
      </c>
      <c r="V42" t="s">
        <v>73</v>
      </c>
      <c r="W42" s="4">
        <f t="shared" si="5"/>
        <v>46100</v>
      </c>
      <c r="X42" s="4">
        <f t="shared" si="1"/>
        <v>6348000</v>
      </c>
      <c r="Y42" s="9">
        <v>634.79999999999995</v>
      </c>
      <c r="Z42" s="5">
        <f t="shared" si="2"/>
        <v>72.621298046628866</v>
      </c>
      <c r="AA42" t="str">
        <f t="shared" si="3"/>
        <v>2021-02</v>
      </c>
      <c r="AB42" t="str">
        <f t="shared" si="4"/>
        <v>2021-1</v>
      </c>
    </row>
    <row r="43" spans="1:28" hidden="1" x14ac:dyDescent="0.25">
      <c r="A43">
        <v>860538</v>
      </c>
      <c r="B43">
        <v>7411</v>
      </c>
      <c r="C43" t="s">
        <v>981</v>
      </c>
      <c r="D43" t="s">
        <v>982</v>
      </c>
      <c r="E43" t="s">
        <v>287</v>
      </c>
      <c r="F43" t="s">
        <v>32</v>
      </c>
      <c r="G43" t="s">
        <v>24</v>
      </c>
      <c r="H43" t="s">
        <v>24</v>
      </c>
      <c r="I43" t="s">
        <v>25</v>
      </c>
      <c r="J43" t="s">
        <v>42</v>
      </c>
      <c r="K43">
        <v>-44.239606299999998</v>
      </c>
      <c r="L43">
        <v>-71.849907400000006</v>
      </c>
      <c r="M43" s="1">
        <v>6207500</v>
      </c>
      <c r="N43">
        <v>0</v>
      </c>
      <c r="O43" t="s">
        <v>27</v>
      </c>
      <c r="P43" t="s">
        <v>288</v>
      </c>
      <c r="Q43" s="3">
        <v>620000109</v>
      </c>
      <c r="R43" s="1">
        <v>21238.2</v>
      </c>
      <c r="S43" t="s">
        <v>983</v>
      </c>
      <c r="T43" t="s">
        <v>984</v>
      </c>
      <c r="U43" t="s">
        <v>25</v>
      </c>
      <c r="V43" t="s">
        <v>46</v>
      </c>
      <c r="W43" s="4">
        <f t="shared" si="5"/>
        <v>21238.2</v>
      </c>
      <c r="X43" s="4">
        <f t="shared" si="1"/>
        <v>6207500</v>
      </c>
      <c r="Y43" s="9">
        <v>620.75</v>
      </c>
      <c r="Z43" s="5">
        <f t="shared" si="2"/>
        <v>34.213773660894084</v>
      </c>
      <c r="AA43" t="str">
        <f t="shared" si="3"/>
        <v>2021-02</v>
      </c>
      <c r="AB43" t="str">
        <f t="shared" si="4"/>
        <v>2021-1</v>
      </c>
    </row>
    <row r="44" spans="1:28" hidden="1" x14ac:dyDescent="0.25">
      <c r="A44">
        <v>1304054</v>
      </c>
      <c r="B44">
        <v>31340</v>
      </c>
      <c r="C44" t="s">
        <v>618</v>
      </c>
      <c r="D44" t="s">
        <v>134</v>
      </c>
      <c r="E44" t="s">
        <v>134</v>
      </c>
      <c r="F44" t="s">
        <v>121</v>
      </c>
      <c r="G44" t="s">
        <v>24</v>
      </c>
      <c r="H44" t="s">
        <v>24</v>
      </c>
      <c r="I44" t="s">
        <v>25</v>
      </c>
      <c r="J44" t="s">
        <v>127</v>
      </c>
      <c r="K44">
        <v>-47.5468428613</v>
      </c>
      <c r="L44">
        <v>-72.523543823400004</v>
      </c>
      <c r="M44" s="1">
        <v>6200000</v>
      </c>
      <c r="N44">
        <v>0</v>
      </c>
      <c r="O44" t="s">
        <v>54</v>
      </c>
      <c r="P44" t="s">
        <v>35</v>
      </c>
      <c r="Q44" s="3">
        <v>461171800</v>
      </c>
      <c r="R44" s="1">
        <v>15705.0953073561</v>
      </c>
      <c r="S44" t="s">
        <v>619</v>
      </c>
      <c r="T44" t="s">
        <v>128</v>
      </c>
      <c r="U44" t="s">
        <v>25</v>
      </c>
      <c r="V44" t="s">
        <v>129</v>
      </c>
      <c r="W44" s="4">
        <f t="shared" si="5"/>
        <v>15705.0953073561</v>
      </c>
      <c r="X44" s="4">
        <f t="shared" si="1"/>
        <v>6200000</v>
      </c>
      <c r="Y44" s="9">
        <v>620</v>
      </c>
      <c r="Z44" s="5">
        <f t="shared" si="2"/>
        <v>25.330798882832418</v>
      </c>
      <c r="AA44" t="str">
        <f t="shared" si="3"/>
        <v>2021-03</v>
      </c>
      <c r="AB44" t="str">
        <f t="shared" si="4"/>
        <v>2021-1</v>
      </c>
    </row>
    <row r="45" spans="1:28" hidden="1" x14ac:dyDescent="0.25">
      <c r="A45">
        <v>1300696</v>
      </c>
      <c r="B45">
        <v>30945</v>
      </c>
      <c r="C45" t="s">
        <v>1296</v>
      </c>
      <c r="D45" t="s">
        <v>953</v>
      </c>
      <c r="E45" t="s">
        <v>134</v>
      </c>
      <c r="F45" t="s">
        <v>121</v>
      </c>
      <c r="G45" t="s">
        <v>24</v>
      </c>
      <c r="H45" t="s">
        <v>24</v>
      </c>
      <c r="I45" t="s">
        <v>25</v>
      </c>
      <c r="J45" t="s">
        <v>70</v>
      </c>
      <c r="K45">
        <v>-43.170580476300003</v>
      </c>
      <c r="L45">
        <v>-72.448666611299998</v>
      </c>
      <c r="M45" s="1">
        <v>6000000</v>
      </c>
      <c r="N45">
        <v>0</v>
      </c>
      <c r="O45" t="s">
        <v>54</v>
      </c>
      <c r="P45" t="s">
        <v>35</v>
      </c>
      <c r="Q45" s="3">
        <v>27000</v>
      </c>
      <c r="R45" s="6">
        <v>27000</v>
      </c>
      <c r="S45" t="s">
        <v>1297</v>
      </c>
      <c r="T45" t="s">
        <v>144</v>
      </c>
      <c r="U45" t="s">
        <v>25</v>
      </c>
      <c r="V45" t="s">
        <v>73</v>
      </c>
      <c r="W45" s="4">
        <f t="shared" si="5"/>
        <v>27000</v>
      </c>
      <c r="X45" s="4">
        <f t="shared" si="1"/>
        <v>6000000</v>
      </c>
      <c r="Y45" s="9">
        <v>600</v>
      </c>
      <c r="Z45" s="5">
        <f t="shared" si="2"/>
        <v>45</v>
      </c>
      <c r="AA45" t="str">
        <f t="shared" si="3"/>
        <v>2021-03</v>
      </c>
      <c r="AB45" t="str">
        <f t="shared" si="4"/>
        <v>2021-1</v>
      </c>
    </row>
    <row r="46" spans="1:28" hidden="1" x14ac:dyDescent="0.25">
      <c r="A46">
        <v>1237129</v>
      </c>
      <c r="B46">
        <v>25184</v>
      </c>
      <c r="C46" t="s">
        <v>1167</v>
      </c>
      <c r="D46" t="s">
        <v>1168</v>
      </c>
      <c r="E46" t="s">
        <v>235</v>
      </c>
      <c r="F46" t="s">
        <v>121</v>
      </c>
      <c r="G46" t="s">
        <v>24</v>
      </c>
      <c r="H46" t="s">
        <v>190</v>
      </c>
      <c r="I46" t="s">
        <v>25</v>
      </c>
      <c r="J46" t="s">
        <v>26</v>
      </c>
      <c r="K46">
        <v>0</v>
      </c>
      <c r="L46">
        <v>0</v>
      </c>
      <c r="M46" s="1">
        <v>0</v>
      </c>
      <c r="N46">
        <v>0</v>
      </c>
      <c r="O46" t="s">
        <v>54</v>
      </c>
      <c r="P46" t="s">
        <v>35</v>
      </c>
      <c r="Q46" s="3">
        <v>720000000</v>
      </c>
      <c r="R46" s="1">
        <v>24519.427730178701</v>
      </c>
      <c r="S46" t="s">
        <v>1169</v>
      </c>
      <c r="T46" t="s">
        <v>1170</v>
      </c>
      <c r="U46" t="s">
        <v>25</v>
      </c>
      <c r="V46" t="s">
        <v>25</v>
      </c>
      <c r="W46" s="4">
        <f t="shared" si="5"/>
        <v>24519.427730178701</v>
      </c>
      <c r="X46" s="4">
        <f t="shared" si="1"/>
        <v>6000000</v>
      </c>
      <c r="Y46" s="9">
        <v>600</v>
      </c>
      <c r="Z46" s="5">
        <f t="shared" si="2"/>
        <v>40.865712883631168</v>
      </c>
      <c r="AA46" t="str">
        <f t="shared" si="3"/>
        <v>2021-03</v>
      </c>
      <c r="AB46" t="str">
        <f t="shared" si="4"/>
        <v>2021-1</v>
      </c>
    </row>
    <row r="47" spans="1:28" hidden="1" x14ac:dyDescent="0.25">
      <c r="A47">
        <v>927563</v>
      </c>
      <c r="B47">
        <v>16232</v>
      </c>
      <c r="C47" t="s">
        <v>1121</v>
      </c>
      <c r="D47" t="s">
        <v>1122</v>
      </c>
      <c r="E47" t="s">
        <v>287</v>
      </c>
      <c r="F47" t="s">
        <v>32</v>
      </c>
      <c r="G47" t="s">
        <v>24</v>
      </c>
      <c r="H47" t="s">
        <v>24</v>
      </c>
      <c r="I47" t="s">
        <v>25</v>
      </c>
      <c r="J47" t="s">
        <v>26</v>
      </c>
      <c r="K47">
        <v>-45.368496539284301</v>
      </c>
      <c r="L47">
        <v>-73.3398522509695</v>
      </c>
      <c r="M47" s="1">
        <v>6000000</v>
      </c>
      <c r="N47">
        <v>0</v>
      </c>
      <c r="O47" t="s">
        <v>27</v>
      </c>
      <c r="P47" t="s">
        <v>288</v>
      </c>
      <c r="Q47" s="3">
        <v>671431640</v>
      </c>
      <c r="R47" s="1">
        <v>23000</v>
      </c>
      <c r="S47" t="s">
        <v>1123</v>
      </c>
      <c r="T47" t="s">
        <v>750</v>
      </c>
      <c r="U47" t="s">
        <v>25</v>
      </c>
      <c r="V47" t="s">
        <v>25</v>
      </c>
      <c r="W47" s="4">
        <f t="shared" si="5"/>
        <v>23000</v>
      </c>
      <c r="X47" s="4">
        <f t="shared" si="1"/>
        <v>6000000</v>
      </c>
      <c r="Y47" s="9">
        <v>600</v>
      </c>
      <c r="Z47" s="5">
        <f t="shared" si="2"/>
        <v>38.333333333333336</v>
      </c>
      <c r="AA47" t="str">
        <f t="shared" si="3"/>
        <v>2021-02</v>
      </c>
      <c r="AB47" t="str">
        <f t="shared" si="4"/>
        <v>2021-1</v>
      </c>
    </row>
    <row r="48" spans="1:28" hidden="1" x14ac:dyDescent="0.25">
      <c r="A48">
        <v>1208627</v>
      </c>
      <c r="B48">
        <v>22293</v>
      </c>
      <c r="C48" t="s">
        <v>512</v>
      </c>
      <c r="D48" t="s">
        <v>235</v>
      </c>
      <c r="E48" t="s">
        <v>235</v>
      </c>
      <c r="F48" t="s">
        <v>121</v>
      </c>
      <c r="G48" t="s">
        <v>24</v>
      </c>
      <c r="H48" t="s">
        <v>39</v>
      </c>
      <c r="I48" t="s">
        <v>25</v>
      </c>
      <c r="J48" t="s">
        <v>26</v>
      </c>
      <c r="K48">
        <v>-45.647560830998003</v>
      </c>
      <c r="L48">
        <v>-73.141544524311001</v>
      </c>
      <c r="M48" s="6">
        <v>5910000</v>
      </c>
      <c r="N48">
        <v>0</v>
      </c>
      <c r="O48" t="s">
        <v>54</v>
      </c>
      <c r="P48" t="s">
        <v>35</v>
      </c>
      <c r="Q48" s="3">
        <v>591000</v>
      </c>
      <c r="R48" s="6">
        <f>20.1263635951883*M48/10000</f>
        <v>11894.680884756286</v>
      </c>
      <c r="S48" t="s">
        <v>513</v>
      </c>
      <c r="T48" t="s">
        <v>237</v>
      </c>
      <c r="U48" t="s">
        <v>25</v>
      </c>
      <c r="V48" t="s">
        <v>25</v>
      </c>
      <c r="W48" s="4">
        <f t="shared" si="5"/>
        <v>11894.680884756286</v>
      </c>
      <c r="X48" s="4">
        <f t="shared" si="1"/>
        <v>5910000</v>
      </c>
      <c r="Y48" s="9">
        <v>591</v>
      </c>
      <c r="Z48" s="5">
        <f t="shared" si="2"/>
        <v>20.126363595188302</v>
      </c>
      <c r="AA48" t="str">
        <f t="shared" si="3"/>
        <v>2021-03</v>
      </c>
      <c r="AB48" t="str">
        <f t="shared" si="4"/>
        <v>2021-1</v>
      </c>
    </row>
    <row r="49" spans="1:28" hidden="1" x14ac:dyDescent="0.25">
      <c r="A49">
        <v>1232850</v>
      </c>
      <c r="B49">
        <v>24767</v>
      </c>
      <c r="C49" t="s">
        <v>2290</v>
      </c>
      <c r="D49" t="s">
        <v>2129</v>
      </c>
      <c r="E49" t="s">
        <v>235</v>
      </c>
      <c r="F49" t="s">
        <v>121</v>
      </c>
      <c r="G49" t="s">
        <v>24</v>
      </c>
      <c r="H49" t="s">
        <v>24</v>
      </c>
      <c r="I49" t="s">
        <v>25</v>
      </c>
      <c r="J49" t="s">
        <v>127</v>
      </c>
      <c r="K49">
        <v>0</v>
      </c>
      <c r="L49">
        <v>0</v>
      </c>
      <c r="M49" s="1">
        <v>5770000</v>
      </c>
      <c r="N49">
        <v>0</v>
      </c>
      <c r="O49" t="s">
        <v>54</v>
      </c>
      <c r="P49" t="s">
        <v>35</v>
      </c>
      <c r="Q49" s="3">
        <v>1700000000</v>
      </c>
      <c r="R49" s="1">
        <v>57893.093251810802</v>
      </c>
      <c r="S49" t="s">
        <v>2291</v>
      </c>
      <c r="T49" t="s">
        <v>2292</v>
      </c>
      <c r="U49" t="s">
        <v>25</v>
      </c>
      <c r="V49" t="s">
        <v>129</v>
      </c>
      <c r="W49" s="4">
        <f t="shared" si="5"/>
        <v>57893.093251810802</v>
      </c>
      <c r="X49" s="4">
        <f t="shared" si="1"/>
        <v>5770000</v>
      </c>
      <c r="Y49" s="9">
        <v>577</v>
      </c>
      <c r="Z49" s="5">
        <f t="shared" si="2"/>
        <v>100.33465034975876</v>
      </c>
      <c r="AA49" t="str">
        <f t="shared" si="3"/>
        <v>2021-03</v>
      </c>
      <c r="AB49" t="str">
        <f t="shared" si="4"/>
        <v>2021-1</v>
      </c>
    </row>
    <row r="50" spans="1:28" hidden="1" x14ac:dyDescent="0.25">
      <c r="A50">
        <v>1300643</v>
      </c>
      <c r="B50">
        <v>30935</v>
      </c>
      <c r="C50" t="s">
        <v>132</v>
      </c>
      <c r="D50" t="s">
        <v>133</v>
      </c>
      <c r="E50" t="s">
        <v>134</v>
      </c>
      <c r="F50" t="s">
        <v>121</v>
      </c>
      <c r="G50" t="s">
        <v>24</v>
      </c>
      <c r="H50" t="s">
        <v>24</v>
      </c>
      <c r="I50" t="s">
        <v>25</v>
      </c>
      <c r="J50" t="s">
        <v>122</v>
      </c>
      <c r="K50">
        <v>-46.453605328000002</v>
      </c>
      <c r="L50">
        <v>-72.734991630400003</v>
      </c>
      <c r="M50" s="1">
        <v>5700000</v>
      </c>
      <c r="N50">
        <v>0</v>
      </c>
      <c r="O50" t="s">
        <v>54</v>
      </c>
      <c r="P50" t="s">
        <v>35</v>
      </c>
      <c r="Q50" s="3">
        <v>27000</v>
      </c>
      <c r="R50" s="6">
        <v>27000</v>
      </c>
      <c r="S50" t="s">
        <v>135</v>
      </c>
      <c r="T50" t="s">
        <v>136</v>
      </c>
      <c r="U50" t="s">
        <v>25</v>
      </c>
      <c r="V50" t="s">
        <v>66</v>
      </c>
      <c r="W50" s="4">
        <f t="shared" si="5"/>
        <v>27000</v>
      </c>
      <c r="X50" s="4">
        <f t="shared" si="1"/>
        <v>5700000</v>
      </c>
      <c r="Y50" s="9">
        <v>570</v>
      </c>
      <c r="Z50" s="5">
        <f t="shared" si="2"/>
        <v>47.368421052631582</v>
      </c>
      <c r="AA50" t="str">
        <f t="shared" si="3"/>
        <v>2021-03</v>
      </c>
      <c r="AB50" t="str">
        <f t="shared" si="4"/>
        <v>2021-1</v>
      </c>
    </row>
    <row r="51" spans="1:28" hidden="1" x14ac:dyDescent="0.25">
      <c r="A51">
        <v>1542315</v>
      </c>
      <c r="B51">
        <v>50112</v>
      </c>
      <c r="C51" t="s">
        <v>932</v>
      </c>
      <c r="D51" t="s">
        <v>423</v>
      </c>
      <c r="E51" t="s">
        <v>933</v>
      </c>
      <c r="F51" t="s">
        <v>32</v>
      </c>
      <c r="G51" t="s">
        <v>24</v>
      </c>
      <c r="H51" t="s">
        <v>24</v>
      </c>
      <c r="I51" t="s">
        <v>25</v>
      </c>
      <c r="J51" t="s">
        <v>26</v>
      </c>
      <c r="K51">
        <v>-45.920357994976598</v>
      </c>
      <c r="L51">
        <v>-73.679717093014204</v>
      </c>
      <c r="M51" s="1">
        <v>5590000</v>
      </c>
      <c r="N51">
        <v>0</v>
      </c>
      <c r="O51" t="s">
        <v>27</v>
      </c>
      <c r="P51" t="s">
        <v>218</v>
      </c>
      <c r="Q51" s="3">
        <v>559000000</v>
      </c>
      <c r="R51" s="1">
        <v>18745.87</v>
      </c>
      <c r="S51" t="s">
        <v>930</v>
      </c>
      <c r="T51" t="s">
        <v>750</v>
      </c>
      <c r="U51" t="s">
        <v>25</v>
      </c>
      <c r="V51" t="s">
        <v>25</v>
      </c>
      <c r="W51" s="4">
        <f t="shared" si="5"/>
        <v>18745.87</v>
      </c>
      <c r="X51" s="4">
        <f t="shared" si="1"/>
        <v>5590000</v>
      </c>
      <c r="Y51" s="9">
        <v>559</v>
      </c>
      <c r="Z51" s="5">
        <f t="shared" si="2"/>
        <v>33.534651162790695</v>
      </c>
      <c r="AA51" t="str">
        <f t="shared" si="3"/>
        <v>2021-06</v>
      </c>
      <c r="AB51" t="str">
        <f t="shared" si="4"/>
        <v>2021-1</v>
      </c>
    </row>
    <row r="52" spans="1:28" hidden="1" x14ac:dyDescent="0.25">
      <c r="A52">
        <v>1243176</v>
      </c>
      <c r="B52">
        <v>25818</v>
      </c>
      <c r="C52" t="s">
        <v>971</v>
      </c>
      <c r="D52" t="s">
        <v>972</v>
      </c>
      <c r="E52" t="s">
        <v>134</v>
      </c>
      <c r="F52" t="s">
        <v>121</v>
      </c>
      <c r="G52" t="s">
        <v>24</v>
      </c>
      <c r="H52" t="s">
        <v>24</v>
      </c>
      <c r="I52" t="s">
        <v>25</v>
      </c>
      <c r="J52" t="s">
        <v>33</v>
      </c>
      <c r="K52">
        <v>0</v>
      </c>
      <c r="L52">
        <v>0</v>
      </c>
      <c r="M52" s="1">
        <v>5450000</v>
      </c>
      <c r="N52">
        <v>0</v>
      </c>
      <c r="O52" t="s">
        <v>54</v>
      </c>
      <c r="P52" t="s">
        <v>35</v>
      </c>
      <c r="Q52" s="3">
        <v>545000000</v>
      </c>
      <c r="R52" s="1">
        <v>18559.844601315799</v>
      </c>
      <c r="S52" t="s">
        <v>973</v>
      </c>
      <c r="T52" t="s">
        <v>165</v>
      </c>
      <c r="U52" t="s">
        <v>25</v>
      </c>
      <c r="V52" t="s">
        <v>36</v>
      </c>
      <c r="W52" s="4">
        <f t="shared" si="5"/>
        <v>18559.844601315799</v>
      </c>
      <c r="X52" s="4">
        <f t="shared" si="1"/>
        <v>5450000</v>
      </c>
      <c r="Y52" s="9">
        <v>545</v>
      </c>
      <c r="Z52" s="5">
        <f t="shared" si="2"/>
        <v>34.054760736359263</v>
      </c>
      <c r="AA52" t="str">
        <f t="shared" si="3"/>
        <v>2021-03</v>
      </c>
      <c r="AB52" t="str">
        <f t="shared" si="4"/>
        <v>2021-1</v>
      </c>
    </row>
    <row r="53" spans="1:28" hidden="1" x14ac:dyDescent="0.25">
      <c r="A53">
        <v>1320038</v>
      </c>
      <c r="B53">
        <v>32662</v>
      </c>
      <c r="C53" t="s">
        <v>937</v>
      </c>
      <c r="D53" t="s">
        <v>133</v>
      </c>
      <c r="E53" t="s">
        <v>500</v>
      </c>
      <c r="F53" t="s">
        <v>271</v>
      </c>
      <c r="G53" t="s">
        <v>24</v>
      </c>
      <c r="H53" t="s">
        <v>39</v>
      </c>
      <c r="I53" t="s">
        <v>25</v>
      </c>
      <c r="J53" t="s">
        <v>395</v>
      </c>
      <c r="K53">
        <v>-48.468105399999999</v>
      </c>
      <c r="L53">
        <v>-72.559963400000001</v>
      </c>
      <c r="M53" s="1">
        <v>4920000</v>
      </c>
      <c r="N53">
        <v>0</v>
      </c>
      <c r="O53" t="s">
        <v>27</v>
      </c>
      <c r="P53" t="s">
        <v>396</v>
      </c>
      <c r="Q53" s="3">
        <v>492000000</v>
      </c>
      <c r="R53" s="1">
        <v>16503.3</v>
      </c>
      <c r="S53" t="s">
        <v>938</v>
      </c>
      <c r="T53" t="s">
        <v>398</v>
      </c>
      <c r="U53" t="s">
        <v>25</v>
      </c>
      <c r="V53" t="s">
        <v>399</v>
      </c>
      <c r="W53" s="4">
        <f t="shared" si="5"/>
        <v>16503.3</v>
      </c>
      <c r="X53" s="4">
        <f t="shared" si="1"/>
        <v>4920000</v>
      </c>
      <c r="Y53" s="9">
        <v>492</v>
      </c>
      <c r="Z53" s="5">
        <f t="shared" si="2"/>
        <v>33.543292682926825</v>
      </c>
      <c r="AA53" t="str">
        <f t="shared" si="3"/>
        <v>2021-03</v>
      </c>
      <c r="AB53" t="str">
        <f t="shared" si="4"/>
        <v>2021-1</v>
      </c>
    </row>
    <row r="54" spans="1:28" hidden="1" x14ac:dyDescent="0.25">
      <c r="A54">
        <v>1229767</v>
      </c>
      <c r="B54">
        <v>24457</v>
      </c>
      <c r="C54" t="s">
        <v>1549</v>
      </c>
      <c r="D54" t="s">
        <v>1267</v>
      </c>
      <c r="E54" t="s">
        <v>235</v>
      </c>
      <c r="F54" t="s">
        <v>121</v>
      </c>
      <c r="G54" t="s">
        <v>24</v>
      </c>
      <c r="H54" t="s">
        <v>24</v>
      </c>
      <c r="I54" t="s">
        <v>25</v>
      </c>
      <c r="J54" t="s">
        <v>70</v>
      </c>
      <c r="K54">
        <v>0</v>
      </c>
      <c r="L54">
        <v>0</v>
      </c>
      <c r="M54" s="1">
        <v>4340000</v>
      </c>
      <c r="N54">
        <v>0</v>
      </c>
      <c r="O54" t="s">
        <v>54</v>
      </c>
      <c r="P54" t="s">
        <v>35</v>
      </c>
      <c r="Q54" s="3">
        <v>700000000</v>
      </c>
      <c r="R54" s="1">
        <v>23838.332515451501</v>
      </c>
      <c r="S54" t="s">
        <v>1550</v>
      </c>
      <c r="T54" t="s">
        <v>769</v>
      </c>
      <c r="U54" t="s">
        <v>25</v>
      </c>
      <c r="V54" t="s">
        <v>73</v>
      </c>
      <c r="W54" s="4">
        <f t="shared" si="5"/>
        <v>23838.332515451501</v>
      </c>
      <c r="X54" s="4">
        <f t="shared" si="1"/>
        <v>4340000</v>
      </c>
      <c r="Y54" s="9">
        <v>434</v>
      </c>
      <c r="Z54" s="5">
        <f t="shared" si="2"/>
        <v>54.927033445740783</v>
      </c>
      <c r="AA54" t="str">
        <f t="shared" si="3"/>
        <v>2021-03</v>
      </c>
      <c r="AB54" t="str">
        <f t="shared" si="4"/>
        <v>2021-1</v>
      </c>
    </row>
    <row r="55" spans="1:28" hidden="1" x14ac:dyDescent="0.25">
      <c r="A55">
        <v>1335537</v>
      </c>
      <c r="B55">
        <v>33989</v>
      </c>
      <c r="C55" t="s">
        <v>2575</v>
      </c>
      <c r="D55" t="s">
        <v>812</v>
      </c>
      <c r="E55" t="s">
        <v>500</v>
      </c>
      <c r="F55" t="s">
        <v>153</v>
      </c>
      <c r="G55" t="s">
        <v>24</v>
      </c>
      <c r="H55" t="s">
        <v>679</v>
      </c>
      <c r="I55" t="s">
        <v>25</v>
      </c>
      <c r="J55" t="s">
        <v>26</v>
      </c>
      <c r="K55">
        <v>-46.844699859618999</v>
      </c>
      <c r="L55">
        <v>-72.703437805175994</v>
      </c>
      <c r="M55" s="6">
        <v>4300000</v>
      </c>
      <c r="O55" t="s">
        <v>27</v>
      </c>
      <c r="P55" t="s">
        <v>479</v>
      </c>
      <c r="Q55" s="3">
        <v>4068100</v>
      </c>
      <c r="R55" s="6">
        <f>135*M55/10000</f>
        <v>58050</v>
      </c>
      <c r="S55" t="s">
        <v>2576</v>
      </c>
      <c r="T55" t="s">
        <v>498</v>
      </c>
      <c r="U55" t="s">
        <v>25</v>
      </c>
      <c r="V55" t="s">
        <v>25</v>
      </c>
      <c r="W55" s="4">
        <f t="shared" si="5"/>
        <v>58050</v>
      </c>
      <c r="X55" s="4">
        <f t="shared" si="1"/>
        <v>4300000</v>
      </c>
      <c r="Y55" s="9">
        <v>430</v>
      </c>
      <c r="Z55" s="5">
        <f t="shared" si="2"/>
        <v>135</v>
      </c>
      <c r="AA55" t="str">
        <f t="shared" si="3"/>
        <v>2021-03</v>
      </c>
      <c r="AB55" t="str">
        <f t="shared" si="4"/>
        <v>2021-1</v>
      </c>
    </row>
    <row r="56" spans="1:28" hidden="1" x14ac:dyDescent="0.25">
      <c r="A56">
        <v>1207784</v>
      </c>
      <c r="B56">
        <v>22147</v>
      </c>
      <c r="C56" t="s">
        <v>2097</v>
      </c>
      <c r="D56" t="s">
        <v>235</v>
      </c>
      <c r="E56" t="s">
        <v>235</v>
      </c>
      <c r="F56" t="s">
        <v>121</v>
      </c>
      <c r="G56" t="s">
        <v>24</v>
      </c>
      <c r="H56" t="s">
        <v>24</v>
      </c>
      <c r="I56" t="s">
        <v>25</v>
      </c>
      <c r="J56" t="s">
        <v>59</v>
      </c>
      <c r="K56">
        <v>0</v>
      </c>
      <c r="L56">
        <v>0</v>
      </c>
      <c r="M56" s="1">
        <v>4180000</v>
      </c>
      <c r="N56">
        <v>0</v>
      </c>
      <c r="O56" t="s">
        <v>54</v>
      </c>
      <c r="P56" t="s">
        <v>35</v>
      </c>
      <c r="Q56" s="3">
        <v>1028020000</v>
      </c>
      <c r="R56" s="1">
        <v>35008.975132192099</v>
      </c>
      <c r="S56" t="s">
        <v>2095</v>
      </c>
      <c r="T56" t="s">
        <v>560</v>
      </c>
      <c r="U56" t="s">
        <v>25</v>
      </c>
      <c r="V56" t="s">
        <v>61</v>
      </c>
      <c r="W56" s="4">
        <f t="shared" si="5"/>
        <v>35008.975132192099</v>
      </c>
      <c r="X56" s="4">
        <f t="shared" si="1"/>
        <v>4180000</v>
      </c>
      <c r="Y56" s="9">
        <v>418</v>
      </c>
      <c r="Z56" s="5">
        <f t="shared" si="2"/>
        <v>83.753529024383013</v>
      </c>
      <c r="AA56" t="str">
        <f t="shared" si="3"/>
        <v>2021-03</v>
      </c>
      <c r="AB56" t="str">
        <f t="shared" si="4"/>
        <v>2021-1</v>
      </c>
    </row>
    <row r="57" spans="1:28" hidden="1" x14ac:dyDescent="0.25">
      <c r="A57">
        <v>1208334</v>
      </c>
      <c r="B57">
        <v>22252</v>
      </c>
      <c r="C57" t="s">
        <v>2109</v>
      </c>
      <c r="D57" t="s">
        <v>218</v>
      </c>
      <c r="E57" t="s">
        <v>235</v>
      </c>
      <c r="F57" t="s">
        <v>121</v>
      </c>
      <c r="G57" t="s">
        <v>24</v>
      </c>
      <c r="H57" t="s">
        <v>24</v>
      </c>
      <c r="I57" t="s">
        <v>25</v>
      </c>
      <c r="J57" t="s">
        <v>59</v>
      </c>
      <c r="K57">
        <v>0</v>
      </c>
      <c r="L57">
        <v>0</v>
      </c>
      <c r="M57" s="1">
        <v>3910000</v>
      </c>
      <c r="N57">
        <v>0</v>
      </c>
      <c r="O57" t="s">
        <v>54</v>
      </c>
      <c r="P57" t="s">
        <v>35</v>
      </c>
      <c r="Q57" s="3">
        <v>977500000</v>
      </c>
      <c r="R57" s="1">
        <v>33055.654562830103</v>
      </c>
      <c r="S57" t="s">
        <v>2110</v>
      </c>
      <c r="T57" t="s">
        <v>2111</v>
      </c>
      <c r="U57" t="s">
        <v>25</v>
      </c>
      <c r="V57" t="s">
        <v>61</v>
      </c>
      <c r="W57" s="4">
        <f t="shared" si="5"/>
        <v>33055.654562830103</v>
      </c>
      <c r="X57" s="4">
        <f t="shared" si="1"/>
        <v>3910000</v>
      </c>
      <c r="Y57" s="9">
        <v>391</v>
      </c>
      <c r="Z57" s="5">
        <f t="shared" si="2"/>
        <v>84.54131601746829</v>
      </c>
      <c r="AA57" t="str">
        <f t="shared" si="3"/>
        <v>2021-03</v>
      </c>
      <c r="AB57" t="str">
        <f t="shared" si="4"/>
        <v>2021-1</v>
      </c>
    </row>
    <row r="58" spans="1:28" hidden="1" x14ac:dyDescent="0.25">
      <c r="A58">
        <v>1362871</v>
      </c>
      <c r="B58">
        <v>36104</v>
      </c>
      <c r="C58" t="s">
        <v>1812</v>
      </c>
      <c r="D58" t="s">
        <v>1813</v>
      </c>
      <c r="E58" t="s">
        <v>1814</v>
      </c>
      <c r="F58" t="s">
        <v>121</v>
      </c>
      <c r="G58" t="s">
        <v>24</v>
      </c>
      <c r="H58" t="s">
        <v>24</v>
      </c>
      <c r="I58" t="s">
        <v>25</v>
      </c>
      <c r="J58" t="s">
        <v>59</v>
      </c>
      <c r="K58">
        <v>0</v>
      </c>
      <c r="L58">
        <v>0</v>
      </c>
      <c r="M58" s="1">
        <v>0</v>
      </c>
      <c r="N58">
        <v>0</v>
      </c>
      <c r="O58" t="s">
        <v>54</v>
      </c>
      <c r="P58" t="s">
        <v>35</v>
      </c>
      <c r="Q58" s="3">
        <v>782000000</v>
      </c>
      <c r="R58" s="1">
        <v>26615.3781749134</v>
      </c>
      <c r="S58" t="s">
        <v>1815</v>
      </c>
      <c r="T58" t="s">
        <v>560</v>
      </c>
      <c r="U58" t="s">
        <v>25</v>
      </c>
      <c r="V58" t="s">
        <v>61</v>
      </c>
      <c r="W58" s="4">
        <f t="shared" si="5"/>
        <v>26615.3781749134</v>
      </c>
      <c r="X58" s="4">
        <f t="shared" si="1"/>
        <v>3910000</v>
      </c>
      <c r="Y58" s="9">
        <v>391</v>
      </c>
      <c r="Z58" s="5">
        <f t="shared" si="2"/>
        <v>68.070020907706905</v>
      </c>
      <c r="AA58" t="str">
        <f t="shared" si="3"/>
        <v>2021-03</v>
      </c>
      <c r="AB58" t="str">
        <f t="shared" si="4"/>
        <v>2021-1</v>
      </c>
    </row>
    <row r="59" spans="1:28" hidden="1" x14ac:dyDescent="0.25">
      <c r="A59">
        <v>1496953</v>
      </c>
      <c r="B59">
        <v>45414</v>
      </c>
      <c r="C59" t="s">
        <v>2118</v>
      </c>
      <c r="D59" t="s">
        <v>2119</v>
      </c>
      <c r="E59" t="s">
        <v>2120</v>
      </c>
      <c r="F59" t="s">
        <v>121</v>
      </c>
      <c r="G59" t="s">
        <v>24</v>
      </c>
      <c r="H59" t="s">
        <v>24</v>
      </c>
      <c r="I59" t="s">
        <v>25</v>
      </c>
      <c r="J59" t="s">
        <v>70</v>
      </c>
      <c r="K59">
        <v>0</v>
      </c>
      <c r="L59">
        <v>0</v>
      </c>
      <c r="M59" s="1">
        <v>0</v>
      </c>
      <c r="N59">
        <v>0</v>
      </c>
      <c r="O59" t="s">
        <v>54</v>
      </c>
      <c r="P59" t="s">
        <v>35</v>
      </c>
      <c r="Q59" s="3">
        <v>975000000</v>
      </c>
      <c r="R59" s="1">
        <v>33031.040030571501</v>
      </c>
      <c r="S59" t="s">
        <v>2121</v>
      </c>
      <c r="T59" t="s">
        <v>2122</v>
      </c>
      <c r="U59" t="s">
        <v>25</v>
      </c>
      <c r="V59" t="s">
        <v>73</v>
      </c>
      <c r="W59" s="4">
        <f t="shared" si="5"/>
        <v>33031.040030571501</v>
      </c>
      <c r="X59" s="4">
        <f t="shared" si="1"/>
        <v>3900000</v>
      </c>
      <c r="Y59" s="9">
        <v>390</v>
      </c>
      <c r="Z59" s="5">
        <f t="shared" si="2"/>
        <v>84.694974437362816</v>
      </c>
      <c r="AA59" t="str">
        <f t="shared" si="3"/>
        <v>2021-05</v>
      </c>
      <c r="AB59" t="str">
        <f t="shared" si="4"/>
        <v>2021-1</v>
      </c>
    </row>
    <row r="60" spans="1:28" hidden="1" x14ac:dyDescent="0.25">
      <c r="A60">
        <v>1303944</v>
      </c>
      <c r="B60">
        <v>31320</v>
      </c>
      <c r="C60" t="s">
        <v>1228</v>
      </c>
      <c r="D60" t="s">
        <v>134</v>
      </c>
      <c r="E60" t="s">
        <v>134</v>
      </c>
      <c r="F60" t="s">
        <v>121</v>
      </c>
      <c r="G60" t="s">
        <v>24</v>
      </c>
      <c r="H60" t="s">
        <v>24</v>
      </c>
      <c r="I60" t="s">
        <v>25</v>
      </c>
      <c r="J60" t="s">
        <v>106</v>
      </c>
      <c r="K60">
        <v>-47.700198789799998</v>
      </c>
      <c r="L60">
        <v>-73.164545841700004</v>
      </c>
      <c r="M60" s="1">
        <v>3700000</v>
      </c>
      <c r="N60">
        <v>0</v>
      </c>
      <c r="O60" t="s">
        <v>27</v>
      </c>
      <c r="P60" t="s">
        <v>218</v>
      </c>
      <c r="Q60" s="3">
        <v>462640500</v>
      </c>
      <c r="R60" s="1">
        <v>15755.111534449599</v>
      </c>
      <c r="S60" t="s">
        <v>1229</v>
      </c>
      <c r="T60" t="s">
        <v>1028</v>
      </c>
      <c r="U60" t="s">
        <v>25</v>
      </c>
      <c r="V60" t="s">
        <v>109</v>
      </c>
      <c r="W60" s="4">
        <f t="shared" si="5"/>
        <v>15755.111534449599</v>
      </c>
      <c r="X60" s="4">
        <f t="shared" si="1"/>
        <v>3700000</v>
      </c>
      <c r="Y60" s="9">
        <v>370</v>
      </c>
      <c r="Z60" s="5">
        <f t="shared" si="2"/>
        <v>42.58138252553946</v>
      </c>
      <c r="AA60" t="str">
        <f t="shared" si="3"/>
        <v>2021-03</v>
      </c>
      <c r="AB60" t="str">
        <f t="shared" si="4"/>
        <v>2021-1</v>
      </c>
    </row>
    <row r="61" spans="1:28" hidden="1" x14ac:dyDescent="0.25">
      <c r="A61">
        <v>1300796</v>
      </c>
      <c r="B61">
        <v>30960</v>
      </c>
      <c r="C61" t="s">
        <v>433</v>
      </c>
      <c r="D61" t="s">
        <v>134</v>
      </c>
      <c r="E61" t="s">
        <v>134</v>
      </c>
      <c r="F61" t="s">
        <v>121</v>
      </c>
      <c r="G61" t="s">
        <v>24</v>
      </c>
      <c r="H61" t="s">
        <v>24</v>
      </c>
      <c r="I61" t="s">
        <v>25</v>
      </c>
      <c r="J61" t="s">
        <v>122</v>
      </c>
      <c r="K61">
        <v>-46.447928326400003</v>
      </c>
      <c r="L61">
        <v>-72.314936240999998</v>
      </c>
      <c r="M61" s="1">
        <v>3630000</v>
      </c>
      <c r="N61">
        <v>0</v>
      </c>
      <c r="O61" t="s">
        <v>54</v>
      </c>
      <c r="P61" t="s">
        <v>35</v>
      </c>
      <c r="Q61" s="3">
        <v>162144480</v>
      </c>
      <c r="R61" s="1">
        <v>5521.7914711213898</v>
      </c>
      <c r="S61" t="s">
        <v>434</v>
      </c>
      <c r="T61" t="s">
        <v>156</v>
      </c>
      <c r="U61" t="s">
        <v>25</v>
      </c>
      <c r="V61" t="s">
        <v>66</v>
      </c>
      <c r="W61" s="4">
        <f t="shared" si="5"/>
        <v>5521.7914711213898</v>
      </c>
      <c r="X61" s="4">
        <f t="shared" si="1"/>
        <v>3630000</v>
      </c>
      <c r="Y61" s="9">
        <v>363</v>
      </c>
      <c r="Z61" s="5">
        <f t="shared" si="2"/>
        <v>15.211546752400523</v>
      </c>
      <c r="AA61" t="str">
        <f t="shared" si="3"/>
        <v>2021-03</v>
      </c>
      <c r="AB61" t="str">
        <f t="shared" si="4"/>
        <v>2021-1</v>
      </c>
    </row>
    <row r="62" spans="1:28" hidden="1" x14ac:dyDescent="0.25">
      <c r="A62">
        <v>915786</v>
      </c>
      <c r="B62">
        <v>14388</v>
      </c>
      <c r="C62" t="s">
        <v>1919</v>
      </c>
      <c r="D62" t="s">
        <v>194</v>
      </c>
      <c r="E62" t="s">
        <v>287</v>
      </c>
      <c r="F62" t="s">
        <v>32</v>
      </c>
      <c r="G62" t="s">
        <v>24</v>
      </c>
      <c r="H62" t="s">
        <v>24</v>
      </c>
      <c r="I62" t="s">
        <v>25</v>
      </c>
      <c r="J62" t="s">
        <v>26</v>
      </c>
      <c r="K62">
        <v>-45.442777800000002</v>
      </c>
      <c r="L62">
        <v>-72.851388900000003</v>
      </c>
      <c r="M62" s="1">
        <v>3300000</v>
      </c>
      <c r="N62">
        <v>0</v>
      </c>
      <c r="O62" t="s">
        <v>27</v>
      </c>
      <c r="P62" t="s">
        <v>288</v>
      </c>
      <c r="Q62" s="3">
        <v>715220660</v>
      </c>
      <c r="R62" s="1">
        <v>24500</v>
      </c>
      <c r="S62" t="s">
        <v>1920</v>
      </c>
      <c r="T62" t="s">
        <v>750</v>
      </c>
      <c r="U62" t="s">
        <v>25</v>
      </c>
      <c r="V62" t="s">
        <v>25</v>
      </c>
      <c r="W62" s="4">
        <f t="shared" si="5"/>
        <v>24500</v>
      </c>
      <c r="X62" s="4">
        <f t="shared" si="1"/>
        <v>3300000</v>
      </c>
      <c r="Y62" s="9">
        <v>330</v>
      </c>
      <c r="Z62" s="5">
        <f t="shared" si="2"/>
        <v>74.242424242424249</v>
      </c>
      <c r="AA62" t="str">
        <f t="shared" si="3"/>
        <v>2021-02</v>
      </c>
      <c r="AB62" t="str">
        <f t="shared" si="4"/>
        <v>2021-1</v>
      </c>
    </row>
    <row r="63" spans="1:28" hidden="1" x14ac:dyDescent="0.25">
      <c r="A63">
        <v>1299398</v>
      </c>
      <c r="B63">
        <v>30756</v>
      </c>
      <c r="C63" t="s">
        <v>1787</v>
      </c>
      <c r="D63" t="s">
        <v>134</v>
      </c>
      <c r="E63" t="s">
        <v>134</v>
      </c>
      <c r="F63" t="s">
        <v>121</v>
      </c>
      <c r="G63" t="s">
        <v>24</v>
      </c>
      <c r="H63" t="s">
        <v>24</v>
      </c>
      <c r="I63" t="s">
        <v>25</v>
      </c>
      <c r="J63" t="s">
        <v>26</v>
      </c>
      <c r="K63">
        <v>-46.507608599999998</v>
      </c>
      <c r="L63">
        <v>-74.213379700000004</v>
      </c>
      <c r="M63" s="1">
        <v>3120000</v>
      </c>
      <c r="N63">
        <v>0</v>
      </c>
      <c r="O63" t="s">
        <v>54</v>
      </c>
      <c r="P63" t="s">
        <v>35</v>
      </c>
      <c r="Q63" s="3">
        <v>616854000</v>
      </c>
      <c r="R63" s="1">
        <v>21006.815379266201</v>
      </c>
      <c r="S63" t="s">
        <v>1788</v>
      </c>
      <c r="T63" t="s">
        <v>237</v>
      </c>
      <c r="U63" t="s">
        <v>25</v>
      </c>
      <c r="V63" t="s">
        <v>25</v>
      </c>
      <c r="W63" s="4">
        <f t="shared" si="5"/>
        <v>21006.815379266201</v>
      </c>
      <c r="X63" s="4">
        <f t="shared" si="1"/>
        <v>3120000</v>
      </c>
      <c r="Y63" s="9">
        <v>312</v>
      </c>
      <c r="Z63" s="5">
        <f t="shared" si="2"/>
        <v>67.329536472007049</v>
      </c>
      <c r="AA63" t="str">
        <f t="shared" si="3"/>
        <v>2021-03</v>
      </c>
      <c r="AB63" t="str">
        <f t="shared" si="4"/>
        <v>2021-1</v>
      </c>
    </row>
    <row r="64" spans="1:28" hidden="1" x14ac:dyDescent="0.25">
      <c r="A64">
        <v>1208462</v>
      </c>
      <c r="B64">
        <v>22270</v>
      </c>
      <c r="C64" t="s">
        <v>1385</v>
      </c>
      <c r="D64" t="s">
        <v>235</v>
      </c>
      <c r="E64" t="s">
        <v>235</v>
      </c>
      <c r="F64" t="s">
        <v>121</v>
      </c>
      <c r="G64" t="s">
        <v>24</v>
      </c>
      <c r="H64" t="s">
        <v>24</v>
      </c>
      <c r="I64" t="s">
        <v>25</v>
      </c>
      <c r="J64" t="s">
        <v>26</v>
      </c>
      <c r="K64">
        <v>-45.760515385322002</v>
      </c>
      <c r="L64">
        <v>-72.620242236299006</v>
      </c>
      <c r="M64" s="1">
        <v>3090000</v>
      </c>
      <c r="N64">
        <v>0</v>
      </c>
      <c r="O64" t="s">
        <v>27</v>
      </c>
      <c r="P64" t="s">
        <v>218</v>
      </c>
      <c r="Q64" s="3">
        <v>440580000</v>
      </c>
      <c r="R64" s="1">
        <v>15003.8464852252</v>
      </c>
      <c r="S64" t="s">
        <v>1384</v>
      </c>
      <c r="T64" t="s">
        <v>237</v>
      </c>
      <c r="U64" t="s">
        <v>25</v>
      </c>
      <c r="V64" t="s">
        <v>25</v>
      </c>
      <c r="W64" s="4">
        <f t="shared" si="5"/>
        <v>15003.8464852252</v>
      </c>
      <c r="X64" s="4">
        <f t="shared" si="1"/>
        <v>3090000</v>
      </c>
      <c r="Y64" s="9">
        <v>309</v>
      </c>
      <c r="Z64" s="5">
        <f t="shared" si="2"/>
        <v>48.556137492638186</v>
      </c>
      <c r="AA64" t="str">
        <f t="shared" si="3"/>
        <v>2021-03</v>
      </c>
      <c r="AB64" t="str">
        <f t="shared" si="4"/>
        <v>2021-1</v>
      </c>
    </row>
    <row r="65" spans="1:28" hidden="1" x14ac:dyDescent="0.25">
      <c r="A65">
        <v>901091</v>
      </c>
      <c r="B65">
        <v>12423</v>
      </c>
      <c r="C65" t="s">
        <v>1087</v>
      </c>
      <c r="D65" t="s">
        <v>756</v>
      </c>
      <c r="E65" t="s">
        <v>287</v>
      </c>
      <c r="F65" t="s">
        <v>32</v>
      </c>
      <c r="G65" t="s">
        <v>24</v>
      </c>
      <c r="H65" t="s">
        <v>24</v>
      </c>
      <c r="I65" t="s">
        <v>25</v>
      </c>
      <c r="J65" t="s">
        <v>26</v>
      </c>
      <c r="K65">
        <v>0</v>
      </c>
      <c r="L65">
        <v>0</v>
      </c>
      <c r="M65" s="6">
        <v>3050000</v>
      </c>
      <c r="N65">
        <v>0</v>
      </c>
      <c r="O65" t="s">
        <v>27</v>
      </c>
      <c r="P65" t="s">
        <v>288</v>
      </c>
      <c r="Q65" s="3">
        <v>1100000</v>
      </c>
      <c r="R65" s="6">
        <f>37.68*M65/10000</f>
        <v>11492.4</v>
      </c>
      <c r="S65" t="s">
        <v>1088</v>
      </c>
      <c r="T65" t="s">
        <v>35</v>
      </c>
      <c r="U65" t="s">
        <v>25</v>
      </c>
      <c r="V65" t="s">
        <v>25</v>
      </c>
      <c r="W65" s="4">
        <f t="shared" si="5"/>
        <v>11492.4</v>
      </c>
      <c r="X65" s="4">
        <f t="shared" si="1"/>
        <v>3050000</v>
      </c>
      <c r="Y65" s="9">
        <v>305</v>
      </c>
      <c r="Z65" s="5">
        <f t="shared" si="2"/>
        <v>37.68</v>
      </c>
      <c r="AA65" t="str">
        <f t="shared" si="3"/>
        <v>2021-02</v>
      </c>
      <c r="AB65" t="str">
        <f t="shared" si="4"/>
        <v>2021-1</v>
      </c>
    </row>
    <row r="66" spans="1:28" hidden="1" x14ac:dyDescent="0.25">
      <c r="A66">
        <v>1248252</v>
      </c>
      <c r="B66">
        <v>26348</v>
      </c>
      <c r="C66" t="s">
        <v>1657</v>
      </c>
      <c r="D66" t="s">
        <v>1658</v>
      </c>
      <c r="E66" t="s">
        <v>134</v>
      </c>
      <c r="F66" t="s">
        <v>121</v>
      </c>
      <c r="G66" t="s">
        <v>24</v>
      </c>
      <c r="H66" t="s">
        <v>24</v>
      </c>
      <c r="I66" t="s">
        <v>25</v>
      </c>
      <c r="J66" t="s">
        <v>70</v>
      </c>
      <c r="K66">
        <v>0</v>
      </c>
      <c r="L66">
        <v>0</v>
      </c>
      <c r="M66" s="1">
        <v>3000000</v>
      </c>
      <c r="N66">
        <v>0</v>
      </c>
      <c r="O66" t="s">
        <v>54</v>
      </c>
      <c r="P66" t="s">
        <v>35</v>
      </c>
      <c r="Q66" s="3">
        <v>530000000</v>
      </c>
      <c r="R66" s="1">
        <v>18049.0231902704</v>
      </c>
      <c r="S66" t="s">
        <v>1659</v>
      </c>
      <c r="T66" t="s">
        <v>564</v>
      </c>
      <c r="U66" t="s">
        <v>25</v>
      </c>
      <c r="V66" t="s">
        <v>73</v>
      </c>
      <c r="W66" s="4">
        <f t="shared" si="5"/>
        <v>18049.0231902704</v>
      </c>
      <c r="X66" s="4">
        <f t="shared" ref="X66:X129" si="6">Y66*10000</f>
        <v>3000000</v>
      </c>
      <c r="Y66" s="9">
        <v>300</v>
      </c>
      <c r="Z66" s="5">
        <f t="shared" ref="Z66:Z129" si="7">W66/Y66</f>
        <v>60.163410634234666</v>
      </c>
      <c r="AA66" t="str">
        <f t="shared" ref="AA66:AA129" si="8">YEAR(E66)&amp;"-"&amp;IF(MONTH(E66)&lt;10,"0"&amp;MONTH(E66),MONTH(E66))</f>
        <v>2021-03</v>
      </c>
      <c r="AB66" t="str">
        <f t="shared" ref="AB66:AB129" si="9">YEAR(E66)&amp;"-"&amp;IF(MONTH(E66)/6&lt;=1,1,2)</f>
        <v>2021-1</v>
      </c>
    </row>
    <row r="67" spans="1:28" hidden="1" x14ac:dyDescent="0.25">
      <c r="A67">
        <v>1299788</v>
      </c>
      <c r="B67">
        <v>30809</v>
      </c>
      <c r="C67" t="s">
        <v>1260</v>
      </c>
      <c r="D67" t="s">
        <v>134</v>
      </c>
      <c r="E67" t="s">
        <v>134</v>
      </c>
      <c r="F67" t="s">
        <v>121</v>
      </c>
      <c r="G67" t="s">
        <v>24</v>
      </c>
      <c r="H67" t="s">
        <v>24</v>
      </c>
      <c r="I67" t="s">
        <v>25</v>
      </c>
      <c r="J67" t="s">
        <v>122</v>
      </c>
      <c r="K67">
        <v>-46.075427097000002</v>
      </c>
      <c r="L67">
        <v>-72.593879684000001</v>
      </c>
      <c r="M67" s="1">
        <v>2970000</v>
      </c>
      <c r="N67">
        <v>0</v>
      </c>
      <c r="O67" t="s">
        <v>54</v>
      </c>
      <c r="P67" t="s">
        <v>35</v>
      </c>
      <c r="Q67" s="3">
        <v>381862000</v>
      </c>
      <c r="R67" s="1">
        <v>13004.2190443076</v>
      </c>
      <c r="S67" t="s">
        <v>1261</v>
      </c>
      <c r="T67" t="s">
        <v>156</v>
      </c>
      <c r="U67" t="s">
        <v>25</v>
      </c>
      <c r="V67" t="s">
        <v>66</v>
      </c>
      <c r="W67" s="4">
        <f t="shared" si="5"/>
        <v>13004.2190443076</v>
      </c>
      <c r="X67" s="4">
        <f t="shared" si="6"/>
        <v>2970000</v>
      </c>
      <c r="Y67" s="9">
        <v>297</v>
      </c>
      <c r="Z67" s="5">
        <f t="shared" si="7"/>
        <v>43.785249307432998</v>
      </c>
      <c r="AA67" t="str">
        <f t="shared" si="8"/>
        <v>2021-03</v>
      </c>
      <c r="AB67" t="str">
        <f t="shared" si="9"/>
        <v>2021-1</v>
      </c>
    </row>
    <row r="68" spans="1:28" hidden="1" x14ac:dyDescent="0.25">
      <c r="A68">
        <v>909534</v>
      </c>
      <c r="B68">
        <v>13591</v>
      </c>
      <c r="C68" t="s">
        <v>330</v>
      </c>
      <c r="D68" t="s">
        <v>331</v>
      </c>
      <c r="E68" t="s">
        <v>287</v>
      </c>
      <c r="F68" t="s">
        <v>32</v>
      </c>
      <c r="G68" t="s">
        <v>24</v>
      </c>
      <c r="H68" t="s">
        <v>24</v>
      </c>
      <c r="I68" t="s">
        <v>25</v>
      </c>
      <c r="J68" t="s">
        <v>26</v>
      </c>
      <c r="K68">
        <v>0</v>
      </c>
      <c r="L68">
        <v>0</v>
      </c>
      <c r="M68" s="1">
        <v>2600000</v>
      </c>
      <c r="O68" t="s">
        <v>54</v>
      </c>
      <c r="P68" t="s">
        <v>35</v>
      </c>
      <c r="Q68" s="3">
        <v>65204941</v>
      </c>
      <c r="R68" s="1">
        <v>2170</v>
      </c>
      <c r="S68" t="s">
        <v>332</v>
      </c>
      <c r="T68" t="s">
        <v>35</v>
      </c>
      <c r="U68" t="s">
        <v>25</v>
      </c>
      <c r="V68" t="s">
        <v>25</v>
      </c>
      <c r="W68" s="4">
        <f>208000000/ (Q68/R68)</f>
        <v>6922.1748088078166</v>
      </c>
      <c r="X68" s="4">
        <f t="shared" si="6"/>
        <v>2600000</v>
      </c>
      <c r="Y68" s="9">
        <v>260</v>
      </c>
      <c r="Z68" s="5">
        <f t="shared" si="7"/>
        <v>26.623749264645447</v>
      </c>
      <c r="AA68" t="str">
        <f t="shared" si="8"/>
        <v>2021-02</v>
      </c>
      <c r="AB68" t="str">
        <f t="shared" si="9"/>
        <v>2021-1</v>
      </c>
    </row>
    <row r="69" spans="1:28" hidden="1" x14ac:dyDescent="0.25">
      <c r="A69">
        <v>1299635</v>
      </c>
      <c r="B69">
        <v>30786</v>
      </c>
      <c r="C69" t="s">
        <v>1311</v>
      </c>
      <c r="D69" t="s">
        <v>134</v>
      </c>
      <c r="E69" t="s">
        <v>134</v>
      </c>
      <c r="F69" t="s">
        <v>121</v>
      </c>
      <c r="G69" t="s">
        <v>24</v>
      </c>
      <c r="H69" t="s">
        <v>24</v>
      </c>
      <c r="I69" t="s">
        <v>25</v>
      </c>
      <c r="J69" t="s">
        <v>127</v>
      </c>
      <c r="K69">
        <v>-47.3959963868</v>
      </c>
      <c r="L69">
        <v>-72.592380035600002</v>
      </c>
      <c r="M69" s="1">
        <v>2570000</v>
      </c>
      <c r="N69">
        <v>0</v>
      </c>
      <c r="O69" t="s">
        <v>54</v>
      </c>
      <c r="P69" t="s">
        <v>35</v>
      </c>
      <c r="Q69" s="3">
        <v>342207100</v>
      </c>
      <c r="R69" s="1">
        <v>11653.780912783401</v>
      </c>
      <c r="S69" t="s">
        <v>1312</v>
      </c>
      <c r="T69" t="s">
        <v>128</v>
      </c>
      <c r="U69" t="s">
        <v>25</v>
      </c>
      <c r="V69" t="s">
        <v>129</v>
      </c>
      <c r="W69" s="4">
        <f t="shared" ref="W69:W102" si="10">R69</f>
        <v>11653.780912783401</v>
      </c>
      <c r="X69" s="4">
        <f t="shared" si="6"/>
        <v>2570000</v>
      </c>
      <c r="Y69" s="9">
        <v>257</v>
      </c>
      <c r="Z69" s="5">
        <f t="shared" si="7"/>
        <v>45.345451022503504</v>
      </c>
      <c r="AA69" t="str">
        <f t="shared" si="8"/>
        <v>2021-03</v>
      </c>
      <c r="AB69" t="str">
        <f t="shared" si="9"/>
        <v>2021-1</v>
      </c>
    </row>
    <row r="70" spans="1:28" hidden="1" x14ac:dyDescent="0.25">
      <c r="A70">
        <v>1224645</v>
      </c>
      <c r="B70">
        <v>23945</v>
      </c>
      <c r="C70" t="s">
        <v>1816</v>
      </c>
      <c r="D70" t="s">
        <v>1278</v>
      </c>
      <c r="E70" t="s">
        <v>235</v>
      </c>
      <c r="F70" t="s">
        <v>121</v>
      </c>
      <c r="G70" t="s">
        <v>24</v>
      </c>
      <c r="H70" t="s">
        <v>24</v>
      </c>
      <c r="I70" t="s">
        <v>25</v>
      </c>
      <c r="J70" t="s">
        <v>127</v>
      </c>
      <c r="K70">
        <v>0</v>
      </c>
      <c r="L70">
        <v>0</v>
      </c>
      <c r="M70" s="6">
        <v>2516000</v>
      </c>
      <c r="N70">
        <v>0</v>
      </c>
      <c r="O70" t="s">
        <v>54</v>
      </c>
      <c r="P70" t="s">
        <v>35</v>
      </c>
      <c r="Q70" s="3">
        <v>503200000</v>
      </c>
      <c r="R70" s="1">
        <v>17136.355602536001</v>
      </c>
      <c r="S70" t="s">
        <v>1817</v>
      </c>
      <c r="T70" t="s">
        <v>1818</v>
      </c>
      <c r="U70" t="s">
        <v>25</v>
      </c>
      <c r="V70" t="s">
        <v>129</v>
      </c>
      <c r="W70" s="4">
        <f t="shared" si="10"/>
        <v>17136.355602536001</v>
      </c>
      <c r="X70" s="4">
        <f t="shared" si="6"/>
        <v>2516000</v>
      </c>
      <c r="Y70" s="9">
        <v>251.6</v>
      </c>
      <c r="Z70" s="5">
        <f t="shared" si="7"/>
        <v>68.109521472718612</v>
      </c>
      <c r="AA70" t="str">
        <f t="shared" si="8"/>
        <v>2021-03</v>
      </c>
      <c r="AB70" t="str">
        <f t="shared" si="9"/>
        <v>2021-1</v>
      </c>
    </row>
    <row r="71" spans="1:28" hidden="1" x14ac:dyDescent="0.25">
      <c r="A71">
        <v>1335532</v>
      </c>
      <c r="B71">
        <v>33987</v>
      </c>
      <c r="C71" t="s">
        <v>811</v>
      </c>
      <c r="D71" t="s">
        <v>812</v>
      </c>
      <c r="E71" t="s">
        <v>500</v>
      </c>
      <c r="F71" t="s">
        <v>153</v>
      </c>
      <c r="G71" t="s">
        <v>24</v>
      </c>
      <c r="H71" t="s">
        <v>39</v>
      </c>
      <c r="I71" t="s">
        <v>25</v>
      </c>
      <c r="J71" t="s">
        <v>127</v>
      </c>
      <c r="K71">
        <v>-47.254089355468999</v>
      </c>
      <c r="L71">
        <v>-72.573318481445</v>
      </c>
      <c r="M71" s="6">
        <v>2510000</v>
      </c>
      <c r="O71" t="s">
        <v>27</v>
      </c>
      <c r="P71" t="s">
        <v>479</v>
      </c>
      <c r="Q71" s="3">
        <v>225900000</v>
      </c>
      <c r="R71" s="1">
        <v>7499</v>
      </c>
      <c r="S71" t="s">
        <v>813</v>
      </c>
      <c r="T71" t="s">
        <v>35</v>
      </c>
      <c r="U71" t="s">
        <v>25</v>
      </c>
      <c r="V71" t="s">
        <v>129</v>
      </c>
      <c r="W71" s="4">
        <f t="shared" si="10"/>
        <v>7499</v>
      </c>
      <c r="X71" s="4">
        <f t="shared" si="6"/>
        <v>2510000</v>
      </c>
      <c r="Y71" s="9">
        <v>251</v>
      </c>
      <c r="Z71" s="5">
        <f t="shared" si="7"/>
        <v>29.876494023904382</v>
      </c>
      <c r="AA71" t="str">
        <f t="shared" si="8"/>
        <v>2021-03</v>
      </c>
      <c r="AB71" t="str">
        <f t="shared" si="9"/>
        <v>2021-1</v>
      </c>
    </row>
    <row r="72" spans="1:28" hidden="1" x14ac:dyDescent="0.25">
      <c r="A72">
        <v>1299736</v>
      </c>
      <c r="B72">
        <v>30799</v>
      </c>
      <c r="C72" t="s">
        <v>2320</v>
      </c>
      <c r="D72" t="s">
        <v>134</v>
      </c>
      <c r="E72" t="s">
        <v>134</v>
      </c>
      <c r="F72" t="s">
        <v>121</v>
      </c>
      <c r="G72" t="s">
        <v>24</v>
      </c>
      <c r="H72" t="s">
        <v>24</v>
      </c>
      <c r="I72" t="s">
        <v>25</v>
      </c>
      <c r="J72" t="s">
        <v>42</v>
      </c>
      <c r="K72">
        <v>-43.885979869099998</v>
      </c>
      <c r="L72">
        <v>-72.243029923600005</v>
      </c>
      <c r="M72" s="1">
        <v>2500000</v>
      </c>
      <c r="N72">
        <v>0</v>
      </c>
      <c r="O72" t="s">
        <v>54</v>
      </c>
      <c r="P72" t="s">
        <v>35</v>
      </c>
      <c r="Q72" s="3">
        <v>763724000</v>
      </c>
      <c r="R72" s="1">
        <v>26008.438088615301</v>
      </c>
      <c r="S72" t="s">
        <v>2321</v>
      </c>
      <c r="T72" t="s">
        <v>1158</v>
      </c>
      <c r="U72" t="s">
        <v>25</v>
      </c>
      <c r="V72" t="s">
        <v>46</v>
      </c>
      <c r="W72" s="4">
        <f t="shared" si="10"/>
        <v>26008.438088615301</v>
      </c>
      <c r="X72" s="4">
        <f t="shared" si="6"/>
        <v>2500000</v>
      </c>
      <c r="Y72" s="9">
        <v>250</v>
      </c>
      <c r="Z72" s="5">
        <f t="shared" si="7"/>
        <v>104.0337523544612</v>
      </c>
      <c r="AA72" t="str">
        <f t="shared" si="8"/>
        <v>2021-03</v>
      </c>
      <c r="AB72" t="str">
        <f t="shared" si="9"/>
        <v>2021-1</v>
      </c>
    </row>
    <row r="73" spans="1:28" hidden="1" x14ac:dyDescent="0.25">
      <c r="A73">
        <v>1355612</v>
      </c>
      <c r="B73">
        <v>35189</v>
      </c>
      <c r="C73" t="s">
        <v>1876</v>
      </c>
      <c r="D73" t="s">
        <v>1877</v>
      </c>
      <c r="E73" t="s">
        <v>660</v>
      </c>
      <c r="F73" t="s">
        <v>121</v>
      </c>
      <c r="G73" t="s">
        <v>24</v>
      </c>
      <c r="H73" t="s">
        <v>24</v>
      </c>
      <c r="I73" t="s">
        <v>25</v>
      </c>
      <c r="J73" t="s">
        <v>26</v>
      </c>
      <c r="K73">
        <v>-45.365279485499997</v>
      </c>
      <c r="L73">
        <v>-73.315696720999995</v>
      </c>
      <c r="M73" s="1">
        <v>2250000</v>
      </c>
      <c r="N73">
        <v>0</v>
      </c>
      <c r="O73" t="s">
        <v>54</v>
      </c>
      <c r="P73" t="s">
        <v>35</v>
      </c>
      <c r="Q73" s="3">
        <v>483383250</v>
      </c>
      <c r="R73" s="1">
        <v>16451.9539669677</v>
      </c>
      <c r="S73" t="s">
        <v>1878</v>
      </c>
      <c r="T73" t="s">
        <v>237</v>
      </c>
      <c r="U73" t="s">
        <v>25</v>
      </c>
      <c r="V73" t="s">
        <v>25</v>
      </c>
      <c r="W73" s="4">
        <f t="shared" si="10"/>
        <v>16451.9539669677</v>
      </c>
      <c r="X73" s="4">
        <f t="shared" si="6"/>
        <v>2250000</v>
      </c>
      <c r="Y73" s="9">
        <v>225</v>
      </c>
      <c r="Z73" s="5">
        <f t="shared" si="7"/>
        <v>73.119795408745333</v>
      </c>
      <c r="AA73" t="str">
        <f t="shared" si="8"/>
        <v>2021-03</v>
      </c>
      <c r="AB73" t="str">
        <f t="shared" si="9"/>
        <v>2021-1</v>
      </c>
    </row>
    <row r="74" spans="1:28" hidden="1" x14ac:dyDescent="0.25">
      <c r="A74">
        <v>1244245</v>
      </c>
      <c r="B74">
        <v>25924</v>
      </c>
      <c r="C74" t="s">
        <v>1861</v>
      </c>
      <c r="D74" t="s">
        <v>1862</v>
      </c>
      <c r="E74" t="s">
        <v>134</v>
      </c>
      <c r="F74" t="s">
        <v>121</v>
      </c>
      <c r="G74" t="s">
        <v>24</v>
      </c>
      <c r="H74" t="s">
        <v>24</v>
      </c>
      <c r="I74" t="s">
        <v>25</v>
      </c>
      <c r="J74" t="s">
        <v>26</v>
      </c>
      <c r="K74">
        <v>0</v>
      </c>
      <c r="L74">
        <v>0</v>
      </c>
      <c r="M74" s="1">
        <v>2130000</v>
      </c>
      <c r="N74">
        <v>0</v>
      </c>
      <c r="O74" t="s">
        <v>54</v>
      </c>
      <c r="P74" t="s">
        <v>35</v>
      </c>
      <c r="Q74" s="3">
        <v>450000000</v>
      </c>
      <c r="R74" s="1">
        <v>15324.6423313617</v>
      </c>
      <c r="S74" t="s">
        <v>1863</v>
      </c>
      <c r="T74" t="s">
        <v>1864</v>
      </c>
      <c r="U74" t="s">
        <v>25</v>
      </c>
      <c r="V74" t="s">
        <v>25</v>
      </c>
      <c r="W74" s="4">
        <f t="shared" si="10"/>
        <v>15324.6423313617</v>
      </c>
      <c r="X74" s="4">
        <f t="shared" si="6"/>
        <v>2130000</v>
      </c>
      <c r="Y74" s="9">
        <v>213</v>
      </c>
      <c r="Z74" s="5">
        <f t="shared" si="7"/>
        <v>71.946677612026761</v>
      </c>
      <c r="AA74" t="str">
        <f t="shared" si="8"/>
        <v>2021-03</v>
      </c>
      <c r="AB74" t="str">
        <f t="shared" si="9"/>
        <v>2021-1</v>
      </c>
    </row>
    <row r="75" spans="1:28" hidden="1" x14ac:dyDescent="0.25">
      <c r="A75">
        <v>1410962</v>
      </c>
      <c r="B75">
        <v>39059</v>
      </c>
      <c r="C75" t="s">
        <v>2040</v>
      </c>
      <c r="D75" t="s">
        <v>2041</v>
      </c>
      <c r="E75" t="s">
        <v>2042</v>
      </c>
      <c r="F75" t="s">
        <v>32</v>
      </c>
      <c r="G75" t="s">
        <v>24</v>
      </c>
      <c r="H75" t="s">
        <v>24</v>
      </c>
      <c r="I75" t="s">
        <v>25</v>
      </c>
      <c r="J75" t="s">
        <v>59</v>
      </c>
      <c r="K75">
        <v>0</v>
      </c>
      <c r="L75">
        <v>0</v>
      </c>
      <c r="M75" s="1">
        <v>0</v>
      </c>
      <c r="N75">
        <v>0</v>
      </c>
      <c r="O75" t="s">
        <v>27</v>
      </c>
      <c r="P75" t="s">
        <v>288</v>
      </c>
      <c r="Q75" s="3">
        <v>480000000</v>
      </c>
      <c r="R75" s="1">
        <v>16324.17</v>
      </c>
      <c r="S75" t="s">
        <v>2043</v>
      </c>
      <c r="T75" t="s">
        <v>35</v>
      </c>
      <c r="U75" t="s">
        <v>25</v>
      </c>
      <c r="V75" t="s">
        <v>61</v>
      </c>
      <c r="W75" s="4">
        <f t="shared" si="10"/>
        <v>16324.17</v>
      </c>
      <c r="X75" s="4">
        <f t="shared" si="6"/>
        <v>2000000</v>
      </c>
      <c r="Y75" s="9">
        <v>200</v>
      </c>
      <c r="Z75" s="5">
        <f t="shared" si="7"/>
        <v>81.620850000000004</v>
      </c>
      <c r="AA75" t="str">
        <f t="shared" si="8"/>
        <v>2021-04</v>
      </c>
      <c r="AB75" t="str">
        <f t="shared" si="9"/>
        <v>2021-1</v>
      </c>
    </row>
    <row r="76" spans="1:28" hidden="1" x14ac:dyDescent="0.25">
      <c r="A76">
        <v>1299395</v>
      </c>
      <c r="B76">
        <v>30754</v>
      </c>
      <c r="C76" t="s">
        <v>1073</v>
      </c>
      <c r="D76" t="s">
        <v>134</v>
      </c>
      <c r="E76" t="s">
        <v>134</v>
      </c>
      <c r="F76" t="s">
        <v>121</v>
      </c>
      <c r="G76" t="s">
        <v>24</v>
      </c>
      <c r="H76" t="s">
        <v>24</v>
      </c>
      <c r="I76" t="s">
        <v>25</v>
      </c>
      <c r="J76" t="s">
        <v>26</v>
      </c>
      <c r="K76">
        <v>-45.909431300000001</v>
      </c>
      <c r="L76">
        <v>-71.697619900000007</v>
      </c>
      <c r="M76" s="1">
        <v>2000000</v>
      </c>
      <c r="N76">
        <v>0</v>
      </c>
      <c r="O76" t="s">
        <v>54</v>
      </c>
      <c r="P76" t="s">
        <v>35</v>
      </c>
      <c r="Q76" s="3">
        <v>217367600</v>
      </c>
      <c r="R76" s="1">
        <v>7402.4016098366501</v>
      </c>
      <c r="S76" t="s">
        <v>1074</v>
      </c>
      <c r="T76" t="s">
        <v>237</v>
      </c>
      <c r="U76" t="s">
        <v>25</v>
      </c>
      <c r="V76" t="s">
        <v>25</v>
      </c>
      <c r="W76" s="4">
        <f t="shared" si="10"/>
        <v>7402.4016098366501</v>
      </c>
      <c r="X76" s="4">
        <f t="shared" si="6"/>
        <v>2000000</v>
      </c>
      <c r="Y76" s="9">
        <v>200</v>
      </c>
      <c r="Z76" s="5">
        <f t="shared" si="7"/>
        <v>37.012008049183251</v>
      </c>
      <c r="AA76" t="str">
        <f t="shared" si="8"/>
        <v>2021-03</v>
      </c>
      <c r="AB76" t="str">
        <f t="shared" si="9"/>
        <v>2021-1</v>
      </c>
    </row>
    <row r="77" spans="1:28" hidden="1" x14ac:dyDescent="0.25">
      <c r="A77">
        <v>1490888</v>
      </c>
      <c r="B77">
        <v>44780</v>
      </c>
      <c r="C77" t="s">
        <v>1937</v>
      </c>
      <c r="D77" t="s">
        <v>1938</v>
      </c>
      <c r="E77" t="s">
        <v>1939</v>
      </c>
      <c r="F77" t="s">
        <v>121</v>
      </c>
      <c r="G77" t="s">
        <v>24</v>
      </c>
      <c r="H77" t="s">
        <v>24</v>
      </c>
      <c r="I77" t="s">
        <v>25</v>
      </c>
      <c r="J77" t="s">
        <v>26</v>
      </c>
      <c r="K77">
        <v>0</v>
      </c>
      <c r="L77">
        <v>0</v>
      </c>
      <c r="M77" s="1">
        <v>1980000</v>
      </c>
      <c r="N77">
        <v>0</v>
      </c>
      <c r="O77" t="s">
        <v>54</v>
      </c>
      <c r="P77" t="s">
        <v>35</v>
      </c>
      <c r="Q77" s="3">
        <v>442999350</v>
      </c>
      <c r="R77" s="1">
        <v>15007.927449607299</v>
      </c>
      <c r="S77" t="s">
        <v>1940</v>
      </c>
      <c r="T77" t="s">
        <v>1941</v>
      </c>
      <c r="U77" t="s">
        <v>25</v>
      </c>
      <c r="V77" t="s">
        <v>25</v>
      </c>
      <c r="W77" s="4">
        <f t="shared" si="10"/>
        <v>15007.927449607299</v>
      </c>
      <c r="X77" s="4">
        <f t="shared" si="6"/>
        <v>1980000</v>
      </c>
      <c r="Y77" s="9">
        <v>198</v>
      </c>
      <c r="Z77" s="5">
        <f t="shared" si="7"/>
        <v>75.797613381855044</v>
      </c>
      <c r="AA77" t="str">
        <f t="shared" si="8"/>
        <v>2021-05</v>
      </c>
      <c r="AB77" t="str">
        <f t="shared" si="9"/>
        <v>2021-1</v>
      </c>
    </row>
    <row r="78" spans="1:28" hidden="1" x14ac:dyDescent="0.25">
      <c r="A78">
        <v>1477300</v>
      </c>
      <c r="B78">
        <v>43492</v>
      </c>
      <c r="C78" t="s">
        <v>1461</v>
      </c>
      <c r="D78" t="s">
        <v>1462</v>
      </c>
      <c r="E78" t="s">
        <v>1463</v>
      </c>
      <c r="F78" t="s">
        <v>32</v>
      </c>
      <c r="G78" t="s">
        <v>24</v>
      </c>
      <c r="H78" t="s">
        <v>24</v>
      </c>
      <c r="I78" t="s">
        <v>25</v>
      </c>
      <c r="J78" t="s">
        <v>59</v>
      </c>
      <c r="K78">
        <v>0</v>
      </c>
      <c r="L78">
        <v>0</v>
      </c>
      <c r="M78" s="1">
        <v>1960000</v>
      </c>
      <c r="N78">
        <v>0</v>
      </c>
      <c r="O78" t="s">
        <v>27</v>
      </c>
      <c r="P78" t="s">
        <v>288</v>
      </c>
      <c r="Q78" s="3">
        <v>294000000</v>
      </c>
      <c r="R78" s="1">
        <v>9973.39</v>
      </c>
      <c r="S78" t="s">
        <v>1464</v>
      </c>
      <c r="T78" t="s">
        <v>35</v>
      </c>
      <c r="U78" t="s">
        <v>25</v>
      </c>
      <c r="V78" t="s">
        <v>61</v>
      </c>
      <c r="W78" s="4">
        <f t="shared" si="10"/>
        <v>9973.39</v>
      </c>
      <c r="X78" s="4">
        <f t="shared" si="6"/>
        <v>1960000</v>
      </c>
      <c r="Y78" s="9">
        <v>196</v>
      </c>
      <c r="Z78" s="5">
        <f t="shared" si="7"/>
        <v>50.884642857142858</v>
      </c>
      <c r="AA78" t="str">
        <f t="shared" si="8"/>
        <v>2021-05</v>
      </c>
      <c r="AB78" t="str">
        <f t="shared" si="9"/>
        <v>2021-1</v>
      </c>
    </row>
    <row r="79" spans="1:28" hidden="1" x14ac:dyDescent="0.25">
      <c r="A79">
        <v>1564580</v>
      </c>
      <c r="B79">
        <v>52762</v>
      </c>
      <c r="C79" t="s">
        <v>421</v>
      </c>
      <c r="D79" t="s">
        <v>422</v>
      </c>
      <c r="E79" t="s">
        <v>423</v>
      </c>
      <c r="F79" t="s">
        <v>32</v>
      </c>
      <c r="G79" t="s">
        <v>24</v>
      </c>
      <c r="H79" t="s">
        <v>24</v>
      </c>
      <c r="I79" t="s">
        <v>25</v>
      </c>
      <c r="J79" t="s">
        <v>424</v>
      </c>
      <c r="K79">
        <v>0</v>
      </c>
      <c r="L79">
        <v>0</v>
      </c>
      <c r="M79" s="6">
        <v>1820000</v>
      </c>
      <c r="N79">
        <v>0</v>
      </c>
      <c r="O79" t="s">
        <v>27</v>
      </c>
      <c r="P79" t="s">
        <v>425</v>
      </c>
      <c r="Q79" s="3">
        <v>80000000</v>
      </c>
      <c r="R79" s="1">
        <v>2677.95</v>
      </c>
      <c r="S79" t="s">
        <v>426</v>
      </c>
      <c r="T79" t="s">
        <v>35</v>
      </c>
      <c r="U79" t="s">
        <v>25</v>
      </c>
      <c r="V79" t="s">
        <v>427</v>
      </c>
      <c r="W79" s="4">
        <f t="shared" si="10"/>
        <v>2677.95</v>
      </c>
      <c r="X79" s="4">
        <f t="shared" si="6"/>
        <v>1820000</v>
      </c>
      <c r="Y79" s="9">
        <v>182</v>
      </c>
      <c r="Z79" s="5">
        <f t="shared" si="7"/>
        <v>14.714010989010989</v>
      </c>
      <c r="AA79" t="str">
        <f t="shared" si="8"/>
        <v>2021-06</v>
      </c>
      <c r="AB79" t="str">
        <f t="shared" si="9"/>
        <v>2021-1</v>
      </c>
    </row>
    <row r="80" spans="1:28" hidden="1" x14ac:dyDescent="0.25">
      <c r="A80">
        <v>1036564</v>
      </c>
      <c r="B80">
        <v>16886</v>
      </c>
      <c r="C80" t="s">
        <v>978</v>
      </c>
      <c r="D80" t="s">
        <v>979</v>
      </c>
      <c r="E80" t="s">
        <v>287</v>
      </c>
      <c r="F80" t="s">
        <v>121</v>
      </c>
      <c r="G80" t="s">
        <v>24</v>
      </c>
      <c r="H80" t="s">
        <v>190</v>
      </c>
      <c r="I80" t="s">
        <v>25</v>
      </c>
      <c r="J80" t="s">
        <v>59</v>
      </c>
      <c r="K80">
        <v>0</v>
      </c>
      <c r="L80">
        <v>0</v>
      </c>
      <c r="M80" s="1">
        <v>0</v>
      </c>
      <c r="N80">
        <v>0</v>
      </c>
      <c r="O80" t="s">
        <v>54</v>
      </c>
      <c r="P80" t="s">
        <v>35</v>
      </c>
      <c r="Q80" s="3">
        <v>180000000</v>
      </c>
      <c r="R80" s="1">
        <v>6152.11935384974</v>
      </c>
      <c r="S80" t="s">
        <v>980</v>
      </c>
      <c r="T80" t="s">
        <v>977</v>
      </c>
      <c r="U80" t="s">
        <v>25</v>
      </c>
      <c r="V80" t="s">
        <v>61</v>
      </c>
      <c r="W80" s="4">
        <f t="shared" si="10"/>
        <v>6152.11935384974</v>
      </c>
      <c r="X80" s="4">
        <f t="shared" si="6"/>
        <v>1800000</v>
      </c>
      <c r="Y80" s="9">
        <v>180</v>
      </c>
      <c r="Z80" s="5">
        <f t="shared" si="7"/>
        <v>34.178440854720776</v>
      </c>
      <c r="AA80" t="str">
        <f t="shared" si="8"/>
        <v>2021-02</v>
      </c>
      <c r="AB80" t="str">
        <f t="shared" si="9"/>
        <v>2021-1</v>
      </c>
    </row>
    <row r="81" spans="1:28" hidden="1" x14ac:dyDescent="0.25">
      <c r="A81">
        <v>1335502</v>
      </c>
      <c r="B81">
        <v>33973</v>
      </c>
      <c r="C81" t="s">
        <v>3145</v>
      </c>
      <c r="D81" t="s">
        <v>573</v>
      </c>
      <c r="E81" t="s">
        <v>500</v>
      </c>
      <c r="F81" t="s">
        <v>153</v>
      </c>
      <c r="G81" t="s">
        <v>24</v>
      </c>
      <c r="H81" t="s">
        <v>24</v>
      </c>
      <c r="I81" t="s">
        <v>25</v>
      </c>
      <c r="J81" t="s">
        <v>63</v>
      </c>
      <c r="K81">
        <v>-46.40301576817</v>
      </c>
      <c r="L81">
        <v>-72.786889200773004</v>
      </c>
      <c r="M81" s="6">
        <v>1784000</v>
      </c>
      <c r="O81" t="s">
        <v>27</v>
      </c>
      <c r="P81" t="s">
        <v>479</v>
      </c>
      <c r="Q81" s="3">
        <v>1246000000</v>
      </c>
      <c r="R81" s="1">
        <v>41362</v>
      </c>
      <c r="S81" t="s">
        <v>3146</v>
      </c>
      <c r="T81" t="s">
        <v>35</v>
      </c>
      <c r="U81" t="s">
        <v>25</v>
      </c>
      <c r="V81" t="s">
        <v>66</v>
      </c>
      <c r="W81" s="4">
        <f t="shared" si="10"/>
        <v>41362</v>
      </c>
      <c r="X81" s="4">
        <f t="shared" si="6"/>
        <v>1784000</v>
      </c>
      <c r="Y81" s="9">
        <v>178.4</v>
      </c>
      <c r="Z81" s="5">
        <f t="shared" si="7"/>
        <v>231.84977578475335</v>
      </c>
      <c r="AA81" t="str">
        <f t="shared" si="8"/>
        <v>2021-03</v>
      </c>
      <c r="AB81" t="str">
        <f t="shared" si="9"/>
        <v>2021-1</v>
      </c>
    </row>
    <row r="82" spans="1:28" hidden="1" x14ac:dyDescent="0.25">
      <c r="A82">
        <v>1560702</v>
      </c>
      <c r="B82">
        <v>52239</v>
      </c>
      <c r="C82" t="s">
        <v>2456</v>
      </c>
      <c r="D82" t="s">
        <v>621</v>
      </c>
      <c r="E82" t="s">
        <v>622</v>
      </c>
      <c r="F82" t="s">
        <v>32</v>
      </c>
      <c r="G82" t="s">
        <v>24</v>
      </c>
      <c r="H82" t="s">
        <v>24</v>
      </c>
      <c r="I82" t="s">
        <v>25</v>
      </c>
      <c r="J82" t="s">
        <v>63</v>
      </c>
      <c r="K82">
        <v>0</v>
      </c>
      <c r="L82">
        <v>0</v>
      </c>
      <c r="M82" s="6">
        <v>1775000</v>
      </c>
      <c r="N82">
        <v>0</v>
      </c>
      <c r="O82" t="s">
        <v>27</v>
      </c>
      <c r="P82" t="s">
        <v>425</v>
      </c>
      <c r="Q82" s="3">
        <v>630000000</v>
      </c>
      <c r="R82" s="1">
        <v>21088.86</v>
      </c>
      <c r="S82" t="s">
        <v>2457</v>
      </c>
      <c r="T82" t="s">
        <v>35</v>
      </c>
      <c r="U82" t="s">
        <v>25</v>
      </c>
      <c r="V82" t="s">
        <v>66</v>
      </c>
      <c r="W82" s="4">
        <f t="shared" si="10"/>
        <v>21088.86</v>
      </c>
      <c r="X82" s="4">
        <f t="shared" si="6"/>
        <v>1775000</v>
      </c>
      <c r="Y82" s="9">
        <v>177.5</v>
      </c>
      <c r="Z82" s="5">
        <f t="shared" si="7"/>
        <v>118.81047887323945</v>
      </c>
      <c r="AA82" t="str">
        <f t="shared" si="8"/>
        <v>2021-06</v>
      </c>
      <c r="AB82" t="str">
        <f t="shared" si="9"/>
        <v>2021-1</v>
      </c>
    </row>
    <row r="83" spans="1:28" hidden="1" x14ac:dyDescent="0.25">
      <c r="A83">
        <v>865596</v>
      </c>
      <c r="B83">
        <v>7957</v>
      </c>
      <c r="C83" t="s">
        <v>1648</v>
      </c>
      <c r="D83" t="s">
        <v>1649</v>
      </c>
      <c r="E83" t="s">
        <v>287</v>
      </c>
      <c r="F83" t="s">
        <v>32</v>
      </c>
      <c r="G83" t="s">
        <v>24</v>
      </c>
      <c r="H83" t="s">
        <v>24</v>
      </c>
      <c r="I83" t="s">
        <v>25</v>
      </c>
      <c r="J83" t="s">
        <v>70</v>
      </c>
      <c r="K83">
        <v>0</v>
      </c>
      <c r="L83">
        <v>0</v>
      </c>
      <c r="M83" s="1">
        <v>0</v>
      </c>
      <c r="N83">
        <v>0</v>
      </c>
      <c r="O83" t="s">
        <v>27</v>
      </c>
      <c r="P83" t="s">
        <v>288</v>
      </c>
      <c r="Q83" s="7">
        <v>287000000</v>
      </c>
      <c r="R83" s="6">
        <v>9809.2099999999991</v>
      </c>
      <c r="S83" t="s">
        <v>1650</v>
      </c>
      <c r="T83" t="s">
        <v>35</v>
      </c>
      <c r="U83" t="s">
        <v>25</v>
      </c>
      <c r="V83" t="s">
        <v>73</v>
      </c>
      <c r="W83" s="4">
        <f t="shared" si="10"/>
        <v>9809.2099999999991</v>
      </c>
      <c r="X83" s="4">
        <f t="shared" si="6"/>
        <v>1650000</v>
      </c>
      <c r="Y83" s="9">
        <v>165</v>
      </c>
      <c r="Z83" s="5">
        <f t="shared" si="7"/>
        <v>59.449757575757573</v>
      </c>
      <c r="AA83" t="str">
        <f t="shared" si="8"/>
        <v>2021-02</v>
      </c>
      <c r="AB83" t="str">
        <f t="shared" si="9"/>
        <v>2021-1</v>
      </c>
    </row>
    <row r="84" spans="1:28" hidden="1" x14ac:dyDescent="0.25">
      <c r="A84">
        <v>1298639</v>
      </c>
      <c r="B84">
        <v>30648</v>
      </c>
      <c r="C84" t="s">
        <v>299</v>
      </c>
      <c r="D84" t="s">
        <v>300</v>
      </c>
      <c r="E84" t="s">
        <v>134</v>
      </c>
      <c r="F84" t="s">
        <v>121</v>
      </c>
      <c r="G84" t="s">
        <v>24</v>
      </c>
      <c r="H84" t="s">
        <v>24</v>
      </c>
      <c r="I84" t="s">
        <v>25</v>
      </c>
      <c r="J84" t="s">
        <v>127</v>
      </c>
      <c r="K84">
        <v>0</v>
      </c>
      <c r="L84">
        <v>0</v>
      </c>
      <c r="M84" s="1">
        <v>1640000</v>
      </c>
      <c r="N84">
        <v>0</v>
      </c>
      <c r="O84" t="s">
        <v>54</v>
      </c>
      <c r="P84" t="s">
        <v>35</v>
      </c>
      <c r="Q84" s="3">
        <v>15000000</v>
      </c>
      <c r="R84" s="1">
        <v>510.82141104538903</v>
      </c>
      <c r="S84" t="s">
        <v>301</v>
      </c>
      <c r="T84" t="s">
        <v>302</v>
      </c>
      <c r="U84" t="s">
        <v>25</v>
      </c>
      <c r="V84" t="s">
        <v>129</v>
      </c>
      <c r="W84" s="4">
        <f t="shared" si="10"/>
        <v>510.82141104538903</v>
      </c>
      <c r="X84" s="4">
        <f t="shared" si="6"/>
        <v>1640000</v>
      </c>
      <c r="Y84" s="9">
        <v>164</v>
      </c>
      <c r="Z84" s="5">
        <f t="shared" si="7"/>
        <v>3.1147647014962745</v>
      </c>
      <c r="AA84" t="str">
        <f t="shared" si="8"/>
        <v>2021-03</v>
      </c>
      <c r="AB84" t="str">
        <f t="shared" si="9"/>
        <v>2021-1</v>
      </c>
    </row>
    <row r="85" spans="1:28" hidden="1" x14ac:dyDescent="0.25">
      <c r="A85">
        <v>877338</v>
      </c>
      <c r="B85">
        <v>9459</v>
      </c>
      <c r="C85" t="s">
        <v>1137</v>
      </c>
      <c r="D85" t="s">
        <v>1138</v>
      </c>
      <c r="E85" t="s">
        <v>287</v>
      </c>
      <c r="F85" t="s">
        <v>32</v>
      </c>
      <c r="G85" t="s">
        <v>24</v>
      </c>
      <c r="H85" t="s">
        <v>24</v>
      </c>
      <c r="I85" t="s">
        <v>25</v>
      </c>
      <c r="J85" t="s">
        <v>26</v>
      </c>
      <c r="K85">
        <v>0</v>
      </c>
      <c r="L85">
        <v>0</v>
      </c>
      <c r="M85" s="1">
        <v>0</v>
      </c>
      <c r="N85">
        <v>0</v>
      </c>
      <c r="O85" t="s">
        <v>27</v>
      </c>
      <c r="P85" t="s">
        <v>288</v>
      </c>
      <c r="Q85" s="3">
        <v>185000000</v>
      </c>
      <c r="R85" s="1">
        <v>6337.2</v>
      </c>
      <c r="S85" t="s">
        <v>1139</v>
      </c>
      <c r="T85" t="s">
        <v>35</v>
      </c>
      <c r="U85" t="s">
        <v>25</v>
      </c>
      <c r="V85" t="s">
        <v>25</v>
      </c>
      <c r="W85" s="4">
        <f t="shared" si="10"/>
        <v>6337.2</v>
      </c>
      <c r="X85" s="4">
        <f t="shared" si="6"/>
        <v>1600000</v>
      </c>
      <c r="Y85" s="9">
        <v>160</v>
      </c>
      <c r="Z85" s="5">
        <f t="shared" si="7"/>
        <v>39.607500000000002</v>
      </c>
      <c r="AA85" t="str">
        <f t="shared" si="8"/>
        <v>2021-02</v>
      </c>
      <c r="AB85" t="str">
        <f t="shared" si="9"/>
        <v>2021-1</v>
      </c>
    </row>
    <row r="86" spans="1:28" hidden="1" x14ac:dyDescent="0.25">
      <c r="A86">
        <v>1303764</v>
      </c>
      <c r="B86">
        <v>31297</v>
      </c>
      <c r="C86" t="s">
        <v>1732</v>
      </c>
      <c r="D86" t="s">
        <v>134</v>
      </c>
      <c r="E86" t="s">
        <v>134</v>
      </c>
      <c r="F86" t="s">
        <v>121</v>
      </c>
      <c r="G86" t="s">
        <v>24</v>
      </c>
      <c r="H86" t="s">
        <v>24</v>
      </c>
      <c r="I86" t="s">
        <v>25</v>
      </c>
      <c r="J86" t="s">
        <v>33</v>
      </c>
      <c r="K86">
        <v>-46.843322899999997</v>
      </c>
      <c r="L86">
        <v>-72.705979400000004</v>
      </c>
      <c r="M86" s="1">
        <v>1560000</v>
      </c>
      <c r="N86">
        <v>0</v>
      </c>
      <c r="O86" t="s">
        <v>54</v>
      </c>
      <c r="P86" t="s">
        <v>35</v>
      </c>
      <c r="Q86" s="3">
        <v>293064398</v>
      </c>
      <c r="R86" s="1">
        <v>9980.23795423517</v>
      </c>
      <c r="S86" t="s">
        <v>1733</v>
      </c>
      <c r="T86" t="s">
        <v>165</v>
      </c>
      <c r="U86" t="s">
        <v>25</v>
      </c>
      <c r="V86" t="s">
        <v>36</v>
      </c>
      <c r="W86" s="4">
        <f t="shared" si="10"/>
        <v>9980.23795423517</v>
      </c>
      <c r="X86" s="4">
        <f t="shared" si="6"/>
        <v>1560000</v>
      </c>
      <c r="Y86" s="9">
        <v>156</v>
      </c>
      <c r="Z86" s="5">
        <f t="shared" si="7"/>
        <v>63.97588432202032</v>
      </c>
      <c r="AA86" t="str">
        <f t="shared" si="8"/>
        <v>2021-03</v>
      </c>
      <c r="AB86" t="str">
        <f t="shared" si="9"/>
        <v>2021-1</v>
      </c>
    </row>
    <row r="87" spans="1:28" hidden="1" x14ac:dyDescent="0.25">
      <c r="A87">
        <v>1300489</v>
      </c>
      <c r="B87">
        <v>30909</v>
      </c>
      <c r="C87" t="s">
        <v>1124</v>
      </c>
      <c r="D87" t="s">
        <v>134</v>
      </c>
      <c r="E87" t="s">
        <v>134</v>
      </c>
      <c r="F87" t="s">
        <v>121</v>
      </c>
      <c r="G87" t="s">
        <v>24</v>
      </c>
      <c r="H87" t="s">
        <v>24</v>
      </c>
      <c r="I87" t="s">
        <v>25</v>
      </c>
      <c r="J87" t="s">
        <v>106</v>
      </c>
      <c r="K87">
        <v>-47.807339069400001</v>
      </c>
      <c r="L87">
        <v>-73.468991289900003</v>
      </c>
      <c r="M87" s="1">
        <v>1550000</v>
      </c>
      <c r="N87">
        <v>0</v>
      </c>
      <c r="O87" t="s">
        <v>27</v>
      </c>
      <c r="P87" t="s">
        <v>218</v>
      </c>
      <c r="Q87" s="3">
        <v>176244000</v>
      </c>
      <c r="R87" s="1">
        <v>6001.9472512189004</v>
      </c>
      <c r="S87" t="s">
        <v>1125</v>
      </c>
      <c r="T87" t="s">
        <v>1028</v>
      </c>
      <c r="U87" t="s">
        <v>25</v>
      </c>
      <c r="V87" t="s">
        <v>109</v>
      </c>
      <c r="W87" s="4">
        <f t="shared" si="10"/>
        <v>6001.9472512189004</v>
      </c>
      <c r="X87" s="4">
        <f t="shared" si="6"/>
        <v>1550000</v>
      </c>
      <c r="Y87" s="9">
        <v>155</v>
      </c>
      <c r="Z87" s="5">
        <f t="shared" si="7"/>
        <v>38.722240330444521</v>
      </c>
      <c r="AA87" t="str">
        <f t="shared" si="8"/>
        <v>2021-03</v>
      </c>
      <c r="AB87" t="str">
        <f t="shared" si="9"/>
        <v>2021-1</v>
      </c>
    </row>
    <row r="88" spans="1:28" hidden="1" x14ac:dyDescent="0.25">
      <c r="A88">
        <v>1237346</v>
      </c>
      <c r="B88">
        <v>25204</v>
      </c>
      <c r="C88" t="s">
        <v>974</v>
      </c>
      <c r="D88" t="s">
        <v>975</v>
      </c>
      <c r="E88" t="s">
        <v>235</v>
      </c>
      <c r="F88" t="s">
        <v>121</v>
      </c>
      <c r="G88" t="s">
        <v>24</v>
      </c>
      <c r="H88" t="s">
        <v>24</v>
      </c>
      <c r="I88" t="s">
        <v>25</v>
      </c>
      <c r="J88" t="s">
        <v>59</v>
      </c>
      <c r="K88">
        <v>0</v>
      </c>
      <c r="L88">
        <v>0</v>
      </c>
      <c r="M88" s="1">
        <v>0</v>
      </c>
      <c r="N88">
        <v>0</v>
      </c>
      <c r="O88" t="s">
        <v>54</v>
      </c>
      <c r="P88" t="s">
        <v>35</v>
      </c>
      <c r="Q88" s="3">
        <v>155000000</v>
      </c>
      <c r="R88" s="1">
        <v>5278.4879141356896</v>
      </c>
      <c r="S88" t="s">
        <v>976</v>
      </c>
      <c r="T88" t="s">
        <v>977</v>
      </c>
      <c r="U88" t="s">
        <v>25</v>
      </c>
      <c r="V88" t="s">
        <v>61</v>
      </c>
      <c r="W88" s="4">
        <f t="shared" si="10"/>
        <v>5278.4879141356896</v>
      </c>
      <c r="X88" s="4">
        <f t="shared" si="6"/>
        <v>1550000</v>
      </c>
      <c r="Y88" s="9">
        <v>155</v>
      </c>
      <c r="Z88" s="5">
        <f t="shared" si="7"/>
        <v>34.054760736359285</v>
      </c>
      <c r="AA88" t="str">
        <f t="shared" si="8"/>
        <v>2021-03</v>
      </c>
      <c r="AB88" t="str">
        <f t="shared" si="9"/>
        <v>2021-1</v>
      </c>
    </row>
    <row r="89" spans="1:28" hidden="1" x14ac:dyDescent="0.25">
      <c r="A89">
        <v>1304961</v>
      </c>
      <c r="B89">
        <v>31431</v>
      </c>
      <c r="C89" t="s">
        <v>1317</v>
      </c>
      <c r="D89" t="s">
        <v>134</v>
      </c>
      <c r="E89" t="s">
        <v>134</v>
      </c>
      <c r="F89" t="s">
        <v>121</v>
      </c>
      <c r="G89" t="s">
        <v>24</v>
      </c>
      <c r="H89" t="s">
        <v>24</v>
      </c>
      <c r="I89" t="s">
        <v>25</v>
      </c>
      <c r="J89" t="s">
        <v>122</v>
      </c>
      <c r="K89">
        <v>-46.607132421499998</v>
      </c>
      <c r="L89">
        <v>-72.545992454300006</v>
      </c>
      <c r="M89" s="1">
        <v>1485000</v>
      </c>
      <c r="N89">
        <v>0</v>
      </c>
      <c r="O89" t="s">
        <v>54</v>
      </c>
      <c r="P89" t="s">
        <v>35</v>
      </c>
      <c r="Q89" s="3">
        <v>201211900</v>
      </c>
      <c r="R89" s="1">
        <v>6852.22311180825</v>
      </c>
      <c r="S89" t="s">
        <v>1318</v>
      </c>
      <c r="T89" t="s">
        <v>156</v>
      </c>
      <c r="U89" t="s">
        <v>25</v>
      </c>
      <c r="V89" t="s">
        <v>66</v>
      </c>
      <c r="W89" s="4">
        <f t="shared" si="10"/>
        <v>6852.22311180825</v>
      </c>
      <c r="X89" s="4">
        <f t="shared" si="6"/>
        <v>1485000</v>
      </c>
      <c r="Y89" s="9">
        <v>148.5</v>
      </c>
      <c r="Z89" s="5">
        <f t="shared" si="7"/>
        <v>46.142916577833333</v>
      </c>
      <c r="AA89" t="str">
        <f t="shared" si="8"/>
        <v>2021-03</v>
      </c>
      <c r="AB89" t="str">
        <f t="shared" si="9"/>
        <v>2021-1</v>
      </c>
    </row>
    <row r="90" spans="1:28" hidden="1" x14ac:dyDescent="0.25">
      <c r="A90">
        <v>925976</v>
      </c>
      <c r="B90">
        <v>15929</v>
      </c>
      <c r="C90" t="s">
        <v>1991</v>
      </c>
      <c r="D90" t="s">
        <v>423</v>
      </c>
      <c r="E90" t="s">
        <v>287</v>
      </c>
      <c r="F90" t="s">
        <v>32</v>
      </c>
      <c r="G90" t="s">
        <v>24</v>
      </c>
      <c r="H90" t="s">
        <v>24</v>
      </c>
      <c r="I90" t="s">
        <v>25</v>
      </c>
      <c r="J90" t="s">
        <v>63</v>
      </c>
      <c r="K90">
        <v>-46.612931956972801</v>
      </c>
      <c r="L90">
        <v>-72.511432540722694</v>
      </c>
      <c r="M90" s="1">
        <v>1480000</v>
      </c>
      <c r="N90">
        <v>0</v>
      </c>
      <c r="O90" t="s">
        <v>27</v>
      </c>
      <c r="P90" t="s">
        <v>288</v>
      </c>
      <c r="Q90" s="3">
        <v>342700000</v>
      </c>
      <c r="R90" s="1">
        <v>11739.24</v>
      </c>
      <c r="S90" t="s">
        <v>1962</v>
      </c>
      <c r="T90" t="s">
        <v>1472</v>
      </c>
      <c r="U90" t="s">
        <v>25</v>
      </c>
      <c r="V90" t="s">
        <v>66</v>
      </c>
      <c r="W90" s="4">
        <f t="shared" si="10"/>
        <v>11739.24</v>
      </c>
      <c r="X90" s="4">
        <f t="shared" si="6"/>
        <v>1480000</v>
      </c>
      <c r="Y90" s="9">
        <v>148</v>
      </c>
      <c r="Z90" s="5">
        <f t="shared" si="7"/>
        <v>79.319189189189188</v>
      </c>
      <c r="AA90" t="str">
        <f t="shared" si="8"/>
        <v>2021-02</v>
      </c>
      <c r="AB90" t="str">
        <f t="shared" si="9"/>
        <v>2021-1</v>
      </c>
    </row>
    <row r="91" spans="1:28" hidden="1" x14ac:dyDescent="0.25">
      <c r="A91">
        <v>919773</v>
      </c>
      <c r="B91">
        <v>14926</v>
      </c>
      <c r="C91" t="s">
        <v>1188</v>
      </c>
      <c r="D91" t="s">
        <v>748</v>
      </c>
      <c r="E91" t="s">
        <v>287</v>
      </c>
      <c r="F91" t="s">
        <v>32</v>
      </c>
      <c r="G91" t="s">
        <v>24</v>
      </c>
      <c r="H91" t="s">
        <v>24</v>
      </c>
      <c r="I91" t="s">
        <v>25</v>
      </c>
      <c r="J91" t="s">
        <v>33</v>
      </c>
      <c r="K91">
        <v>-46.945630916640603</v>
      </c>
      <c r="L91">
        <v>-72.784374271649199</v>
      </c>
      <c r="M91" s="6">
        <v>1480000</v>
      </c>
      <c r="N91">
        <v>0</v>
      </c>
      <c r="O91" t="s">
        <v>27</v>
      </c>
      <c r="P91" t="s">
        <v>288</v>
      </c>
      <c r="Q91" s="3">
        <v>178542430</v>
      </c>
      <c r="R91" s="1">
        <v>6116</v>
      </c>
      <c r="S91" t="s">
        <v>1189</v>
      </c>
      <c r="T91" t="s">
        <v>1190</v>
      </c>
      <c r="U91" t="s">
        <v>25</v>
      </c>
      <c r="V91" t="s">
        <v>36</v>
      </c>
      <c r="W91" s="4">
        <f t="shared" si="10"/>
        <v>6116</v>
      </c>
      <c r="X91" s="4">
        <f t="shared" si="6"/>
        <v>1480000</v>
      </c>
      <c r="Y91" s="9">
        <v>148</v>
      </c>
      <c r="Z91" s="5">
        <f t="shared" si="7"/>
        <v>41.324324324324323</v>
      </c>
      <c r="AA91" t="str">
        <f t="shared" si="8"/>
        <v>2021-02</v>
      </c>
      <c r="AB91" t="str">
        <f t="shared" si="9"/>
        <v>2021-1</v>
      </c>
    </row>
    <row r="92" spans="1:28" hidden="1" x14ac:dyDescent="0.25">
      <c r="A92">
        <v>1299885</v>
      </c>
      <c r="B92">
        <v>30819</v>
      </c>
      <c r="C92" t="s">
        <v>1465</v>
      </c>
      <c r="D92" t="s">
        <v>134</v>
      </c>
      <c r="E92" t="s">
        <v>134</v>
      </c>
      <c r="F92" t="s">
        <v>121</v>
      </c>
      <c r="G92" t="s">
        <v>24</v>
      </c>
      <c r="H92" t="s">
        <v>24</v>
      </c>
      <c r="I92" t="s">
        <v>25</v>
      </c>
      <c r="J92" t="s">
        <v>122</v>
      </c>
      <c r="K92">
        <v>-46.182151680300002</v>
      </c>
      <c r="L92">
        <v>-72.094575908500005</v>
      </c>
      <c r="M92" s="1">
        <v>1310000</v>
      </c>
      <c r="N92">
        <v>0</v>
      </c>
      <c r="O92" t="s">
        <v>54</v>
      </c>
      <c r="P92" t="s">
        <v>35</v>
      </c>
      <c r="Q92" s="3">
        <v>197540150</v>
      </c>
      <c r="R92" s="1">
        <v>6727.1825440745197</v>
      </c>
      <c r="S92" t="s">
        <v>1466</v>
      </c>
      <c r="T92" t="s">
        <v>156</v>
      </c>
      <c r="U92" t="s">
        <v>25</v>
      </c>
      <c r="V92" t="s">
        <v>66</v>
      </c>
      <c r="W92" s="4">
        <f t="shared" si="10"/>
        <v>6727.1825440745197</v>
      </c>
      <c r="X92" s="4">
        <f t="shared" si="6"/>
        <v>1310000</v>
      </c>
      <c r="Y92" s="9">
        <v>131</v>
      </c>
      <c r="Z92" s="5">
        <f t="shared" si="7"/>
        <v>51.352538504385649</v>
      </c>
      <c r="AA92" t="str">
        <f t="shared" si="8"/>
        <v>2021-03</v>
      </c>
      <c r="AB92" t="str">
        <f t="shared" si="9"/>
        <v>2021-1</v>
      </c>
    </row>
    <row r="93" spans="1:28" hidden="1" x14ac:dyDescent="0.25">
      <c r="A93">
        <v>1533627</v>
      </c>
      <c r="B93">
        <v>49117</v>
      </c>
      <c r="C93" t="s">
        <v>2954</v>
      </c>
      <c r="D93" t="s">
        <v>659</v>
      </c>
      <c r="E93" t="s">
        <v>2955</v>
      </c>
      <c r="F93" t="s">
        <v>153</v>
      </c>
      <c r="G93" t="s">
        <v>24</v>
      </c>
      <c r="H93" t="s">
        <v>24</v>
      </c>
      <c r="I93" t="s">
        <v>25</v>
      </c>
      <c r="J93" t="s">
        <v>70</v>
      </c>
      <c r="K93">
        <v>-45.571180400000003</v>
      </c>
      <c r="L93">
        <v>-72.068486300000004</v>
      </c>
      <c r="M93" s="6">
        <v>1120000</v>
      </c>
      <c r="O93" t="s">
        <v>27</v>
      </c>
      <c r="P93" t="s">
        <v>661</v>
      </c>
      <c r="Q93" s="3">
        <v>5500000</v>
      </c>
      <c r="R93" s="6">
        <f>183*M93/10000</f>
        <v>20496</v>
      </c>
      <c r="S93" t="s">
        <v>2956</v>
      </c>
      <c r="T93" t="s">
        <v>2957</v>
      </c>
      <c r="U93" t="s">
        <v>25</v>
      </c>
      <c r="V93" t="s">
        <v>73</v>
      </c>
      <c r="W93" s="4">
        <f t="shared" si="10"/>
        <v>20496</v>
      </c>
      <c r="X93" s="4">
        <f t="shared" si="6"/>
        <v>1120000</v>
      </c>
      <c r="Y93" s="9">
        <v>112</v>
      </c>
      <c r="Z93" s="5">
        <f t="shared" si="7"/>
        <v>183</v>
      </c>
      <c r="AA93" t="str">
        <f t="shared" si="8"/>
        <v>2021-06</v>
      </c>
      <c r="AB93" t="str">
        <f t="shared" si="9"/>
        <v>2021-1</v>
      </c>
    </row>
    <row r="94" spans="1:28" hidden="1" x14ac:dyDescent="0.25">
      <c r="A94">
        <v>1082778</v>
      </c>
      <c r="B94">
        <v>17193</v>
      </c>
      <c r="C94" t="s">
        <v>2470</v>
      </c>
      <c r="D94" t="s">
        <v>540</v>
      </c>
      <c r="E94" t="s">
        <v>287</v>
      </c>
      <c r="F94" t="s">
        <v>121</v>
      </c>
      <c r="G94" t="s">
        <v>24</v>
      </c>
      <c r="H94" t="s">
        <v>24</v>
      </c>
      <c r="I94" t="s">
        <v>25</v>
      </c>
      <c r="J94" t="s">
        <v>122</v>
      </c>
      <c r="K94">
        <v>-46.210319761140198</v>
      </c>
      <c r="L94">
        <v>-72.003079393749999</v>
      </c>
      <c r="M94" s="1">
        <v>1120000</v>
      </c>
      <c r="N94">
        <v>0</v>
      </c>
      <c r="O94" t="s">
        <v>54</v>
      </c>
      <c r="P94" t="s">
        <v>35</v>
      </c>
      <c r="Q94" s="3">
        <v>403000000</v>
      </c>
      <c r="R94" s="1">
        <v>13628.0601420159</v>
      </c>
      <c r="S94" t="s">
        <v>2471</v>
      </c>
      <c r="T94" t="s">
        <v>2472</v>
      </c>
      <c r="U94" t="s">
        <v>25</v>
      </c>
      <c r="V94" t="s">
        <v>66</v>
      </c>
      <c r="W94" s="4">
        <f t="shared" si="10"/>
        <v>13628.0601420159</v>
      </c>
      <c r="X94" s="4">
        <f t="shared" si="6"/>
        <v>1120000</v>
      </c>
      <c r="Y94" s="9">
        <v>112</v>
      </c>
      <c r="Z94" s="5">
        <f t="shared" si="7"/>
        <v>121.67910841085624</v>
      </c>
      <c r="AA94" t="str">
        <f t="shared" si="8"/>
        <v>2021-02</v>
      </c>
      <c r="AB94" t="str">
        <f t="shared" si="9"/>
        <v>2021-1</v>
      </c>
    </row>
    <row r="95" spans="1:28" hidden="1" x14ac:dyDescent="0.25">
      <c r="A95">
        <v>1243885</v>
      </c>
      <c r="B95">
        <v>25881</v>
      </c>
      <c r="C95" t="s">
        <v>170</v>
      </c>
      <c r="D95" t="s">
        <v>171</v>
      </c>
      <c r="E95" t="s">
        <v>134</v>
      </c>
      <c r="F95" t="s">
        <v>121</v>
      </c>
      <c r="G95" t="s">
        <v>24</v>
      </c>
      <c r="H95" t="s">
        <v>24</v>
      </c>
      <c r="I95" t="s">
        <v>25</v>
      </c>
      <c r="J95" t="s">
        <v>70</v>
      </c>
      <c r="K95">
        <v>0</v>
      </c>
      <c r="L95">
        <v>0</v>
      </c>
      <c r="M95" s="6">
        <v>1120000</v>
      </c>
      <c r="N95">
        <v>80</v>
      </c>
      <c r="O95" t="s">
        <v>54</v>
      </c>
      <c r="P95" t="s">
        <v>35</v>
      </c>
      <c r="Q95" s="3">
        <v>123456</v>
      </c>
      <c r="R95" s="6">
        <v>0</v>
      </c>
      <c r="S95" t="s">
        <v>172</v>
      </c>
      <c r="T95" t="s">
        <v>173</v>
      </c>
      <c r="U95" t="s">
        <v>25</v>
      </c>
      <c r="V95" t="s">
        <v>73</v>
      </c>
      <c r="W95" s="4">
        <f t="shared" si="10"/>
        <v>0</v>
      </c>
      <c r="X95" s="4">
        <f t="shared" si="6"/>
        <v>1120000</v>
      </c>
      <c r="Y95" s="9">
        <v>112</v>
      </c>
      <c r="Z95" s="5">
        <f t="shared" si="7"/>
        <v>0</v>
      </c>
      <c r="AA95" t="str">
        <f t="shared" si="8"/>
        <v>2021-03</v>
      </c>
      <c r="AB95" t="str">
        <f t="shared" si="9"/>
        <v>2021-1</v>
      </c>
    </row>
    <row r="96" spans="1:28" hidden="1" x14ac:dyDescent="0.25">
      <c r="A96">
        <v>1207242</v>
      </c>
      <c r="B96">
        <v>22079</v>
      </c>
      <c r="C96" t="s">
        <v>969</v>
      </c>
      <c r="D96" t="s">
        <v>952</v>
      </c>
      <c r="E96" t="s">
        <v>235</v>
      </c>
      <c r="F96" t="s">
        <v>32</v>
      </c>
      <c r="G96" t="s">
        <v>24</v>
      </c>
      <c r="H96" t="s">
        <v>24</v>
      </c>
      <c r="I96" t="s">
        <v>25</v>
      </c>
      <c r="J96" t="s">
        <v>70</v>
      </c>
      <c r="K96">
        <v>0</v>
      </c>
      <c r="L96">
        <v>0</v>
      </c>
      <c r="M96" s="1">
        <v>1100000</v>
      </c>
      <c r="N96">
        <v>0</v>
      </c>
      <c r="O96" t="s">
        <v>27</v>
      </c>
      <c r="P96" t="s">
        <v>288</v>
      </c>
      <c r="Q96" s="3">
        <v>110000000</v>
      </c>
      <c r="R96" s="1">
        <v>3746.02</v>
      </c>
      <c r="S96" t="s">
        <v>970</v>
      </c>
      <c r="T96" t="s">
        <v>35</v>
      </c>
      <c r="U96" t="s">
        <v>25</v>
      </c>
      <c r="V96" t="s">
        <v>73</v>
      </c>
      <c r="W96" s="4">
        <f t="shared" si="10"/>
        <v>3746.02</v>
      </c>
      <c r="X96" s="4">
        <f t="shared" si="6"/>
        <v>1100000</v>
      </c>
      <c r="Y96" s="9">
        <v>110</v>
      </c>
      <c r="Z96" s="5">
        <f t="shared" si="7"/>
        <v>34.05472727272727</v>
      </c>
      <c r="AA96" t="str">
        <f t="shared" si="8"/>
        <v>2021-03</v>
      </c>
      <c r="AB96" t="str">
        <f t="shared" si="9"/>
        <v>2021-1</v>
      </c>
    </row>
    <row r="97" spans="1:28" hidden="1" x14ac:dyDescent="0.25">
      <c r="A97">
        <v>867874</v>
      </c>
      <c r="B97">
        <v>8199</v>
      </c>
      <c r="C97" t="s">
        <v>770</v>
      </c>
      <c r="D97" t="s">
        <v>771</v>
      </c>
      <c r="E97" t="s">
        <v>287</v>
      </c>
      <c r="F97" t="s">
        <v>32</v>
      </c>
      <c r="G97" t="s">
        <v>24</v>
      </c>
      <c r="H97" t="s">
        <v>24</v>
      </c>
      <c r="I97" t="s">
        <v>25</v>
      </c>
      <c r="J97" t="s">
        <v>127</v>
      </c>
      <c r="K97">
        <v>-47.25423</v>
      </c>
      <c r="L97">
        <v>-72.570890000000006</v>
      </c>
      <c r="M97" s="1">
        <v>1094000</v>
      </c>
      <c r="N97">
        <v>0</v>
      </c>
      <c r="O97" t="s">
        <v>27</v>
      </c>
      <c r="P97" t="s">
        <v>288</v>
      </c>
      <c r="Q97" s="3">
        <v>90000000</v>
      </c>
      <c r="R97" s="1">
        <v>3082.96</v>
      </c>
      <c r="S97" t="s">
        <v>772</v>
      </c>
      <c r="T97" t="s">
        <v>765</v>
      </c>
      <c r="U97" t="s">
        <v>25</v>
      </c>
      <c r="V97" t="s">
        <v>129</v>
      </c>
      <c r="W97" s="4">
        <f t="shared" si="10"/>
        <v>3082.96</v>
      </c>
      <c r="X97" s="4">
        <f t="shared" si="6"/>
        <v>1094000</v>
      </c>
      <c r="Y97" s="9">
        <v>109.4</v>
      </c>
      <c r="Z97" s="5">
        <f t="shared" si="7"/>
        <v>28.180621572212065</v>
      </c>
      <c r="AA97" t="str">
        <f t="shared" si="8"/>
        <v>2021-02</v>
      </c>
      <c r="AB97" t="str">
        <f t="shared" si="9"/>
        <v>2021-1</v>
      </c>
    </row>
    <row r="98" spans="1:28" hidden="1" x14ac:dyDescent="0.25">
      <c r="A98">
        <v>1429068</v>
      </c>
      <c r="B98">
        <v>40301</v>
      </c>
      <c r="C98" t="s">
        <v>494</v>
      </c>
      <c r="D98" t="s">
        <v>495</v>
      </c>
      <c r="E98" t="s">
        <v>496</v>
      </c>
      <c r="F98" t="s">
        <v>153</v>
      </c>
      <c r="G98" t="s">
        <v>24</v>
      </c>
      <c r="H98" t="s">
        <v>24</v>
      </c>
      <c r="I98" t="s">
        <v>25</v>
      </c>
      <c r="J98" t="s">
        <v>33</v>
      </c>
      <c r="K98">
        <v>-46.9525656</v>
      </c>
      <c r="L98">
        <v>-72.854989500000002</v>
      </c>
      <c r="M98" s="1">
        <v>1050000</v>
      </c>
      <c r="O98" t="s">
        <v>27</v>
      </c>
      <c r="P98" t="s">
        <v>181</v>
      </c>
      <c r="Q98" s="3">
        <v>59766869</v>
      </c>
      <c r="R98" s="1">
        <v>1984</v>
      </c>
      <c r="S98" t="s">
        <v>497</v>
      </c>
      <c r="T98" t="s">
        <v>498</v>
      </c>
      <c r="U98" t="s">
        <v>25</v>
      </c>
      <c r="V98" t="s">
        <v>36</v>
      </c>
      <c r="W98" s="4">
        <f t="shared" si="10"/>
        <v>1984</v>
      </c>
      <c r="X98" s="4">
        <f t="shared" si="6"/>
        <v>1050000</v>
      </c>
      <c r="Y98" s="9">
        <v>105</v>
      </c>
      <c r="Z98" s="5">
        <f t="shared" si="7"/>
        <v>18.895238095238096</v>
      </c>
      <c r="AA98" t="str">
        <f t="shared" si="8"/>
        <v>2021-04</v>
      </c>
      <c r="AB98" t="str">
        <f t="shared" si="9"/>
        <v>2021-1</v>
      </c>
    </row>
    <row r="99" spans="1:28" hidden="1" x14ac:dyDescent="0.25">
      <c r="A99">
        <v>1531999</v>
      </c>
      <c r="B99">
        <v>48971</v>
      </c>
      <c r="C99" t="s">
        <v>1413</v>
      </c>
      <c r="D99" t="s">
        <v>1414</v>
      </c>
      <c r="E99" t="s">
        <v>1415</v>
      </c>
      <c r="F99" t="s">
        <v>153</v>
      </c>
      <c r="G99" t="s">
        <v>24</v>
      </c>
      <c r="H99" t="s">
        <v>39</v>
      </c>
      <c r="I99" t="s">
        <v>25</v>
      </c>
      <c r="J99" t="s">
        <v>26</v>
      </c>
      <c r="K99">
        <v>-45.187617500000002</v>
      </c>
      <c r="L99">
        <v>-72.166984600000006</v>
      </c>
      <c r="M99" s="6">
        <v>1020000</v>
      </c>
      <c r="O99" t="s">
        <v>27</v>
      </c>
      <c r="P99" t="s">
        <v>824</v>
      </c>
      <c r="Q99" s="3">
        <v>152884193</v>
      </c>
      <c r="R99" s="1">
        <v>5075</v>
      </c>
      <c r="S99" t="s">
        <v>1416</v>
      </c>
      <c r="T99" t="s">
        <v>228</v>
      </c>
      <c r="U99" t="s">
        <v>25</v>
      </c>
      <c r="V99" t="s">
        <v>25</v>
      </c>
      <c r="W99" s="4">
        <f t="shared" si="10"/>
        <v>5075</v>
      </c>
      <c r="X99" s="4">
        <f t="shared" si="6"/>
        <v>1020000</v>
      </c>
      <c r="Y99" s="9">
        <v>102</v>
      </c>
      <c r="Z99" s="5">
        <f t="shared" si="7"/>
        <v>49.754901960784316</v>
      </c>
      <c r="AA99" t="str">
        <f t="shared" si="8"/>
        <v>2021-06</v>
      </c>
      <c r="AB99" t="str">
        <f t="shared" si="9"/>
        <v>2021-1</v>
      </c>
    </row>
    <row r="100" spans="1:28" hidden="1" x14ac:dyDescent="0.25">
      <c r="A100">
        <v>1280753</v>
      </c>
      <c r="B100">
        <v>29190</v>
      </c>
      <c r="C100" t="s">
        <v>3240</v>
      </c>
      <c r="D100" t="s">
        <v>3241</v>
      </c>
      <c r="E100" t="s">
        <v>134</v>
      </c>
      <c r="F100" t="s">
        <v>121</v>
      </c>
      <c r="G100" t="s">
        <v>24</v>
      </c>
      <c r="H100" t="s">
        <v>24</v>
      </c>
      <c r="I100" t="s">
        <v>25</v>
      </c>
      <c r="J100" t="s">
        <v>26</v>
      </c>
      <c r="K100">
        <v>-45.5270430683656</v>
      </c>
      <c r="L100">
        <v>-72.616612360156196</v>
      </c>
      <c r="M100" s="1">
        <v>1000000</v>
      </c>
      <c r="N100">
        <v>0</v>
      </c>
      <c r="O100" t="s">
        <v>54</v>
      </c>
      <c r="P100" t="s">
        <v>35</v>
      </c>
      <c r="Q100" s="3">
        <v>750000000</v>
      </c>
      <c r="R100" s="1">
        <v>25541.070552269499</v>
      </c>
      <c r="S100" t="s">
        <v>3242</v>
      </c>
      <c r="T100" t="s">
        <v>3243</v>
      </c>
      <c r="U100" t="s">
        <v>25</v>
      </c>
      <c r="V100" t="s">
        <v>25</v>
      </c>
      <c r="W100" s="4">
        <f t="shared" si="10"/>
        <v>25541.070552269499</v>
      </c>
      <c r="X100" s="4">
        <f t="shared" si="6"/>
        <v>1000000</v>
      </c>
      <c r="Y100" s="9">
        <v>100</v>
      </c>
      <c r="Z100" s="5">
        <f t="shared" si="7"/>
        <v>255.410705522695</v>
      </c>
      <c r="AA100" t="str">
        <f t="shared" si="8"/>
        <v>2021-03</v>
      </c>
      <c r="AB100" t="str">
        <f t="shared" si="9"/>
        <v>2021-1</v>
      </c>
    </row>
    <row r="101" spans="1:28" hidden="1" x14ac:dyDescent="0.25">
      <c r="A101">
        <v>1304995</v>
      </c>
      <c r="B101">
        <v>31433</v>
      </c>
      <c r="C101" t="s">
        <v>1156</v>
      </c>
      <c r="D101" t="s">
        <v>134</v>
      </c>
      <c r="E101" t="s">
        <v>134</v>
      </c>
      <c r="F101" t="s">
        <v>121</v>
      </c>
      <c r="G101" t="s">
        <v>24</v>
      </c>
      <c r="H101" t="s">
        <v>24</v>
      </c>
      <c r="I101" t="s">
        <v>25</v>
      </c>
      <c r="J101" t="s">
        <v>42</v>
      </c>
      <c r="K101">
        <v>-43.888454218</v>
      </c>
      <c r="L101">
        <v>-72.422587723899994</v>
      </c>
      <c r="M101" s="1">
        <v>1000000</v>
      </c>
      <c r="N101">
        <v>0</v>
      </c>
      <c r="O101" t="s">
        <v>54</v>
      </c>
      <c r="P101" t="s">
        <v>35</v>
      </c>
      <c r="Q101" s="3">
        <v>117496000</v>
      </c>
      <c r="R101" s="1">
        <v>4001.29816747927</v>
      </c>
      <c r="S101" t="s">
        <v>1157</v>
      </c>
      <c r="T101" t="s">
        <v>1158</v>
      </c>
      <c r="U101" t="s">
        <v>25</v>
      </c>
      <c r="V101" t="s">
        <v>46</v>
      </c>
      <c r="W101" s="4">
        <f t="shared" si="10"/>
        <v>4001.29816747927</v>
      </c>
      <c r="X101" s="4">
        <f t="shared" si="6"/>
        <v>1000000</v>
      </c>
      <c r="Y101" s="9">
        <v>100</v>
      </c>
      <c r="Z101" s="5">
        <f t="shared" si="7"/>
        <v>40.012981674792698</v>
      </c>
      <c r="AA101" t="str">
        <f t="shared" si="8"/>
        <v>2021-03</v>
      </c>
      <c r="AB101" t="str">
        <f t="shared" si="9"/>
        <v>2021-1</v>
      </c>
    </row>
    <row r="102" spans="1:28" hidden="1" x14ac:dyDescent="0.25">
      <c r="A102">
        <v>923731</v>
      </c>
      <c r="B102">
        <v>15563</v>
      </c>
      <c r="C102" t="s">
        <v>3307</v>
      </c>
      <c r="D102" t="s">
        <v>3308</v>
      </c>
      <c r="E102" t="s">
        <v>287</v>
      </c>
      <c r="F102" t="s">
        <v>32</v>
      </c>
      <c r="G102" t="s">
        <v>24</v>
      </c>
      <c r="H102" t="s">
        <v>24</v>
      </c>
      <c r="I102" t="s">
        <v>25</v>
      </c>
      <c r="J102" t="s">
        <v>424</v>
      </c>
      <c r="K102">
        <v>-43.923888900000001</v>
      </c>
      <c r="L102">
        <v>-73.741388900000004</v>
      </c>
      <c r="M102" s="1">
        <v>985000</v>
      </c>
      <c r="N102">
        <v>0</v>
      </c>
      <c r="O102" t="s">
        <v>27</v>
      </c>
      <c r="P102" t="s">
        <v>675</v>
      </c>
      <c r="Q102" s="3">
        <v>807700000</v>
      </c>
      <c r="R102" s="1">
        <v>26880</v>
      </c>
      <c r="S102" t="s">
        <v>3309</v>
      </c>
      <c r="T102" t="s">
        <v>3310</v>
      </c>
      <c r="U102" t="s">
        <v>25</v>
      </c>
      <c r="V102" t="s">
        <v>427</v>
      </c>
      <c r="W102" s="4">
        <f t="shared" si="10"/>
        <v>26880</v>
      </c>
      <c r="X102" s="4">
        <f t="shared" si="6"/>
        <v>985000</v>
      </c>
      <c r="Y102" s="9">
        <v>98.5</v>
      </c>
      <c r="Z102" s="5">
        <f t="shared" si="7"/>
        <v>272.89340101522845</v>
      </c>
      <c r="AA102" t="str">
        <f t="shared" si="8"/>
        <v>2021-02</v>
      </c>
      <c r="AB102" t="str">
        <f t="shared" si="9"/>
        <v>2021-1</v>
      </c>
    </row>
    <row r="103" spans="1:28" hidden="1" x14ac:dyDescent="0.25">
      <c r="A103">
        <v>1286106</v>
      </c>
      <c r="B103">
        <v>29619</v>
      </c>
      <c r="C103" t="s">
        <v>261</v>
      </c>
      <c r="D103" t="s">
        <v>262</v>
      </c>
      <c r="E103" t="s">
        <v>134</v>
      </c>
      <c r="F103" t="s">
        <v>121</v>
      </c>
      <c r="G103" t="s">
        <v>24</v>
      </c>
      <c r="H103" t="s">
        <v>24</v>
      </c>
      <c r="I103" t="s">
        <v>25</v>
      </c>
      <c r="J103" t="s">
        <v>106</v>
      </c>
      <c r="K103">
        <v>0</v>
      </c>
      <c r="L103">
        <v>0</v>
      </c>
      <c r="M103" s="1">
        <v>960000</v>
      </c>
      <c r="N103">
        <v>0</v>
      </c>
      <c r="O103" t="s">
        <v>54</v>
      </c>
      <c r="P103" t="s">
        <v>35</v>
      </c>
      <c r="Q103" s="3">
        <v>3000000</v>
      </c>
      <c r="R103" s="1">
        <v>102.164282209078</v>
      </c>
      <c r="S103" t="s">
        <v>263</v>
      </c>
      <c r="T103" t="s">
        <v>264</v>
      </c>
      <c r="U103" t="s">
        <v>25</v>
      </c>
      <c r="V103" t="s">
        <v>109</v>
      </c>
      <c r="W103" s="4">
        <f>R103*Y103</f>
        <v>9807.7710920714871</v>
      </c>
      <c r="X103" s="4">
        <f t="shared" si="6"/>
        <v>960000</v>
      </c>
      <c r="Y103" s="9">
        <v>96</v>
      </c>
      <c r="Z103" s="5">
        <f t="shared" si="7"/>
        <v>102.164282209078</v>
      </c>
      <c r="AA103" t="str">
        <f t="shared" si="8"/>
        <v>2021-03</v>
      </c>
      <c r="AB103" t="str">
        <f t="shared" si="9"/>
        <v>2021-1</v>
      </c>
    </row>
    <row r="104" spans="1:28" hidden="1" x14ac:dyDescent="0.25">
      <c r="A104">
        <v>1299399</v>
      </c>
      <c r="B104">
        <v>30757</v>
      </c>
      <c r="C104" t="s">
        <v>2314</v>
      </c>
      <c r="D104" t="s">
        <v>134</v>
      </c>
      <c r="E104" t="s">
        <v>134</v>
      </c>
      <c r="F104" t="s">
        <v>121</v>
      </c>
      <c r="G104" t="s">
        <v>24</v>
      </c>
      <c r="H104" t="s">
        <v>24</v>
      </c>
      <c r="I104" t="s">
        <v>25</v>
      </c>
      <c r="J104" t="s">
        <v>127</v>
      </c>
      <c r="K104">
        <v>-47.206780443100001</v>
      </c>
      <c r="L104">
        <v>-72.638893128600003</v>
      </c>
      <c r="M104" s="1">
        <v>900000</v>
      </c>
      <c r="N104">
        <v>0</v>
      </c>
      <c r="O104" t="s">
        <v>54</v>
      </c>
      <c r="P104" t="s">
        <v>35</v>
      </c>
      <c r="Q104" s="3">
        <v>271709500</v>
      </c>
      <c r="R104" s="1">
        <v>9253.0020122958103</v>
      </c>
      <c r="S104" t="s">
        <v>2315</v>
      </c>
      <c r="T104" t="s">
        <v>128</v>
      </c>
      <c r="U104" t="s">
        <v>25</v>
      </c>
      <c r="V104" t="s">
        <v>129</v>
      </c>
      <c r="W104" s="4">
        <f t="shared" ref="W104:W167" si="11">R104</f>
        <v>9253.0020122958103</v>
      </c>
      <c r="X104" s="4">
        <f t="shared" si="6"/>
        <v>900000</v>
      </c>
      <c r="Y104" s="9">
        <v>90</v>
      </c>
      <c r="Z104" s="5">
        <f t="shared" si="7"/>
        <v>102.81113346995345</v>
      </c>
      <c r="AA104" t="str">
        <f t="shared" si="8"/>
        <v>2021-03</v>
      </c>
      <c r="AB104" t="str">
        <f t="shared" si="9"/>
        <v>2021-1</v>
      </c>
    </row>
    <row r="105" spans="1:28" hidden="1" x14ac:dyDescent="0.25">
      <c r="A105">
        <v>1447262</v>
      </c>
      <c r="B105">
        <v>41608</v>
      </c>
      <c r="C105" t="s">
        <v>2297</v>
      </c>
      <c r="D105" t="s">
        <v>2298</v>
      </c>
      <c r="E105" t="s">
        <v>2299</v>
      </c>
      <c r="F105" t="s">
        <v>32</v>
      </c>
      <c r="G105" t="s">
        <v>24</v>
      </c>
      <c r="H105" t="s">
        <v>24</v>
      </c>
      <c r="I105" t="s">
        <v>25</v>
      </c>
      <c r="J105" t="s">
        <v>26</v>
      </c>
      <c r="K105">
        <v>0</v>
      </c>
      <c r="L105">
        <v>0</v>
      </c>
      <c r="M105" s="1">
        <v>0</v>
      </c>
      <c r="N105">
        <v>0</v>
      </c>
      <c r="O105" t="s">
        <v>27</v>
      </c>
      <c r="P105" t="s">
        <v>288</v>
      </c>
      <c r="Q105" s="3">
        <v>270000000</v>
      </c>
      <c r="R105" s="1">
        <v>9167.77</v>
      </c>
      <c r="S105" t="s">
        <v>2300</v>
      </c>
      <c r="T105" t="s">
        <v>35</v>
      </c>
      <c r="U105" t="s">
        <v>25</v>
      </c>
      <c r="V105" t="s">
        <v>25</v>
      </c>
      <c r="W105" s="4">
        <f t="shared" si="11"/>
        <v>9167.77</v>
      </c>
      <c r="X105" s="4">
        <f t="shared" si="6"/>
        <v>900000</v>
      </c>
      <c r="Y105" s="9">
        <v>90</v>
      </c>
      <c r="Z105" s="5">
        <f t="shared" si="7"/>
        <v>101.86411111111111</v>
      </c>
      <c r="AA105" t="str">
        <f t="shared" si="8"/>
        <v>2021-04</v>
      </c>
      <c r="AB105" t="str">
        <f t="shared" si="9"/>
        <v>2021-1</v>
      </c>
    </row>
    <row r="106" spans="1:28" hidden="1" x14ac:dyDescent="0.25">
      <c r="A106">
        <v>1385550</v>
      </c>
      <c r="B106">
        <v>37421</v>
      </c>
      <c r="C106" t="s">
        <v>2054</v>
      </c>
      <c r="D106" t="s">
        <v>2055</v>
      </c>
      <c r="E106" t="s">
        <v>2056</v>
      </c>
      <c r="F106" t="s">
        <v>121</v>
      </c>
      <c r="G106" t="s">
        <v>24</v>
      </c>
      <c r="H106" t="s">
        <v>24</v>
      </c>
      <c r="I106" t="s">
        <v>25</v>
      </c>
      <c r="J106" t="s">
        <v>42</v>
      </c>
      <c r="K106">
        <v>0</v>
      </c>
      <c r="L106">
        <v>0</v>
      </c>
      <c r="M106" s="1">
        <v>0</v>
      </c>
      <c r="N106">
        <v>0</v>
      </c>
      <c r="O106" t="s">
        <v>54</v>
      </c>
      <c r="P106" t="s">
        <v>35</v>
      </c>
      <c r="Q106" s="3">
        <v>210000000</v>
      </c>
      <c r="R106" s="1">
        <v>7143.2070142210996</v>
      </c>
      <c r="S106" t="s">
        <v>2057</v>
      </c>
      <c r="T106" t="s">
        <v>1158</v>
      </c>
      <c r="U106" t="s">
        <v>25</v>
      </c>
      <c r="V106" t="s">
        <v>46</v>
      </c>
      <c r="W106" s="4">
        <f t="shared" si="11"/>
        <v>7143.2070142210996</v>
      </c>
      <c r="X106" s="4">
        <f t="shared" si="6"/>
        <v>870000</v>
      </c>
      <c r="Y106" s="9">
        <v>87</v>
      </c>
      <c r="Z106" s="5">
        <f t="shared" si="7"/>
        <v>82.10582774966781</v>
      </c>
      <c r="AA106" t="str">
        <f t="shared" si="8"/>
        <v>2021-04</v>
      </c>
      <c r="AB106" t="str">
        <f t="shared" si="9"/>
        <v>2021-1</v>
      </c>
    </row>
    <row r="107" spans="1:28" hidden="1" x14ac:dyDescent="0.25">
      <c r="A107">
        <v>818237</v>
      </c>
      <c r="B107">
        <v>4721</v>
      </c>
      <c r="C107" t="s">
        <v>3839</v>
      </c>
      <c r="D107" t="s">
        <v>2513</v>
      </c>
      <c r="E107" t="s">
        <v>1822</v>
      </c>
      <c r="F107" t="s">
        <v>23</v>
      </c>
      <c r="G107" t="s">
        <v>24</v>
      </c>
      <c r="H107" t="s">
        <v>24</v>
      </c>
      <c r="I107" t="s">
        <v>25</v>
      </c>
      <c r="J107" t="s">
        <v>70</v>
      </c>
      <c r="K107">
        <v>-45.571225400000003</v>
      </c>
      <c r="L107">
        <v>-72.068264999999997</v>
      </c>
      <c r="M107" s="1">
        <v>867400</v>
      </c>
      <c r="N107">
        <v>0</v>
      </c>
      <c r="O107" t="s">
        <v>27</v>
      </c>
      <c r="P107" t="s">
        <v>2247</v>
      </c>
      <c r="Q107" s="3">
        <v>1408000000</v>
      </c>
      <c r="R107" s="1">
        <v>47967.643644014701</v>
      </c>
      <c r="S107" t="s">
        <v>3840</v>
      </c>
      <c r="T107" t="s">
        <v>3841</v>
      </c>
      <c r="U107" t="s">
        <v>25</v>
      </c>
      <c r="V107" t="s">
        <v>73</v>
      </c>
      <c r="W107" s="4">
        <f t="shared" si="11"/>
        <v>47967.643644014701</v>
      </c>
      <c r="X107" s="4">
        <f t="shared" si="6"/>
        <v>867400</v>
      </c>
      <c r="Y107" s="9">
        <v>86.74</v>
      </c>
      <c r="Z107" s="5">
        <f t="shared" si="7"/>
        <v>553.00488406749719</v>
      </c>
      <c r="AA107" t="str">
        <f t="shared" si="8"/>
        <v>2021-02</v>
      </c>
      <c r="AB107" t="str">
        <f t="shared" si="9"/>
        <v>2021-1</v>
      </c>
    </row>
    <row r="108" spans="1:28" hidden="1" x14ac:dyDescent="0.25">
      <c r="A108">
        <v>1388128</v>
      </c>
      <c r="B108">
        <v>37676</v>
      </c>
      <c r="C108" t="s">
        <v>2547</v>
      </c>
      <c r="D108" t="s">
        <v>2548</v>
      </c>
      <c r="E108" t="s">
        <v>2549</v>
      </c>
      <c r="F108" t="s">
        <v>23</v>
      </c>
      <c r="G108" t="s">
        <v>24</v>
      </c>
      <c r="H108" t="s">
        <v>24</v>
      </c>
      <c r="I108" t="s">
        <v>25</v>
      </c>
      <c r="J108" t="s">
        <v>70</v>
      </c>
      <c r="K108">
        <v>-45.686347499999997</v>
      </c>
      <c r="L108">
        <v>-72.257259500000004</v>
      </c>
      <c r="M108" s="1">
        <v>867400</v>
      </c>
      <c r="N108">
        <v>0</v>
      </c>
      <c r="O108" t="s">
        <v>27</v>
      </c>
      <c r="P108" t="s">
        <v>2550</v>
      </c>
      <c r="Q108" s="3">
        <v>330000000</v>
      </c>
      <c r="R108" s="1">
        <v>11225.039593776</v>
      </c>
      <c r="S108" t="s">
        <v>2551</v>
      </c>
      <c r="T108" t="s">
        <v>2552</v>
      </c>
      <c r="U108" t="s">
        <v>25</v>
      </c>
      <c r="V108" t="s">
        <v>73</v>
      </c>
      <c r="W108" s="4">
        <f t="shared" si="11"/>
        <v>11225.039593776</v>
      </c>
      <c r="X108" s="4">
        <f t="shared" si="6"/>
        <v>867400</v>
      </c>
      <c r="Y108" s="9">
        <v>86.74</v>
      </c>
      <c r="Z108" s="5">
        <f t="shared" si="7"/>
        <v>129.41018669329031</v>
      </c>
      <c r="AA108" t="str">
        <f t="shared" si="8"/>
        <v>2021-04</v>
      </c>
      <c r="AB108" t="str">
        <f t="shared" si="9"/>
        <v>2021-1</v>
      </c>
    </row>
    <row r="109" spans="1:28" hidden="1" x14ac:dyDescent="0.25">
      <c r="A109">
        <v>1229711</v>
      </c>
      <c r="B109">
        <v>24449</v>
      </c>
      <c r="C109" t="s">
        <v>1379</v>
      </c>
      <c r="D109" t="s">
        <v>1267</v>
      </c>
      <c r="E109" t="s">
        <v>235</v>
      </c>
      <c r="F109" t="s">
        <v>121</v>
      </c>
      <c r="G109" t="s">
        <v>24</v>
      </c>
      <c r="H109" t="s">
        <v>24</v>
      </c>
      <c r="I109" t="s">
        <v>25</v>
      </c>
      <c r="J109" t="s">
        <v>70</v>
      </c>
      <c r="K109">
        <v>0</v>
      </c>
      <c r="L109">
        <v>0</v>
      </c>
      <c r="M109" s="1">
        <v>0</v>
      </c>
      <c r="N109">
        <v>0</v>
      </c>
      <c r="O109" t="s">
        <v>54</v>
      </c>
      <c r="P109" t="s">
        <v>35</v>
      </c>
      <c r="Q109" s="3">
        <v>110000000</v>
      </c>
      <c r="R109" s="1">
        <v>3746.0236809995199</v>
      </c>
      <c r="S109" t="s">
        <v>1380</v>
      </c>
      <c r="T109" t="s">
        <v>1381</v>
      </c>
      <c r="U109" t="s">
        <v>25</v>
      </c>
      <c r="V109" t="s">
        <v>73</v>
      </c>
      <c r="W109" s="4">
        <f t="shared" si="11"/>
        <v>3746.0236809995199</v>
      </c>
      <c r="X109" s="4">
        <f t="shared" si="6"/>
        <v>777000</v>
      </c>
      <c r="Y109" s="9">
        <v>77.7</v>
      </c>
      <c r="Z109" s="5">
        <f t="shared" si="7"/>
        <v>48.211372985836803</v>
      </c>
      <c r="AA109" t="str">
        <f t="shared" si="8"/>
        <v>2021-03</v>
      </c>
      <c r="AB109" t="str">
        <f t="shared" si="9"/>
        <v>2021-1</v>
      </c>
    </row>
    <row r="110" spans="1:28" hidden="1" x14ac:dyDescent="0.25">
      <c r="A110">
        <v>1229715</v>
      </c>
      <c r="B110">
        <v>24450</v>
      </c>
      <c r="C110" t="s">
        <v>1266</v>
      </c>
      <c r="D110" t="s">
        <v>1267</v>
      </c>
      <c r="E110" t="s">
        <v>235</v>
      </c>
      <c r="F110" t="s">
        <v>121</v>
      </c>
      <c r="G110" t="s">
        <v>24</v>
      </c>
      <c r="H110" t="s">
        <v>24</v>
      </c>
      <c r="I110" t="s">
        <v>25</v>
      </c>
      <c r="J110" t="s">
        <v>70</v>
      </c>
      <c r="K110">
        <v>0</v>
      </c>
      <c r="L110">
        <v>0</v>
      </c>
      <c r="M110" s="1">
        <v>0</v>
      </c>
      <c r="N110">
        <v>0</v>
      </c>
      <c r="O110" t="s">
        <v>54</v>
      </c>
      <c r="P110" t="s">
        <v>35</v>
      </c>
      <c r="Q110" s="3">
        <v>100000000</v>
      </c>
      <c r="R110" s="1">
        <v>3381.65264069873</v>
      </c>
      <c r="S110" t="s">
        <v>1268</v>
      </c>
      <c r="T110" t="s">
        <v>769</v>
      </c>
      <c r="U110" t="s">
        <v>25</v>
      </c>
      <c r="V110" t="s">
        <v>73</v>
      </c>
      <c r="W110" s="4">
        <f t="shared" si="11"/>
        <v>3381.65264069873</v>
      </c>
      <c r="X110" s="4">
        <f t="shared" si="6"/>
        <v>770000</v>
      </c>
      <c r="Y110" s="9">
        <v>77</v>
      </c>
      <c r="Z110" s="5">
        <f t="shared" si="7"/>
        <v>43.917566762321172</v>
      </c>
      <c r="AA110" t="str">
        <f t="shared" si="8"/>
        <v>2021-03</v>
      </c>
      <c r="AB110" t="str">
        <f t="shared" si="9"/>
        <v>2021-1</v>
      </c>
    </row>
    <row r="111" spans="1:28" hidden="1" x14ac:dyDescent="0.25">
      <c r="A111">
        <v>847666</v>
      </c>
      <c r="B111">
        <v>5911</v>
      </c>
      <c r="C111" t="s">
        <v>2908</v>
      </c>
      <c r="D111" t="s">
        <v>2313</v>
      </c>
      <c r="E111" t="s">
        <v>287</v>
      </c>
      <c r="F111" t="s">
        <v>32</v>
      </c>
      <c r="G111" t="s">
        <v>24</v>
      </c>
      <c r="H111" t="s">
        <v>24</v>
      </c>
      <c r="I111" t="s">
        <v>25</v>
      </c>
      <c r="J111" t="s">
        <v>70</v>
      </c>
      <c r="K111">
        <v>0</v>
      </c>
      <c r="L111">
        <v>0</v>
      </c>
      <c r="M111" s="6">
        <v>740000</v>
      </c>
      <c r="N111">
        <v>0</v>
      </c>
      <c r="O111" t="s">
        <v>27</v>
      </c>
      <c r="P111" t="s">
        <v>133</v>
      </c>
      <c r="Q111" s="3">
        <v>5000000</v>
      </c>
      <c r="R111" s="6">
        <f>171.27*M111/10000</f>
        <v>12673.980000000001</v>
      </c>
      <c r="S111" t="s">
        <v>2909</v>
      </c>
      <c r="T111" t="s">
        <v>35</v>
      </c>
      <c r="U111" t="s">
        <v>25</v>
      </c>
      <c r="V111" t="s">
        <v>73</v>
      </c>
      <c r="W111" s="4">
        <f t="shared" si="11"/>
        <v>12673.980000000001</v>
      </c>
      <c r="X111" s="4">
        <f t="shared" si="6"/>
        <v>740000</v>
      </c>
      <c r="Y111" s="9">
        <v>74</v>
      </c>
      <c r="Z111" s="5">
        <f t="shared" si="7"/>
        <v>171.27</v>
      </c>
      <c r="AA111" t="str">
        <f t="shared" si="8"/>
        <v>2021-02</v>
      </c>
      <c r="AB111" t="str">
        <f t="shared" si="9"/>
        <v>2021-1</v>
      </c>
    </row>
    <row r="112" spans="1:28" hidden="1" x14ac:dyDescent="0.25">
      <c r="A112">
        <v>1299839</v>
      </c>
      <c r="B112">
        <v>30815</v>
      </c>
      <c r="C112" t="s">
        <v>2617</v>
      </c>
      <c r="D112" t="s">
        <v>134</v>
      </c>
      <c r="E112" t="s">
        <v>134</v>
      </c>
      <c r="F112" t="s">
        <v>121</v>
      </c>
      <c r="G112" t="s">
        <v>24</v>
      </c>
      <c r="H112" t="s">
        <v>24</v>
      </c>
      <c r="I112" t="s">
        <v>25</v>
      </c>
      <c r="J112" t="s">
        <v>70</v>
      </c>
      <c r="K112">
        <v>-45.895694346100001</v>
      </c>
      <c r="L112">
        <v>-71.884244003899994</v>
      </c>
      <c r="M112" s="1">
        <v>640000</v>
      </c>
      <c r="N112">
        <v>0</v>
      </c>
      <c r="O112" t="s">
        <v>54</v>
      </c>
      <c r="P112" t="s">
        <v>35</v>
      </c>
      <c r="Q112" s="3">
        <v>260841120</v>
      </c>
      <c r="R112" s="1">
        <v>8882.8819318039805</v>
      </c>
      <c r="S112" t="s">
        <v>2618</v>
      </c>
      <c r="T112" t="s">
        <v>141</v>
      </c>
      <c r="U112" t="s">
        <v>25</v>
      </c>
      <c r="V112" t="s">
        <v>73</v>
      </c>
      <c r="W112" s="4">
        <f t="shared" si="11"/>
        <v>8882.8819318039805</v>
      </c>
      <c r="X112" s="4">
        <f t="shared" si="6"/>
        <v>640000</v>
      </c>
      <c r="Y112" s="9">
        <v>64</v>
      </c>
      <c r="Z112" s="5">
        <f t="shared" si="7"/>
        <v>138.79503018443719</v>
      </c>
      <c r="AA112" t="str">
        <f t="shared" si="8"/>
        <v>2021-03</v>
      </c>
      <c r="AB112" t="str">
        <f t="shared" si="9"/>
        <v>2021-1</v>
      </c>
    </row>
    <row r="113" spans="1:28" hidden="1" x14ac:dyDescent="0.25">
      <c r="A113">
        <v>1514614</v>
      </c>
      <c r="B113">
        <v>47207</v>
      </c>
      <c r="C113" t="s">
        <v>2539</v>
      </c>
      <c r="D113" t="s">
        <v>1943</v>
      </c>
      <c r="E113" t="s">
        <v>1922</v>
      </c>
      <c r="F113" t="s">
        <v>121</v>
      </c>
      <c r="G113" t="s">
        <v>24</v>
      </c>
      <c r="H113" t="s">
        <v>24</v>
      </c>
      <c r="I113" t="s">
        <v>25</v>
      </c>
      <c r="J113" t="s">
        <v>59</v>
      </c>
      <c r="K113">
        <v>0</v>
      </c>
      <c r="L113">
        <v>0</v>
      </c>
      <c r="M113" s="1">
        <v>0</v>
      </c>
      <c r="N113">
        <v>0</v>
      </c>
      <c r="O113" t="s">
        <v>54</v>
      </c>
      <c r="P113" t="s">
        <v>35</v>
      </c>
      <c r="Q113" s="3">
        <v>240000000</v>
      </c>
      <c r="R113" s="1">
        <v>8115.9663376769504</v>
      </c>
      <c r="S113" t="s">
        <v>2540</v>
      </c>
      <c r="T113" t="s">
        <v>560</v>
      </c>
      <c r="U113" t="s">
        <v>25</v>
      </c>
      <c r="V113" t="s">
        <v>61</v>
      </c>
      <c r="W113" s="4">
        <f t="shared" si="11"/>
        <v>8115.9663376769504</v>
      </c>
      <c r="X113" s="4">
        <f t="shared" si="6"/>
        <v>630000</v>
      </c>
      <c r="Y113" s="9">
        <v>63</v>
      </c>
      <c r="Z113" s="5">
        <f t="shared" si="7"/>
        <v>128.82486250280874</v>
      </c>
      <c r="AA113" t="str">
        <f t="shared" si="8"/>
        <v>2021-05</v>
      </c>
      <c r="AB113" t="str">
        <f t="shared" si="9"/>
        <v>2021-1</v>
      </c>
    </row>
    <row r="114" spans="1:28" hidden="1" x14ac:dyDescent="0.25">
      <c r="A114">
        <v>1435496</v>
      </c>
      <c r="B114">
        <v>40743</v>
      </c>
      <c r="C114" t="s">
        <v>1881</v>
      </c>
      <c r="D114" t="s">
        <v>1882</v>
      </c>
      <c r="E114" t="s">
        <v>1883</v>
      </c>
      <c r="F114" t="s">
        <v>32</v>
      </c>
      <c r="G114" t="s">
        <v>24</v>
      </c>
      <c r="H114" t="s">
        <v>24</v>
      </c>
      <c r="I114" t="s">
        <v>25</v>
      </c>
      <c r="J114" t="s">
        <v>26</v>
      </c>
      <c r="K114">
        <v>0</v>
      </c>
      <c r="L114">
        <v>0</v>
      </c>
      <c r="M114" s="1">
        <v>0</v>
      </c>
      <c r="N114">
        <v>0</v>
      </c>
      <c r="O114" t="s">
        <v>27</v>
      </c>
      <c r="P114" t="s">
        <v>288</v>
      </c>
      <c r="Q114" s="3">
        <v>127000000</v>
      </c>
      <c r="R114" s="1">
        <v>4316.26</v>
      </c>
      <c r="S114" t="s">
        <v>1884</v>
      </c>
      <c r="T114" t="s">
        <v>35</v>
      </c>
      <c r="U114" t="s">
        <v>25</v>
      </c>
      <c r="V114" t="s">
        <v>25</v>
      </c>
      <c r="W114" s="4">
        <f t="shared" si="11"/>
        <v>4316.26</v>
      </c>
      <c r="X114" s="4">
        <f t="shared" si="6"/>
        <v>590000</v>
      </c>
      <c r="Y114" s="9">
        <v>59</v>
      </c>
      <c r="Z114" s="5">
        <f t="shared" si="7"/>
        <v>73.156949152542381</v>
      </c>
      <c r="AA114" t="str">
        <f t="shared" si="8"/>
        <v>2021-04</v>
      </c>
      <c r="AB114" t="str">
        <f t="shared" si="9"/>
        <v>2021-1</v>
      </c>
    </row>
    <row r="115" spans="1:28" hidden="1" x14ac:dyDescent="0.25">
      <c r="A115">
        <v>909530</v>
      </c>
      <c r="B115">
        <v>13587</v>
      </c>
      <c r="C115" t="s">
        <v>2820</v>
      </c>
      <c r="D115" t="s">
        <v>331</v>
      </c>
      <c r="E115" t="s">
        <v>287</v>
      </c>
      <c r="F115" t="s">
        <v>32</v>
      </c>
      <c r="G115" t="s">
        <v>24</v>
      </c>
      <c r="H115" t="s">
        <v>24</v>
      </c>
      <c r="I115" t="s">
        <v>25</v>
      </c>
      <c r="J115" t="s">
        <v>63</v>
      </c>
      <c r="K115">
        <v>0</v>
      </c>
      <c r="L115">
        <v>0</v>
      </c>
      <c r="M115" s="1">
        <v>580000</v>
      </c>
      <c r="O115" t="s">
        <v>54</v>
      </c>
      <c r="P115" t="s">
        <v>35</v>
      </c>
      <c r="Q115" s="3">
        <v>280000000</v>
      </c>
      <c r="R115" s="1">
        <v>9318.31</v>
      </c>
      <c r="S115" t="s">
        <v>2821</v>
      </c>
      <c r="T115" t="s">
        <v>35</v>
      </c>
      <c r="U115" t="s">
        <v>25</v>
      </c>
      <c r="V115" t="s">
        <v>66</v>
      </c>
      <c r="W115" s="4">
        <f t="shared" si="11"/>
        <v>9318.31</v>
      </c>
      <c r="X115" s="4">
        <f t="shared" si="6"/>
        <v>580000</v>
      </c>
      <c r="Y115" s="9">
        <v>58</v>
      </c>
      <c r="Z115" s="5">
        <f t="shared" si="7"/>
        <v>160.6605172413793</v>
      </c>
      <c r="AA115" t="str">
        <f t="shared" si="8"/>
        <v>2021-02</v>
      </c>
      <c r="AB115" t="str">
        <f t="shared" si="9"/>
        <v>2021-1</v>
      </c>
    </row>
    <row r="116" spans="1:28" hidden="1" x14ac:dyDescent="0.25">
      <c r="A116">
        <v>909288</v>
      </c>
      <c r="B116">
        <v>13542</v>
      </c>
      <c r="C116" t="s">
        <v>2515</v>
      </c>
      <c r="D116" t="s">
        <v>287</v>
      </c>
      <c r="E116" t="s">
        <v>287</v>
      </c>
      <c r="F116" t="s">
        <v>32</v>
      </c>
      <c r="G116" t="s">
        <v>24</v>
      </c>
      <c r="H116" t="s">
        <v>24</v>
      </c>
      <c r="I116" t="s">
        <v>25</v>
      </c>
      <c r="J116" t="s">
        <v>59</v>
      </c>
      <c r="K116">
        <v>0</v>
      </c>
      <c r="L116">
        <v>0</v>
      </c>
      <c r="M116" s="1">
        <v>0</v>
      </c>
      <c r="N116">
        <v>0</v>
      </c>
      <c r="O116" t="s">
        <v>27</v>
      </c>
      <c r="P116" t="s">
        <v>288</v>
      </c>
      <c r="Q116" s="3">
        <v>200000000</v>
      </c>
      <c r="R116" s="1">
        <v>6851.03</v>
      </c>
      <c r="S116" t="s">
        <v>2516</v>
      </c>
      <c r="T116" t="s">
        <v>35</v>
      </c>
      <c r="U116" t="s">
        <v>25</v>
      </c>
      <c r="V116" t="s">
        <v>61</v>
      </c>
      <c r="W116" s="4">
        <f t="shared" si="11"/>
        <v>6851.03</v>
      </c>
      <c r="X116" s="4">
        <f t="shared" si="6"/>
        <v>540800</v>
      </c>
      <c r="Y116" s="9">
        <v>54.08</v>
      </c>
      <c r="Z116" s="5">
        <f t="shared" si="7"/>
        <v>126.68324704142012</v>
      </c>
      <c r="AA116" t="str">
        <f t="shared" si="8"/>
        <v>2021-02</v>
      </c>
      <c r="AB116" t="str">
        <f t="shared" si="9"/>
        <v>2021-1</v>
      </c>
    </row>
    <row r="117" spans="1:28" hidden="1" x14ac:dyDescent="0.25">
      <c r="A117">
        <v>1482287</v>
      </c>
      <c r="B117">
        <v>43819</v>
      </c>
      <c r="C117" t="s">
        <v>2775</v>
      </c>
      <c r="D117" t="s">
        <v>2776</v>
      </c>
      <c r="E117" t="s">
        <v>2777</v>
      </c>
      <c r="F117" t="s">
        <v>32</v>
      </c>
      <c r="G117" t="s">
        <v>24</v>
      </c>
      <c r="H117" t="s">
        <v>24</v>
      </c>
      <c r="I117" t="s">
        <v>25</v>
      </c>
      <c r="J117" t="s">
        <v>70</v>
      </c>
      <c r="K117">
        <v>0</v>
      </c>
      <c r="L117">
        <v>0</v>
      </c>
      <c r="M117" s="1">
        <v>0</v>
      </c>
      <c r="N117">
        <v>0</v>
      </c>
      <c r="O117" t="s">
        <v>27</v>
      </c>
      <c r="P117" t="s">
        <v>288</v>
      </c>
      <c r="Q117" s="3">
        <v>250000000</v>
      </c>
      <c r="R117" s="1">
        <v>8480.77</v>
      </c>
      <c r="S117" t="s">
        <v>2778</v>
      </c>
      <c r="T117" t="s">
        <v>35</v>
      </c>
      <c r="U117" t="s">
        <v>25</v>
      </c>
      <c r="V117" t="s">
        <v>73</v>
      </c>
      <c r="W117" s="4">
        <f t="shared" si="11"/>
        <v>8480.77</v>
      </c>
      <c r="X117" s="4">
        <f t="shared" si="6"/>
        <v>540000</v>
      </c>
      <c r="Y117" s="9">
        <v>54</v>
      </c>
      <c r="Z117" s="5">
        <f t="shared" si="7"/>
        <v>157.0512962962963</v>
      </c>
      <c r="AA117" t="str">
        <f t="shared" si="8"/>
        <v>2021-05</v>
      </c>
      <c r="AB117" t="str">
        <f t="shared" si="9"/>
        <v>2021-1</v>
      </c>
    </row>
    <row r="118" spans="1:28" hidden="1" x14ac:dyDescent="0.25">
      <c r="A118">
        <v>1311430</v>
      </c>
      <c r="B118">
        <v>31829</v>
      </c>
      <c r="C118" t="s">
        <v>2899</v>
      </c>
      <c r="D118" t="s">
        <v>2900</v>
      </c>
      <c r="E118" t="s">
        <v>2901</v>
      </c>
      <c r="F118" t="s">
        <v>121</v>
      </c>
      <c r="G118" t="s">
        <v>24</v>
      </c>
      <c r="H118" t="s">
        <v>190</v>
      </c>
      <c r="I118" t="s">
        <v>25</v>
      </c>
      <c r="J118" t="s">
        <v>42</v>
      </c>
      <c r="K118">
        <v>0</v>
      </c>
      <c r="L118">
        <v>0</v>
      </c>
      <c r="M118" s="6">
        <v>520000</v>
      </c>
      <c r="N118">
        <v>1111</v>
      </c>
      <c r="O118" t="s">
        <v>54</v>
      </c>
      <c r="P118" t="s">
        <v>35</v>
      </c>
      <c r="Q118" s="3">
        <v>260000000</v>
      </c>
      <c r="R118" s="1">
        <v>8854.23779145341</v>
      </c>
      <c r="S118" t="s">
        <v>2902</v>
      </c>
      <c r="T118" t="s">
        <v>2903</v>
      </c>
      <c r="U118" t="s">
        <v>25</v>
      </c>
      <c r="V118" t="s">
        <v>46</v>
      </c>
      <c r="W118" s="4">
        <f t="shared" si="11"/>
        <v>8854.23779145341</v>
      </c>
      <c r="X118" s="4">
        <f t="shared" si="6"/>
        <v>520000</v>
      </c>
      <c r="Y118" s="9">
        <v>52</v>
      </c>
      <c r="Z118" s="5">
        <f t="shared" si="7"/>
        <v>170.27380368179635</v>
      </c>
      <c r="AA118" t="str">
        <f t="shared" si="8"/>
        <v>2021-03</v>
      </c>
      <c r="AB118" t="str">
        <f t="shared" si="9"/>
        <v>2021-1</v>
      </c>
    </row>
    <row r="119" spans="1:28" hidden="1" x14ac:dyDescent="0.25">
      <c r="A119">
        <v>1120326</v>
      </c>
      <c r="B119">
        <v>17421</v>
      </c>
      <c r="C119" t="s">
        <v>2600</v>
      </c>
      <c r="D119" t="s">
        <v>2601</v>
      </c>
      <c r="E119" t="s">
        <v>287</v>
      </c>
      <c r="F119" t="s">
        <v>121</v>
      </c>
      <c r="G119" t="s">
        <v>24</v>
      </c>
      <c r="H119" t="s">
        <v>190</v>
      </c>
      <c r="I119" t="s">
        <v>25</v>
      </c>
      <c r="J119" t="s">
        <v>59</v>
      </c>
      <c r="K119">
        <v>-44.436489695696899</v>
      </c>
      <c r="L119">
        <v>-72.594363880157502</v>
      </c>
      <c r="M119" s="1">
        <v>500000</v>
      </c>
      <c r="N119">
        <v>0</v>
      </c>
      <c r="O119" t="s">
        <v>54</v>
      </c>
      <c r="P119" t="s">
        <v>35</v>
      </c>
      <c r="Q119" s="3">
        <v>200000000</v>
      </c>
      <c r="R119" s="1">
        <v>6835.6881709441604</v>
      </c>
      <c r="S119" t="s">
        <v>2602</v>
      </c>
      <c r="T119" t="s">
        <v>560</v>
      </c>
      <c r="U119" t="s">
        <v>25</v>
      </c>
      <c r="V119" t="s">
        <v>61</v>
      </c>
      <c r="W119" s="4">
        <f t="shared" si="11"/>
        <v>6835.6881709441604</v>
      </c>
      <c r="X119" s="4">
        <f t="shared" si="6"/>
        <v>500000</v>
      </c>
      <c r="Y119" s="9">
        <v>50</v>
      </c>
      <c r="Z119" s="5">
        <f t="shared" si="7"/>
        <v>136.71376341888322</v>
      </c>
      <c r="AA119" t="str">
        <f t="shared" si="8"/>
        <v>2021-02</v>
      </c>
      <c r="AB119" t="str">
        <f t="shared" si="9"/>
        <v>2021-1</v>
      </c>
    </row>
    <row r="120" spans="1:28" hidden="1" x14ac:dyDescent="0.25">
      <c r="A120">
        <v>888371</v>
      </c>
      <c r="B120">
        <v>10826</v>
      </c>
      <c r="C120" t="s">
        <v>2059</v>
      </c>
      <c r="D120" t="s">
        <v>287</v>
      </c>
      <c r="E120" t="s">
        <v>287</v>
      </c>
      <c r="F120" t="s">
        <v>32</v>
      </c>
      <c r="G120" t="s">
        <v>24</v>
      </c>
      <c r="H120" t="s">
        <v>24</v>
      </c>
      <c r="I120" t="s">
        <v>25</v>
      </c>
      <c r="J120" t="s">
        <v>59</v>
      </c>
      <c r="K120">
        <v>0</v>
      </c>
      <c r="L120">
        <v>0</v>
      </c>
      <c r="M120" s="1">
        <v>500000</v>
      </c>
      <c r="N120">
        <v>0</v>
      </c>
      <c r="O120" t="s">
        <v>27</v>
      </c>
      <c r="P120" t="s">
        <v>288</v>
      </c>
      <c r="Q120" s="3">
        <v>120000000</v>
      </c>
      <c r="R120" s="1">
        <v>4110.6099999999997</v>
      </c>
      <c r="S120" t="s">
        <v>2060</v>
      </c>
      <c r="T120" t="s">
        <v>35</v>
      </c>
      <c r="U120" t="s">
        <v>25</v>
      </c>
      <c r="V120" t="s">
        <v>61</v>
      </c>
      <c r="W120" s="4">
        <f t="shared" si="11"/>
        <v>4110.6099999999997</v>
      </c>
      <c r="X120" s="4">
        <f t="shared" si="6"/>
        <v>500000</v>
      </c>
      <c r="Y120" s="9">
        <v>50</v>
      </c>
      <c r="Z120" s="5">
        <f t="shared" si="7"/>
        <v>82.212199999999996</v>
      </c>
      <c r="AA120" t="str">
        <f t="shared" si="8"/>
        <v>2021-02</v>
      </c>
      <c r="AB120" t="str">
        <f t="shared" si="9"/>
        <v>2021-1</v>
      </c>
    </row>
    <row r="121" spans="1:28" hidden="1" x14ac:dyDescent="0.25">
      <c r="A121">
        <v>873356</v>
      </c>
      <c r="B121">
        <v>8929</v>
      </c>
      <c r="C121" t="s">
        <v>1824</v>
      </c>
      <c r="D121" t="s">
        <v>286</v>
      </c>
      <c r="E121" t="s">
        <v>287</v>
      </c>
      <c r="F121" t="s">
        <v>32</v>
      </c>
      <c r="G121" t="s">
        <v>24</v>
      </c>
      <c r="H121" t="s">
        <v>24</v>
      </c>
      <c r="I121" t="s">
        <v>25</v>
      </c>
      <c r="J121" t="s">
        <v>70</v>
      </c>
      <c r="K121">
        <v>0</v>
      </c>
      <c r="L121">
        <v>0</v>
      </c>
      <c r="M121" s="1">
        <v>0</v>
      </c>
      <c r="N121">
        <v>0</v>
      </c>
      <c r="O121" t="s">
        <v>27</v>
      </c>
      <c r="P121" t="s">
        <v>288</v>
      </c>
      <c r="Q121" s="3">
        <v>100000000</v>
      </c>
      <c r="R121" s="1">
        <v>3425.51</v>
      </c>
      <c r="S121" t="s">
        <v>1825</v>
      </c>
      <c r="T121" t="s">
        <v>35</v>
      </c>
      <c r="U121" t="s">
        <v>25</v>
      </c>
      <c r="V121" t="s">
        <v>73</v>
      </c>
      <c r="W121" s="4">
        <f t="shared" si="11"/>
        <v>3425.51</v>
      </c>
      <c r="X121" s="4">
        <f t="shared" si="6"/>
        <v>500000</v>
      </c>
      <c r="Y121" s="9">
        <v>50</v>
      </c>
      <c r="Z121" s="5">
        <f t="shared" si="7"/>
        <v>68.510199999999998</v>
      </c>
      <c r="AA121" t="str">
        <f t="shared" si="8"/>
        <v>2021-02</v>
      </c>
      <c r="AB121" t="str">
        <f t="shared" si="9"/>
        <v>2021-1</v>
      </c>
    </row>
    <row r="122" spans="1:28" hidden="1" x14ac:dyDescent="0.25">
      <c r="A122">
        <v>857345</v>
      </c>
      <c r="B122">
        <v>7016</v>
      </c>
      <c r="C122" t="s">
        <v>1277</v>
      </c>
      <c r="D122" t="s">
        <v>1278</v>
      </c>
      <c r="E122" t="s">
        <v>287</v>
      </c>
      <c r="F122" t="s">
        <v>32</v>
      </c>
      <c r="G122" t="s">
        <v>24</v>
      </c>
      <c r="H122" t="s">
        <v>24</v>
      </c>
      <c r="I122" t="s">
        <v>25</v>
      </c>
      <c r="J122" t="s">
        <v>26</v>
      </c>
      <c r="K122">
        <v>0</v>
      </c>
      <c r="L122">
        <v>0</v>
      </c>
      <c r="M122" s="1">
        <v>0</v>
      </c>
      <c r="N122">
        <v>0</v>
      </c>
      <c r="O122" t="s">
        <v>27</v>
      </c>
      <c r="P122" t="s">
        <v>288</v>
      </c>
      <c r="Q122" s="3">
        <v>65000000</v>
      </c>
      <c r="R122" s="1">
        <v>2226.58</v>
      </c>
      <c r="S122" t="s">
        <v>1279</v>
      </c>
      <c r="T122" t="s">
        <v>35</v>
      </c>
      <c r="U122" t="s">
        <v>25</v>
      </c>
      <c r="V122" t="s">
        <v>25</v>
      </c>
      <c r="W122" s="4">
        <f t="shared" si="11"/>
        <v>2226.58</v>
      </c>
      <c r="X122" s="4">
        <f t="shared" si="6"/>
        <v>500000</v>
      </c>
      <c r="Y122" s="9">
        <v>50</v>
      </c>
      <c r="Z122" s="5">
        <f t="shared" si="7"/>
        <v>44.531599999999997</v>
      </c>
      <c r="AA122" t="str">
        <f t="shared" si="8"/>
        <v>2021-02</v>
      </c>
      <c r="AB122" t="str">
        <f t="shared" si="9"/>
        <v>2021-1</v>
      </c>
    </row>
    <row r="123" spans="1:28" hidden="1" x14ac:dyDescent="0.25">
      <c r="A123">
        <v>1403513</v>
      </c>
      <c r="B123">
        <v>38543</v>
      </c>
      <c r="C123" t="s">
        <v>449</v>
      </c>
      <c r="D123" t="s">
        <v>450</v>
      </c>
      <c r="E123" t="s">
        <v>450</v>
      </c>
      <c r="F123" t="s">
        <v>32</v>
      </c>
      <c r="G123" t="s">
        <v>24</v>
      </c>
      <c r="H123" t="s">
        <v>24</v>
      </c>
      <c r="I123" t="s">
        <v>25</v>
      </c>
      <c r="J123" t="s">
        <v>127</v>
      </c>
      <c r="K123">
        <v>0</v>
      </c>
      <c r="L123">
        <v>0</v>
      </c>
      <c r="M123" s="1">
        <v>500000</v>
      </c>
      <c r="N123">
        <v>0</v>
      </c>
      <c r="O123" t="s">
        <v>27</v>
      </c>
      <c r="P123" t="s">
        <v>288</v>
      </c>
      <c r="Q123" s="3">
        <v>25000000</v>
      </c>
      <c r="R123" s="1">
        <v>850.21</v>
      </c>
      <c r="S123" t="s">
        <v>451</v>
      </c>
      <c r="T123" t="s">
        <v>35</v>
      </c>
      <c r="U123" t="s">
        <v>25</v>
      </c>
      <c r="V123" t="s">
        <v>129</v>
      </c>
      <c r="W123" s="4">
        <f t="shared" si="11"/>
        <v>850.21</v>
      </c>
      <c r="X123" s="4">
        <f t="shared" si="6"/>
        <v>500000</v>
      </c>
      <c r="Y123" s="9">
        <v>50</v>
      </c>
      <c r="Z123" s="5">
        <f t="shared" si="7"/>
        <v>17.004200000000001</v>
      </c>
      <c r="AA123" t="str">
        <f t="shared" si="8"/>
        <v>2021-04</v>
      </c>
      <c r="AB123" t="str">
        <f t="shared" si="9"/>
        <v>2021-1</v>
      </c>
    </row>
    <row r="124" spans="1:28" hidden="1" x14ac:dyDescent="0.25">
      <c r="A124">
        <v>1310031</v>
      </c>
      <c r="B124">
        <v>31780</v>
      </c>
      <c r="C124" t="s">
        <v>2945</v>
      </c>
      <c r="D124" t="s">
        <v>134</v>
      </c>
      <c r="E124" t="s">
        <v>2900</v>
      </c>
      <c r="F124" t="s">
        <v>32</v>
      </c>
      <c r="G124" t="s">
        <v>24</v>
      </c>
      <c r="H124" t="s">
        <v>24</v>
      </c>
      <c r="I124" t="s">
        <v>25</v>
      </c>
      <c r="J124" t="s">
        <v>70</v>
      </c>
      <c r="K124">
        <v>0</v>
      </c>
      <c r="L124">
        <v>0</v>
      </c>
      <c r="M124" s="1">
        <v>0</v>
      </c>
      <c r="N124">
        <v>0</v>
      </c>
      <c r="O124" t="s">
        <v>27</v>
      </c>
      <c r="P124" t="s">
        <v>288</v>
      </c>
      <c r="Q124" s="3">
        <v>260000000</v>
      </c>
      <c r="R124" s="1">
        <v>8854.23</v>
      </c>
      <c r="S124" t="s">
        <v>2946</v>
      </c>
      <c r="T124" t="s">
        <v>35</v>
      </c>
      <c r="U124" t="s">
        <v>25</v>
      </c>
      <c r="V124" t="s">
        <v>73</v>
      </c>
      <c r="W124" s="4">
        <f t="shared" si="11"/>
        <v>8854.23</v>
      </c>
      <c r="X124" s="4">
        <f t="shared" si="6"/>
        <v>490000</v>
      </c>
      <c r="Y124" s="9">
        <v>49</v>
      </c>
      <c r="Z124" s="5">
        <f t="shared" si="7"/>
        <v>180.69857142857143</v>
      </c>
      <c r="AA124" t="str">
        <f t="shared" si="8"/>
        <v>2021-03</v>
      </c>
      <c r="AB124" t="str">
        <f t="shared" si="9"/>
        <v>2021-1</v>
      </c>
    </row>
    <row r="125" spans="1:28" hidden="1" x14ac:dyDescent="0.25">
      <c r="A125">
        <v>878735</v>
      </c>
      <c r="B125">
        <v>9618</v>
      </c>
      <c r="C125" t="s">
        <v>2628</v>
      </c>
      <c r="D125" t="s">
        <v>903</v>
      </c>
      <c r="E125" t="s">
        <v>287</v>
      </c>
      <c r="F125" t="s">
        <v>32</v>
      </c>
      <c r="G125" t="s">
        <v>24</v>
      </c>
      <c r="H125" t="s">
        <v>24</v>
      </c>
      <c r="I125" t="s">
        <v>25</v>
      </c>
      <c r="J125" t="s">
        <v>70</v>
      </c>
      <c r="K125">
        <v>0</v>
      </c>
      <c r="L125">
        <v>0</v>
      </c>
      <c r="M125" s="1">
        <v>0</v>
      </c>
      <c r="N125">
        <v>0</v>
      </c>
      <c r="O125" t="s">
        <v>27</v>
      </c>
      <c r="P125" t="s">
        <v>288</v>
      </c>
      <c r="Q125" s="3">
        <v>200000000</v>
      </c>
      <c r="R125" s="1">
        <v>6851.03</v>
      </c>
      <c r="S125" t="s">
        <v>2629</v>
      </c>
      <c r="T125" t="s">
        <v>35</v>
      </c>
      <c r="U125" t="s">
        <v>25</v>
      </c>
      <c r="V125" t="s">
        <v>73</v>
      </c>
      <c r="W125" s="4">
        <f t="shared" si="11"/>
        <v>6851.03</v>
      </c>
      <c r="X125" s="4">
        <f t="shared" si="6"/>
        <v>490000</v>
      </c>
      <c r="Y125" s="9">
        <v>49</v>
      </c>
      <c r="Z125" s="5">
        <f t="shared" si="7"/>
        <v>139.81693877551021</v>
      </c>
      <c r="AA125" t="str">
        <f t="shared" si="8"/>
        <v>2021-02</v>
      </c>
      <c r="AB125" t="str">
        <f t="shared" si="9"/>
        <v>2021-1</v>
      </c>
    </row>
    <row r="126" spans="1:28" hidden="1" x14ac:dyDescent="0.25">
      <c r="A126">
        <v>887144</v>
      </c>
      <c r="B126">
        <v>10688</v>
      </c>
      <c r="C126" t="s">
        <v>1537</v>
      </c>
      <c r="D126" t="s">
        <v>982</v>
      </c>
      <c r="E126" t="s">
        <v>287</v>
      </c>
      <c r="F126" t="s">
        <v>32</v>
      </c>
      <c r="G126" t="s">
        <v>24</v>
      </c>
      <c r="H126" t="s">
        <v>24</v>
      </c>
      <c r="I126" t="s">
        <v>25</v>
      </c>
      <c r="J126" t="s">
        <v>70</v>
      </c>
      <c r="K126">
        <v>0</v>
      </c>
      <c r="L126">
        <v>0</v>
      </c>
      <c r="M126" s="6">
        <v>489050</v>
      </c>
      <c r="N126">
        <v>0</v>
      </c>
      <c r="O126" t="s">
        <v>27</v>
      </c>
      <c r="P126" t="s">
        <v>288</v>
      </c>
      <c r="Q126" s="3">
        <v>78000000</v>
      </c>
      <c r="R126" s="1">
        <v>2671.9</v>
      </c>
      <c r="S126" t="s">
        <v>1538</v>
      </c>
      <c r="T126" t="s">
        <v>35</v>
      </c>
      <c r="U126" t="s">
        <v>25</v>
      </c>
      <c r="V126" t="s">
        <v>73</v>
      </c>
      <c r="W126" s="4">
        <f t="shared" si="11"/>
        <v>2671.9</v>
      </c>
      <c r="X126" s="4">
        <f t="shared" si="6"/>
        <v>489050</v>
      </c>
      <c r="Y126" s="9">
        <v>48.905000000000001</v>
      </c>
      <c r="Z126" s="5">
        <f t="shared" si="7"/>
        <v>54.634495450362948</v>
      </c>
      <c r="AA126" t="str">
        <f t="shared" si="8"/>
        <v>2021-02</v>
      </c>
      <c r="AB126" t="str">
        <f t="shared" si="9"/>
        <v>2021-1</v>
      </c>
    </row>
    <row r="127" spans="1:28" hidden="1" x14ac:dyDescent="0.25">
      <c r="A127">
        <v>1304058</v>
      </c>
      <c r="B127">
        <v>31341</v>
      </c>
      <c r="C127" t="s">
        <v>3564</v>
      </c>
      <c r="D127" t="s">
        <v>134</v>
      </c>
      <c r="E127" t="s">
        <v>134</v>
      </c>
      <c r="F127" t="s">
        <v>121</v>
      </c>
      <c r="G127" t="s">
        <v>24</v>
      </c>
      <c r="H127" t="s">
        <v>24</v>
      </c>
      <c r="I127" t="s">
        <v>25</v>
      </c>
      <c r="J127" t="s">
        <v>122</v>
      </c>
      <c r="K127">
        <v>-46.532430745699997</v>
      </c>
      <c r="L127">
        <v>-72.728811820800004</v>
      </c>
      <c r="M127" s="1">
        <v>460000</v>
      </c>
      <c r="N127">
        <v>0</v>
      </c>
      <c r="O127" t="s">
        <v>54</v>
      </c>
      <c r="P127" t="s">
        <v>35</v>
      </c>
      <c r="Q127" s="3">
        <v>469984000</v>
      </c>
      <c r="R127" s="1">
        <v>16005.1926699171</v>
      </c>
      <c r="S127" t="s">
        <v>3565</v>
      </c>
      <c r="T127" t="s">
        <v>156</v>
      </c>
      <c r="U127" t="s">
        <v>25</v>
      </c>
      <c r="V127" t="s">
        <v>66</v>
      </c>
      <c r="W127" s="4">
        <f t="shared" si="11"/>
        <v>16005.1926699171</v>
      </c>
      <c r="X127" s="4">
        <f t="shared" si="6"/>
        <v>460000</v>
      </c>
      <c r="Y127" s="9">
        <v>46</v>
      </c>
      <c r="Z127" s="5">
        <f t="shared" si="7"/>
        <v>347.93897108515432</v>
      </c>
      <c r="AA127" t="str">
        <f t="shared" si="8"/>
        <v>2021-03</v>
      </c>
      <c r="AB127" t="str">
        <f t="shared" si="9"/>
        <v>2021-1</v>
      </c>
    </row>
    <row r="128" spans="1:28" hidden="1" x14ac:dyDescent="0.25">
      <c r="A128">
        <v>1300576</v>
      </c>
      <c r="B128">
        <v>30924</v>
      </c>
      <c r="C128" t="s">
        <v>1438</v>
      </c>
      <c r="D128" t="s">
        <v>134</v>
      </c>
      <c r="E128" t="s">
        <v>134</v>
      </c>
      <c r="F128" t="s">
        <v>121</v>
      </c>
      <c r="G128" t="s">
        <v>24</v>
      </c>
      <c r="H128" t="s">
        <v>24</v>
      </c>
      <c r="I128" t="s">
        <v>25</v>
      </c>
      <c r="J128" t="s">
        <v>122</v>
      </c>
      <c r="K128">
        <v>-46.136685128700002</v>
      </c>
      <c r="L128">
        <v>-72.415358146499997</v>
      </c>
      <c r="M128" s="1">
        <v>450000</v>
      </c>
      <c r="N128">
        <v>0</v>
      </c>
      <c r="O128" t="s">
        <v>54</v>
      </c>
      <c r="P128" t="s">
        <v>35</v>
      </c>
      <c r="Q128" s="3">
        <v>66091500</v>
      </c>
      <c r="R128" s="1">
        <v>2250.7302192070902</v>
      </c>
      <c r="S128" t="s">
        <v>1439</v>
      </c>
      <c r="T128" t="s">
        <v>156</v>
      </c>
      <c r="U128" t="s">
        <v>25</v>
      </c>
      <c r="V128" t="s">
        <v>66</v>
      </c>
      <c r="W128" s="4">
        <f t="shared" si="11"/>
        <v>2250.7302192070902</v>
      </c>
      <c r="X128" s="4">
        <f t="shared" si="6"/>
        <v>450000</v>
      </c>
      <c r="Y128" s="9">
        <v>45</v>
      </c>
      <c r="Z128" s="5">
        <f t="shared" si="7"/>
        <v>50.01622709349089</v>
      </c>
      <c r="AA128" t="str">
        <f t="shared" si="8"/>
        <v>2021-03</v>
      </c>
      <c r="AB128" t="str">
        <f t="shared" si="9"/>
        <v>2021-1</v>
      </c>
    </row>
    <row r="129" spans="1:28" hidden="1" x14ac:dyDescent="0.25">
      <c r="A129">
        <v>927329</v>
      </c>
      <c r="B129">
        <v>16218</v>
      </c>
      <c r="C129" t="s">
        <v>2064</v>
      </c>
      <c r="D129" t="s">
        <v>2065</v>
      </c>
      <c r="E129" t="s">
        <v>287</v>
      </c>
      <c r="F129" t="s">
        <v>32</v>
      </c>
      <c r="G129" t="s">
        <v>24</v>
      </c>
      <c r="H129" t="s">
        <v>24</v>
      </c>
      <c r="I129" t="s">
        <v>25</v>
      </c>
      <c r="J129" t="s">
        <v>59</v>
      </c>
      <c r="K129">
        <v>-45.234138899999998</v>
      </c>
      <c r="L129">
        <v>-72.121110999999999</v>
      </c>
      <c r="M129" s="1">
        <v>400000</v>
      </c>
      <c r="O129" t="s">
        <v>27</v>
      </c>
      <c r="P129" t="s">
        <v>181</v>
      </c>
      <c r="Q129" s="3">
        <v>99000000</v>
      </c>
      <c r="R129" s="1">
        <v>3294.68</v>
      </c>
      <c r="S129" t="s">
        <v>2066</v>
      </c>
      <c r="T129" t="s">
        <v>35</v>
      </c>
      <c r="U129" t="s">
        <v>25</v>
      </c>
      <c r="V129" t="s">
        <v>61</v>
      </c>
      <c r="W129" s="4">
        <f t="shared" si="11"/>
        <v>3294.68</v>
      </c>
      <c r="X129" s="4">
        <f t="shared" si="6"/>
        <v>400000</v>
      </c>
      <c r="Y129" s="9">
        <v>40</v>
      </c>
      <c r="Z129" s="5">
        <f t="shared" si="7"/>
        <v>82.36699999999999</v>
      </c>
      <c r="AA129" t="str">
        <f t="shared" si="8"/>
        <v>2021-02</v>
      </c>
      <c r="AB129" t="str">
        <f t="shared" si="9"/>
        <v>2021-1</v>
      </c>
    </row>
    <row r="130" spans="1:28" hidden="1" x14ac:dyDescent="0.25">
      <c r="A130">
        <v>1410949</v>
      </c>
      <c r="B130">
        <v>39057</v>
      </c>
      <c r="C130" t="s">
        <v>2786</v>
      </c>
      <c r="D130" t="s">
        <v>2041</v>
      </c>
      <c r="E130" t="s">
        <v>2042</v>
      </c>
      <c r="F130" t="s">
        <v>32</v>
      </c>
      <c r="G130" t="s">
        <v>24</v>
      </c>
      <c r="H130" t="s">
        <v>24</v>
      </c>
      <c r="I130" t="s">
        <v>25</v>
      </c>
      <c r="J130" t="s">
        <v>59</v>
      </c>
      <c r="K130">
        <v>0</v>
      </c>
      <c r="L130">
        <v>0</v>
      </c>
      <c r="M130" s="1">
        <v>0</v>
      </c>
      <c r="N130">
        <v>0</v>
      </c>
      <c r="O130" t="s">
        <v>27</v>
      </c>
      <c r="P130" t="s">
        <v>288</v>
      </c>
      <c r="Q130" s="3">
        <v>180000000</v>
      </c>
      <c r="R130" s="1">
        <v>6121.56</v>
      </c>
      <c r="S130" t="s">
        <v>2787</v>
      </c>
      <c r="T130" t="s">
        <v>35</v>
      </c>
      <c r="U130" t="s">
        <v>25</v>
      </c>
      <c r="V130" t="s">
        <v>61</v>
      </c>
      <c r="W130" s="4">
        <f t="shared" si="11"/>
        <v>6121.56</v>
      </c>
      <c r="X130" s="4">
        <f t="shared" ref="X130:X193" si="12">Y130*10000</f>
        <v>385000</v>
      </c>
      <c r="Y130" s="9">
        <v>38.5</v>
      </c>
      <c r="Z130" s="5">
        <f t="shared" ref="Z130:Z193" si="13">W130/Y130</f>
        <v>159.00155844155844</v>
      </c>
      <c r="AA130" t="str">
        <f t="shared" ref="AA130:AA193" si="14">YEAR(E130)&amp;"-"&amp;IF(MONTH(E130)&lt;10,"0"&amp;MONTH(E130),MONTH(E130))</f>
        <v>2021-04</v>
      </c>
      <c r="AB130" t="str">
        <f t="shared" ref="AB130:AB193" si="15">YEAR(E130)&amp;"-"&amp;IF(MONTH(E130)/6&lt;=1,1,2)</f>
        <v>2021-1</v>
      </c>
    </row>
    <row r="131" spans="1:28" hidden="1" x14ac:dyDescent="0.25">
      <c r="A131">
        <v>858481</v>
      </c>
      <c r="B131">
        <v>7187</v>
      </c>
      <c r="C131" t="s">
        <v>2512</v>
      </c>
      <c r="D131" t="s">
        <v>2513</v>
      </c>
      <c r="E131" t="s">
        <v>287</v>
      </c>
      <c r="F131" t="s">
        <v>32</v>
      </c>
      <c r="G131" t="s">
        <v>24</v>
      </c>
      <c r="H131" t="s">
        <v>24</v>
      </c>
      <c r="I131" t="s">
        <v>25</v>
      </c>
      <c r="J131" t="s">
        <v>59</v>
      </c>
      <c r="K131">
        <v>0</v>
      </c>
      <c r="L131">
        <v>0</v>
      </c>
      <c r="M131" s="1">
        <v>0</v>
      </c>
      <c r="N131">
        <v>0</v>
      </c>
      <c r="O131" t="s">
        <v>27</v>
      </c>
      <c r="P131" t="s">
        <v>288</v>
      </c>
      <c r="Q131" s="3">
        <v>140000000</v>
      </c>
      <c r="R131" s="1">
        <v>4795.72</v>
      </c>
      <c r="S131" t="s">
        <v>2514</v>
      </c>
      <c r="T131" t="s">
        <v>35</v>
      </c>
      <c r="U131" t="s">
        <v>25</v>
      </c>
      <c r="V131" t="s">
        <v>61</v>
      </c>
      <c r="W131" s="4">
        <f t="shared" si="11"/>
        <v>4795.72</v>
      </c>
      <c r="X131" s="4">
        <f t="shared" si="12"/>
        <v>380000</v>
      </c>
      <c r="Y131" s="9">
        <v>38</v>
      </c>
      <c r="Z131" s="5">
        <f t="shared" si="13"/>
        <v>126.20315789473685</v>
      </c>
      <c r="AA131" t="str">
        <f t="shared" si="14"/>
        <v>2021-02</v>
      </c>
      <c r="AB131" t="str">
        <f t="shared" si="15"/>
        <v>2021-1</v>
      </c>
    </row>
    <row r="132" spans="1:28" hidden="1" x14ac:dyDescent="0.25">
      <c r="A132">
        <v>1412530</v>
      </c>
      <c r="B132">
        <v>39156</v>
      </c>
      <c r="C132" t="s">
        <v>2273</v>
      </c>
      <c r="D132" t="s">
        <v>2042</v>
      </c>
      <c r="E132" t="s">
        <v>2274</v>
      </c>
      <c r="F132" t="s">
        <v>121</v>
      </c>
      <c r="G132" t="s">
        <v>24</v>
      </c>
      <c r="H132" t="s">
        <v>24</v>
      </c>
      <c r="I132" t="s">
        <v>25</v>
      </c>
      <c r="J132" t="s">
        <v>59</v>
      </c>
      <c r="K132">
        <v>0</v>
      </c>
      <c r="L132">
        <v>0</v>
      </c>
      <c r="M132" s="1">
        <v>0</v>
      </c>
      <c r="N132">
        <v>0</v>
      </c>
      <c r="O132" t="s">
        <v>54</v>
      </c>
      <c r="P132" t="s">
        <v>35</v>
      </c>
      <c r="Q132" s="3">
        <v>110000000</v>
      </c>
      <c r="R132" s="1">
        <v>3741.6798645920098</v>
      </c>
      <c r="S132" t="s">
        <v>2275</v>
      </c>
      <c r="T132" t="s">
        <v>560</v>
      </c>
      <c r="U132" t="s">
        <v>25</v>
      </c>
      <c r="V132" t="s">
        <v>61</v>
      </c>
      <c r="W132" s="4">
        <f t="shared" si="11"/>
        <v>3741.6798645920098</v>
      </c>
      <c r="X132" s="4">
        <f t="shared" si="12"/>
        <v>380000</v>
      </c>
      <c r="Y132" s="9">
        <v>38</v>
      </c>
      <c r="Z132" s="5">
        <f t="shared" si="13"/>
        <v>98.465259594526572</v>
      </c>
      <c r="AA132" t="str">
        <f t="shared" si="14"/>
        <v>2021-04</v>
      </c>
      <c r="AB132" t="str">
        <f t="shared" si="15"/>
        <v>2021-1</v>
      </c>
    </row>
    <row r="133" spans="1:28" hidden="1" x14ac:dyDescent="0.25">
      <c r="A133">
        <v>1510950</v>
      </c>
      <c r="B133">
        <v>46880</v>
      </c>
      <c r="C133" t="s">
        <v>4149</v>
      </c>
      <c r="D133" t="s">
        <v>3354</v>
      </c>
      <c r="E133" t="s">
        <v>1942</v>
      </c>
      <c r="F133" t="s">
        <v>32</v>
      </c>
      <c r="G133" t="s">
        <v>24</v>
      </c>
      <c r="H133" t="s">
        <v>24</v>
      </c>
      <c r="I133" t="s">
        <v>25</v>
      </c>
      <c r="J133" t="s">
        <v>59</v>
      </c>
      <c r="K133">
        <v>0</v>
      </c>
      <c r="L133">
        <v>0</v>
      </c>
      <c r="M133" s="1">
        <v>0</v>
      </c>
      <c r="N133">
        <v>0</v>
      </c>
      <c r="O133" t="s">
        <v>27</v>
      </c>
      <c r="P133" t="s">
        <v>218</v>
      </c>
      <c r="Q133" s="3">
        <v>1111111111</v>
      </c>
      <c r="R133" s="1">
        <v>37260.730000000003</v>
      </c>
      <c r="S133" t="s">
        <v>4150</v>
      </c>
      <c r="T133" t="s">
        <v>35</v>
      </c>
      <c r="U133" t="s">
        <v>25</v>
      </c>
      <c r="V133" t="s">
        <v>61</v>
      </c>
      <c r="W133" s="4">
        <f t="shared" si="11"/>
        <v>37260.730000000003</v>
      </c>
      <c r="X133" s="4">
        <f t="shared" si="12"/>
        <v>360000</v>
      </c>
      <c r="Y133" s="9">
        <v>36</v>
      </c>
      <c r="Z133" s="5">
        <f t="shared" si="13"/>
        <v>1035.0202777777779</v>
      </c>
      <c r="AA133" t="str">
        <f t="shared" si="14"/>
        <v>2021-05</v>
      </c>
      <c r="AB133" t="str">
        <f t="shared" si="15"/>
        <v>2021-1</v>
      </c>
    </row>
    <row r="134" spans="1:28" hidden="1" x14ac:dyDescent="0.25">
      <c r="A134">
        <v>840837</v>
      </c>
      <c r="B134">
        <v>5213</v>
      </c>
      <c r="C134" t="s">
        <v>2397</v>
      </c>
      <c r="D134" t="s">
        <v>626</v>
      </c>
      <c r="E134" t="s">
        <v>287</v>
      </c>
      <c r="F134" t="s">
        <v>32</v>
      </c>
      <c r="G134" t="s">
        <v>24</v>
      </c>
      <c r="H134" t="s">
        <v>24</v>
      </c>
      <c r="I134" t="s">
        <v>25</v>
      </c>
      <c r="J134" t="s">
        <v>70</v>
      </c>
      <c r="K134">
        <v>0</v>
      </c>
      <c r="L134">
        <v>0</v>
      </c>
      <c r="M134" s="1">
        <v>0</v>
      </c>
      <c r="N134">
        <v>0</v>
      </c>
      <c r="O134" t="s">
        <v>27</v>
      </c>
      <c r="P134" t="s">
        <v>133</v>
      </c>
      <c r="Q134" s="3">
        <v>116000000</v>
      </c>
      <c r="R134" s="1">
        <v>3973.59</v>
      </c>
      <c r="S134" t="s">
        <v>2398</v>
      </c>
      <c r="T134" t="s">
        <v>35</v>
      </c>
      <c r="U134" t="s">
        <v>25</v>
      </c>
      <c r="V134" t="s">
        <v>73</v>
      </c>
      <c r="W134" s="4">
        <f t="shared" si="11"/>
        <v>3973.59</v>
      </c>
      <c r="X134" s="4">
        <f t="shared" si="12"/>
        <v>354000</v>
      </c>
      <c r="Y134" s="9">
        <v>35.4</v>
      </c>
      <c r="Z134" s="5">
        <f t="shared" si="13"/>
        <v>112.24830508474577</v>
      </c>
      <c r="AA134" t="str">
        <f t="shared" si="14"/>
        <v>2021-02</v>
      </c>
      <c r="AB134" t="str">
        <f t="shared" si="15"/>
        <v>2021-1</v>
      </c>
    </row>
    <row r="135" spans="1:28" hidden="1" x14ac:dyDescent="0.25">
      <c r="A135">
        <v>1112552</v>
      </c>
      <c r="B135">
        <v>17368</v>
      </c>
      <c r="C135" t="s">
        <v>2559</v>
      </c>
      <c r="D135" t="s">
        <v>2560</v>
      </c>
      <c r="E135" t="s">
        <v>287</v>
      </c>
      <c r="F135" t="s">
        <v>121</v>
      </c>
      <c r="G135" t="s">
        <v>24</v>
      </c>
      <c r="H135" t="s">
        <v>190</v>
      </c>
      <c r="I135" t="s">
        <v>25</v>
      </c>
      <c r="J135" t="s">
        <v>70</v>
      </c>
      <c r="K135">
        <v>0</v>
      </c>
      <c r="L135">
        <v>0</v>
      </c>
      <c r="M135" s="6">
        <v>310000</v>
      </c>
      <c r="N135">
        <v>0</v>
      </c>
      <c r="O135" t="s">
        <v>54</v>
      </c>
      <c r="P135" t="s">
        <v>35</v>
      </c>
      <c r="Q135" s="3">
        <v>120000000</v>
      </c>
      <c r="R135" s="1">
        <v>4101.4129025664897</v>
      </c>
      <c r="S135" t="s">
        <v>2561</v>
      </c>
      <c r="T135" t="s">
        <v>2562</v>
      </c>
      <c r="U135" t="s">
        <v>25</v>
      </c>
      <c r="V135" t="s">
        <v>73</v>
      </c>
      <c r="W135" s="4">
        <f t="shared" si="11"/>
        <v>4101.4129025664897</v>
      </c>
      <c r="X135" s="4">
        <f t="shared" si="12"/>
        <v>310000</v>
      </c>
      <c r="Y135" s="9">
        <v>31</v>
      </c>
      <c r="Z135" s="5">
        <f t="shared" si="13"/>
        <v>132.30364201827385</v>
      </c>
      <c r="AA135" t="str">
        <f t="shared" si="14"/>
        <v>2021-02</v>
      </c>
      <c r="AB135" t="str">
        <f t="shared" si="15"/>
        <v>2021-1</v>
      </c>
    </row>
    <row r="136" spans="1:28" hidden="1" x14ac:dyDescent="0.25">
      <c r="A136">
        <v>1306911</v>
      </c>
      <c r="B136">
        <v>31600</v>
      </c>
      <c r="C136" t="s">
        <v>3541</v>
      </c>
      <c r="D136" t="s">
        <v>134</v>
      </c>
      <c r="E136" t="s">
        <v>134</v>
      </c>
      <c r="F136" t="s">
        <v>121</v>
      </c>
      <c r="G136" t="s">
        <v>24</v>
      </c>
      <c r="H136" t="s">
        <v>190</v>
      </c>
      <c r="I136" t="s">
        <v>25</v>
      </c>
      <c r="J136" t="s">
        <v>122</v>
      </c>
      <c r="K136">
        <v>-46.121919804175</v>
      </c>
      <c r="L136">
        <v>-72.163145433867996</v>
      </c>
      <c r="M136" s="1">
        <v>304900</v>
      </c>
      <c r="N136">
        <v>0</v>
      </c>
      <c r="O136" t="s">
        <v>54</v>
      </c>
      <c r="P136" t="s">
        <v>35</v>
      </c>
      <c r="Q136" s="3">
        <v>300000000</v>
      </c>
      <c r="R136" s="1">
        <v>10216.428220907799</v>
      </c>
      <c r="S136" t="s">
        <v>3540</v>
      </c>
      <c r="T136" t="s">
        <v>156</v>
      </c>
      <c r="U136" t="s">
        <v>25</v>
      </c>
      <c r="V136" t="s">
        <v>66</v>
      </c>
      <c r="W136" s="4">
        <f t="shared" si="11"/>
        <v>10216.428220907799</v>
      </c>
      <c r="X136" s="4">
        <f t="shared" si="12"/>
        <v>304900</v>
      </c>
      <c r="Y136" s="9">
        <v>30.49</v>
      </c>
      <c r="Z136" s="5">
        <f t="shared" si="13"/>
        <v>335.07472026591671</v>
      </c>
      <c r="AA136" t="str">
        <f t="shared" si="14"/>
        <v>2021-03</v>
      </c>
      <c r="AB136" t="str">
        <f t="shared" si="15"/>
        <v>2021-1</v>
      </c>
    </row>
    <row r="137" spans="1:28" hidden="1" x14ac:dyDescent="0.25">
      <c r="A137">
        <v>1335540</v>
      </c>
      <c r="B137">
        <v>33990</v>
      </c>
      <c r="C137" t="s">
        <v>3265</v>
      </c>
      <c r="D137" t="s">
        <v>1889</v>
      </c>
      <c r="E137" t="s">
        <v>500</v>
      </c>
      <c r="F137" t="s">
        <v>153</v>
      </c>
      <c r="G137" t="s">
        <v>24</v>
      </c>
      <c r="H137" t="s">
        <v>24</v>
      </c>
      <c r="I137" t="s">
        <v>25</v>
      </c>
      <c r="J137" t="s">
        <v>127</v>
      </c>
      <c r="K137">
        <v>-47.25325012207</v>
      </c>
      <c r="L137">
        <v>-72.574661254882997</v>
      </c>
      <c r="M137" s="6">
        <v>300000</v>
      </c>
      <c r="O137" t="s">
        <v>27</v>
      </c>
      <c r="P137" t="s">
        <v>479</v>
      </c>
      <c r="Q137" s="3">
        <v>240000000</v>
      </c>
      <c r="R137" s="1">
        <v>7967</v>
      </c>
      <c r="S137" t="s">
        <v>3266</v>
      </c>
      <c r="T137" t="s">
        <v>35</v>
      </c>
      <c r="U137" t="s">
        <v>25</v>
      </c>
      <c r="V137" t="s">
        <v>129</v>
      </c>
      <c r="W137" s="4">
        <f t="shared" si="11"/>
        <v>7967</v>
      </c>
      <c r="X137" s="4">
        <f t="shared" si="12"/>
        <v>300000</v>
      </c>
      <c r="Y137" s="9">
        <v>30</v>
      </c>
      <c r="Z137" s="5">
        <f t="shared" si="13"/>
        <v>265.56666666666666</v>
      </c>
      <c r="AA137" t="str">
        <f t="shared" si="14"/>
        <v>2021-03</v>
      </c>
      <c r="AB137" t="str">
        <f t="shared" si="15"/>
        <v>2021-1</v>
      </c>
    </row>
    <row r="138" spans="1:28" hidden="1" x14ac:dyDescent="0.25">
      <c r="A138">
        <v>1283318</v>
      </c>
      <c r="B138">
        <v>29396</v>
      </c>
      <c r="C138" t="s">
        <v>2881</v>
      </c>
      <c r="D138" t="s">
        <v>2882</v>
      </c>
      <c r="E138" t="s">
        <v>134</v>
      </c>
      <c r="F138" t="s">
        <v>121</v>
      </c>
      <c r="G138" t="s">
        <v>24</v>
      </c>
      <c r="H138" t="s">
        <v>190</v>
      </c>
      <c r="I138" t="s">
        <v>25</v>
      </c>
      <c r="J138" t="s">
        <v>59</v>
      </c>
      <c r="K138">
        <v>-43.911595673148099</v>
      </c>
      <c r="L138">
        <v>-72.388949584960997</v>
      </c>
      <c r="M138" s="1">
        <v>300000</v>
      </c>
      <c r="N138">
        <v>0</v>
      </c>
      <c r="O138" t="s">
        <v>54</v>
      </c>
      <c r="P138" t="s">
        <v>35</v>
      </c>
      <c r="Q138" s="3">
        <v>149000000</v>
      </c>
      <c r="R138" s="1">
        <v>5074.1593497175299</v>
      </c>
      <c r="S138" t="s">
        <v>2883</v>
      </c>
      <c r="T138" t="s">
        <v>2884</v>
      </c>
      <c r="U138" t="s">
        <v>25</v>
      </c>
      <c r="V138" t="s">
        <v>61</v>
      </c>
      <c r="W138" s="4">
        <f t="shared" si="11"/>
        <v>5074.1593497175299</v>
      </c>
      <c r="X138" s="4">
        <f t="shared" si="12"/>
        <v>300000</v>
      </c>
      <c r="Y138" s="9">
        <v>30</v>
      </c>
      <c r="Z138" s="5">
        <f t="shared" si="13"/>
        <v>169.13864499058434</v>
      </c>
      <c r="AA138" t="str">
        <f t="shared" si="14"/>
        <v>2021-03</v>
      </c>
      <c r="AB138" t="str">
        <f t="shared" si="15"/>
        <v>2021-1</v>
      </c>
    </row>
    <row r="139" spans="1:28" hidden="1" x14ac:dyDescent="0.25">
      <c r="A139">
        <v>896372</v>
      </c>
      <c r="B139">
        <v>11766</v>
      </c>
      <c r="C139" t="s">
        <v>2310</v>
      </c>
      <c r="D139" t="s">
        <v>2311</v>
      </c>
      <c r="E139" t="s">
        <v>287</v>
      </c>
      <c r="F139" t="s">
        <v>32</v>
      </c>
      <c r="G139" t="s">
        <v>24</v>
      </c>
      <c r="H139" t="s">
        <v>24</v>
      </c>
      <c r="I139" t="s">
        <v>25</v>
      </c>
      <c r="J139" t="s">
        <v>59</v>
      </c>
      <c r="K139">
        <v>0</v>
      </c>
      <c r="L139">
        <v>0</v>
      </c>
      <c r="M139" s="1">
        <v>0</v>
      </c>
      <c r="N139">
        <v>0</v>
      </c>
      <c r="O139" t="s">
        <v>27</v>
      </c>
      <c r="P139" t="s">
        <v>288</v>
      </c>
      <c r="Q139" s="3">
        <v>90000000</v>
      </c>
      <c r="R139" s="1">
        <v>3082.96</v>
      </c>
      <c r="S139" t="s">
        <v>2312</v>
      </c>
      <c r="T139" t="s">
        <v>35</v>
      </c>
      <c r="U139" t="s">
        <v>25</v>
      </c>
      <c r="V139" t="s">
        <v>61</v>
      </c>
      <c r="W139" s="4">
        <f t="shared" si="11"/>
        <v>3082.96</v>
      </c>
      <c r="X139" s="4">
        <f t="shared" si="12"/>
        <v>300000</v>
      </c>
      <c r="Y139" s="9">
        <v>30</v>
      </c>
      <c r="Z139" s="5">
        <f t="shared" si="13"/>
        <v>102.76533333333333</v>
      </c>
      <c r="AA139" t="str">
        <f t="shared" si="14"/>
        <v>2021-02</v>
      </c>
      <c r="AB139" t="str">
        <f t="shared" si="15"/>
        <v>2021-1</v>
      </c>
    </row>
    <row r="140" spans="1:28" hidden="1" x14ac:dyDescent="0.25">
      <c r="A140">
        <v>884976</v>
      </c>
      <c r="B140">
        <v>10424</v>
      </c>
      <c r="C140" t="s">
        <v>1821</v>
      </c>
      <c r="D140" t="s">
        <v>1822</v>
      </c>
      <c r="E140" t="s">
        <v>287</v>
      </c>
      <c r="F140" t="s">
        <v>32</v>
      </c>
      <c r="G140" t="s">
        <v>24</v>
      </c>
      <c r="H140" t="s">
        <v>24</v>
      </c>
      <c r="I140" t="s">
        <v>25</v>
      </c>
      <c r="J140" t="s">
        <v>127</v>
      </c>
      <c r="K140">
        <v>0</v>
      </c>
      <c r="L140">
        <v>0</v>
      </c>
      <c r="M140" s="1">
        <v>0</v>
      </c>
      <c r="N140">
        <v>0</v>
      </c>
      <c r="O140" t="s">
        <v>27</v>
      </c>
      <c r="P140" t="s">
        <v>288</v>
      </c>
      <c r="Q140" s="3">
        <v>60000000</v>
      </c>
      <c r="R140" s="1">
        <v>2055.3000000000002</v>
      </c>
      <c r="S140" t="s">
        <v>1823</v>
      </c>
      <c r="T140" t="s">
        <v>35</v>
      </c>
      <c r="U140" t="s">
        <v>25</v>
      </c>
      <c r="V140" t="s">
        <v>129</v>
      </c>
      <c r="W140" s="4">
        <f t="shared" si="11"/>
        <v>2055.3000000000002</v>
      </c>
      <c r="X140" s="4">
        <f t="shared" si="12"/>
        <v>300000</v>
      </c>
      <c r="Y140" s="9">
        <v>30</v>
      </c>
      <c r="Z140" s="5">
        <f t="shared" si="13"/>
        <v>68.510000000000005</v>
      </c>
      <c r="AA140" t="str">
        <f t="shared" si="14"/>
        <v>2021-02</v>
      </c>
      <c r="AB140" t="str">
        <f t="shared" si="15"/>
        <v>2021-1</v>
      </c>
    </row>
    <row r="141" spans="1:28" hidden="1" x14ac:dyDescent="0.25">
      <c r="A141">
        <v>868923</v>
      </c>
      <c r="B141">
        <v>8345</v>
      </c>
      <c r="C141" t="s">
        <v>3903</v>
      </c>
      <c r="D141" t="s">
        <v>3904</v>
      </c>
      <c r="E141" t="s">
        <v>287</v>
      </c>
      <c r="F141" t="s">
        <v>32</v>
      </c>
      <c r="G141" t="s">
        <v>24</v>
      </c>
      <c r="H141" t="s">
        <v>24</v>
      </c>
      <c r="I141" t="s">
        <v>25</v>
      </c>
      <c r="J141" t="s">
        <v>59</v>
      </c>
      <c r="K141">
        <v>0</v>
      </c>
      <c r="L141">
        <v>0</v>
      </c>
      <c r="M141" s="6">
        <v>277000</v>
      </c>
      <c r="N141">
        <v>0</v>
      </c>
      <c r="O141" t="s">
        <v>27</v>
      </c>
      <c r="P141" t="s">
        <v>288</v>
      </c>
      <c r="Q141" s="3">
        <v>50000000</v>
      </c>
      <c r="R141" s="1">
        <v>1712.75</v>
      </c>
      <c r="S141" t="s">
        <v>3905</v>
      </c>
      <c r="T141" t="s">
        <v>35</v>
      </c>
      <c r="U141" t="s">
        <v>25</v>
      </c>
      <c r="V141" t="s">
        <v>61</v>
      </c>
      <c r="W141" s="4">
        <f t="shared" si="11"/>
        <v>1712.75</v>
      </c>
      <c r="X141" s="4">
        <f t="shared" si="12"/>
        <v>277000</v>
      </c>
      <c r="Y141" s="9">
        <v>27.7</v>
      </c>
      <c r="Z141" s="5">
        <f t="shared" si="13"/>
        <v>61.832129963898922</v>
      </c>
      <c r="AA141" t="str">
        <f t="shared" si="14"/>
        <v>2021-02</v>
      </c>
      <c r="AB141" t="str">
        <f t="shared" si="15"/>
        <v>2021-1</v>
      </c>
    </row>
    <row r="142" spans="1:28" hidden="1" x14ac:dyDescent="0.25">
      <c r="A142">
        <v>1335453</v>
      </c>
      <c r="B142">
        <v>33960</v>
      </c>
      <c r="C142" t="s">
        <v>3852</v>
      </c>
      <c r="D142" t="s">
        <v>218</v>
      </c>
      <c r="E142" t="s">
        <v>500</v>
      </c>
      <c r="F142" t="s">
        <v>153</v>
      </c>
      <c r="G142" t="s">
        <v>24</v>
      </c>
      <c r="H142" t="s">
        <v>24</v>
      </c>
      <c r="I142" t="s">
        <v>25</v>
      </c>
      <c r="J142" t="s">
        <v>70</v>
      </c>
      <c r="K142">
        <v>-45.711912634401997</v>
      </c>
      <c r="L142">
        <v>-72.130694668627996</v>
      </c>
      <c r="M142" s="6">
        <v>267500</v>
      </c>
      <c r="O142" t="s">
        <v>27</v>
      </c>
      <c r="P142" t="s">
        <v>661</v>
      </c>
      <c r="Q142" s="3">
        <v>450000000</v>
      </c>
      <c r="R142" s="1">
        <v>14938</v>
      </c>
      <c r="S142" t="s">
        <v>3853</v>
      </c>
      <c r="T142" t="s">
        <v>35</v>
      </c>
      <c r="U142" t="s">
        <v>25</v>
      </c>
      <c r="V142" t="s">
        <v>73</v>
      </c>
      <c r="W142" s="4">
        <f t="shared" si="11"/>
        <v>14938</v>
      </c>
      <c r="X142" s="4">
        <f t="shared" si="12"/>
        <v>267500</v>
      </c>
      <c r="Y142" s="9">
        <v>26.75</v>
      </c>
      <c r="Z142" s="5">
        <f t="shared" si="13"/>
        <v>558.42990654205607</v>
      </c>
      <c r="AA142" t="str">
        <f t="shared" si="14"/>
        <v>2021-03</v>
      </c>
      <c r="AB142" t="str">
        <f t="shared" si="15"/>
        <v>2021-1</v>
      </c>
    </row>
    <row r="143" spans="1:28" hidden="1" x14ac:dyDescent="0.25">
      <c r="A143">
        <v>1300206</v>
      </c>
      <c r="B143">
        <v>30859</v>
      </c>
      <c r="C143" t="s">
        <v>3878</v>
      </c>
      <c r="D143" t="s">
        <v>134</v>
      </c>
      <c r="E143" t="s">
        <v>134</v>
      </c>
      <c r="F143" t="s">
        <v>121</v>
      </c>
      <c r="G143" t="s">
        <v>24</v>
      </c>
      <c r="H143" t="s">
        <v>24</v>
      </c>
      <c r="I143" t="s">
        <v>25</v>
      </c>
      <c r="J143" t="s">
        <v>70</v>
      </c>
      <c r="K143">
        <v>-45.725143379199999</v>
      </c>
      <c r="L143">
        <v>-72.163009643600006</v>
      </c>
      <c r="M143" s="1">
        <v>265000</v>
      </c>
      <c r="N143">
        <v>0</v>
      </c>
      <c r="O143" t="s">
        <v>54</v>
      </c>
      <c r="P143" t="s">
        <v>35</v>
      </c>
      <c r="Q143" s="3">
        <v>458234400</v>
      </c>
      <c r="R143" s="1">
        <v>15605.0628531692</v>
      </c>
      <c r="S143" t="s">
        <v>3879</v>
      </c>
      <c r="T143" t="s">
        <v>141</v>
      </c>
      <c r="U143" t="s">
        <v>25</v>
      </c>
      <c r="V143" t="s">
        <v>73</v>
      </c>
      <c r="W143" s="4">
        <f t="shared" si="11"/>
        <v>15605.0628531692</v>
      </c>
      <c r="X143" s="4">
        <f t="shared" si="12"/>
        <v>265000</v>
      </c>
      <c r="Y143" s="9">
        <v>26.5</v>
      </c>
      <c r="Z143" s="5">
        <f t="shared" si="13"/>
        <v>588.87029634600754</v>
      </c>
      <c r="AA143" t="str">
        <f t="shared" si="14"/>
        <v>2021-03</v>
      </c>
      <c r="AB143" t="str">
        <f t="shared" si="15"/>
        <v>2021-1</v>
      </c>
    </row>
    <row r="144" spans="1:28" hidden="1" x14ac:dyDescent="0.25">
      <c r="A144">
        <v>856562</v>
      </c>
      <c r="B144">
        <v>6904</v>
      </c>
      <c r="C144" t="s">
        <v>3978</v>
      </c>
      <c r="D144" t="s">
        <v>3979</v>
      </c>
      <c r="E144" t="s">
        <v>287</v>
      </c>
      <c r="F144" t="s">
        <v>32</v>
      </c>
      <c r="G144" t="s">
        <v>24</v>
      </c>
      <c r="H144" t="s">
        <v>24</v>
      </c>
      <c r="I144" t="s">
        <v>25</v>
      </c>
      <c r="J144" t="s">
        <v>33</v>
      </c>
      <c r="K144">
        <v>-46.670321249056101</v>
      </c>
      <c r="L144">
        <v>-72.460899068092303</v>
      </c>
      <c r="M144" s="1">
        <v>253000</v>
      </c>
      <c r="O144" t="s">
        <v>27</v>
      </c>
      <c r="P144" t="s">
        <v>1082</v>
      </c>
      <c r="Q144" s="3">
        <v>558899496</v>
      </c>
      <c r="R144" s="1">
        <v>18600</v>
      </c>
      <c r="S144" t="s">
        <v>3980</v>
      </c>
      <c r="T144" t="s">
        <v>35</v>
      </c>
      <c r="U144" t="s">
        <v>25</v>
      </c>
      <c r="V144" t="s">
        <v>36</v>
      </c>
      <c r="W144" s="4">
        <f t="shared" si="11"/>
        <v>18600</v>
      </c>
      <c r="X144" s="4">
        <f t="shared" si="12"/>
        <v>253000</v>
      </c>
      <c r="Y144" s="9">
        <v>25.3</v>
      </c>
      <c r="Z144" s="5">
        <f t="shared" si="13"/>
        <v>735.17786561264825</v>
      </c>
      <c r="AA144" t="str">
        <f t="shared" si="14"/>
        <v>2021-02</v>
      </c>
      <c r="AB144" t="str">
        <f t="shared" si="15"/>
        <v>2021-1</v>
      </c>
    </row>
    <row r="145" spans="1:28" hidden="1" x14ac:dyDescent="0.25">
      <c r="A145">
        <v>919699</v>
      </c>
      <c r="B145">
        <v>14901</v>
      </c>
      <c r="C145" t="s">
        <v>3959</v>
      </c>
      <c r="D145" t="s">
        <v>834</v>
      </c>
      <c r="E145" t="s">
        <v>287</v>
      </c>
      <c r="F145" t="s">
        <v>32</v>
      </c>
      <c r="G145" t="s">
        <v>24</v>
      </c>
      <c r="H145" t="s">
        <v>24</v>
      </c>
      <c r="I145" t="s">
        <v>25</v>
      </c>
      <c r="J145" t="s">
        <v>33</v>
      </c>
      <c r="K145">
        <v>-46.6877766104325</v>
      </c>
      <c r="L145">
        <v>-72.450943504589802</v>
      </c>
      <c r="M145" s="1">
        <v>0</v>
      </c>
      <c r="O145" t="s">
        <v>27</v>
      </c>
      <c r="P145" t="s">
        <v>694</v>
      </c>
      <c r="Q145" s="3">
        <v>545017153</v>
      </c>
      <c r="R145" s="1">
        <v>18138</v>
      </c>
      <c r="S145" t="s">
        <v>3960</v>
      </c>
      <c r="T145" t="s">
        <v>35</v>
      </c>
      <c r="U145" t="s">
        <v>25</v>
      </c>
      <c r="V145" t="s">
        <v>36</v>
      </c>
      <c r="W145" s="4">
        <f t="shared" si="11"/>
        <v>18138</v>
      </c>
      <c r="X145" s="4">
        <f t="shared" si="12"/>
        <v>253000</v>
      </c>
      <c r="Y145" s="9">
        <v>25.3</v>
      </c>
      <c r="Z145" s="5">
        <f t="shared" si="13"/>
        <v>716.91699604743076</v>
      </c>
      <c r="AA145" t="str">
        <f t="shared" si="14"/>
        <v>2021-02</v>
      </c>
      <c r="AB145" t="str">
        <f t="shared" si="15"/>
        <v>2021-1</v>
      </c>
    </row>
    <row r="146" spans="1:28" hidden="1" x14ac:dyDescent="0.25">
      <c r="A146">
        <v>845762</v>
      </c>
      <c r="B146">
        <v>5695</v>
      </c>
      <c r="C146" t="s">
        <v>2555</v>
      </c>
      <c r="D146" t="s">
        <v>903</v>
      </c>
      <c r="E146" t="s">
        <v>287</v>
      </c>
      <c r="F146" t="s">
        <v>32</v>
      </c>
      <c r="G146" t="s">
        <v>24</v>
      </c>
      <c r="H146" t="s">
        <v>24</v>
      </c>
      <c r="I146" t="s">
        <v>25</v>
      </c>
      <c r="J146" t="s">
        <v>26</v>
      </c>
      <c r="K146">
        <v>0</v>
      </c>
      <c r="L146">
        <v>0</v>
      </c>
      <c r="M146" s="6">
        <v>221900</v>
      </c>
      <c r="N146">
        <v>0</v>
      </c>
      <c r="O146" t="s">
        <v>27</v>
      </c>
      <c r="P146" t="s">
        <v>133</v>
      </c>
      <c r="Q146" s="3">
        <v>85000000</v>
      </c>
      <c r="R146" s="1">
        <v>2911.68</v>
      </c>
      <c r="S146" t="s">
        <v>2556</v>
      </c>
      <c r="T146" t="s">
        <v>35</v>
      </c>
      <c r="U146" t="s">
        <v>25</v>
      </c>
      <c r="V146" t="s">
        <v>25</v>
      </c>
      <c r="W146" s="4">
        <f t="shared" si="11"/>
        <v>2911.68</v>
      </c>
      <c r="X146" s="4">
        <f t="shared" si="12"/>
        <v>221900</v>
      </c>
      <c r="Y146" s="9">
        <v>22.19</v>
      </c>
      <c r="Z146" s="5">
        <f t="shared" si="13"/>
        <v>131.21586300135195</v>
      </c>
      <c r="AA146" t="str">
        <f t="shared" si="14"/>
        <v>2021-02</v>
      </c>
      <c r="AB146" t="str">
        <f t="shared" si="15"/>
        <v>2021-1</v>
      </c>
    </row>
    <row r="147" spans="1:28" hidden="1" x14ac:dyDescent="0.25">
      <c r="A147">
        <v>845822</v>
      </c>
      <c r="B147">
        <v>5702</v>
      </c>
      <c r="C147" t="s">
        <v>3703</v>
      </c>
      <c r="D147" t="s">
        <v>903</v>
      </c>
      <c r="E147" t="s">
        <v>287</v>
      </c>
      <c r="F147" t="s">
        <v>32</v>
      </c>
      <c r="G147" t="s">
        <v>24</v>
      </c>
      <c r="H147" t="s">
        <v>24</v>
      </c>
      <c r="I147" t="s">
        <v>25</v>
      </c>
      <c r="J147" t="s">
        <v>70</v>
      </c>
      <c r="K147">
        <v>0</v>
      </c>
      <c r="L147">
        <v>0</v>
      </c>
      <c r="M147" s="1">
        <v>210000</v>
      </c>
      <c r="N147">
        <v>0</v>
      </c>
      <c r="O147" t="s">
        <v>27</v>
      </c>
      <c r="P147" t="s">
        <v>133</v>
      </c>
      <c r="Q147" s="3">
        <v>280000000</v>
      </c>
      <c r="R147" s="1">
        <v>9591.44</v>
      </c>
      <c r="S147" t="s">
        <v>3704</v>
      </c>
      <c r="T147" t="s">
        <v>35</v>
      </c>
      <c r="U147" t="s">
        <v>25</v>
      </c>
      <c r="V147" t="s">
        <v>73</v>
      </c>
      <c r="W147" s="4">
        <f t="shared" si="11"/>
        <v>9591.44</v>
      </c>
      <c r="X147" s="4">
        <f t="shared" si="12"/>
        <v>210000</v>
      </c>
      <c r="Y147" s="9">
        <v>21</v>
      </c>
      <c r="Z147" s="5">
        <f t="shared" si="13"/>
        <v>456.73523809523812</v>
      </c>
      <c r="AA147" t="str">
        <f t="shared" si="14"/>
        <v>2021-02</v>
      </c>
      <c r="AB147" t="str">
        <f t="shared" si="15"/>
        <v>2021-1</v>
      </c>
    </row>
    <row r="148" spans="1:28" hidden="1" x14ac:dyDescent="0.25">
      <c r="A148">
        <v>1174746</v>
      </c>
      <c r="B148">
        <v>20337</v>
      </c>
      <c r="C148" t="s">
        <v>1473</v>
      </c>
      <c r="D148" t="s">
        <v>1122</v>
      </c>
      <c r="E148" t="s">
        <v>1474</v>
      </c>
      <c r="F148" t="s">
        <v>121</v>
      </c>
      <c r="G148" t="s">
        <v>24</v>
      </c>
      <c r="H148" t="s">
        <v>24</v>
      </c>
      <c r="I148" t="s">
        <v>25</v>
      </c>
      <c r="J148" t="s">
        <v>424</v>
      </c>
      <c r="K148">
        <v>0</v>
      </c>
      <c r="L148">
        <v>0</v>
      </c>
      <c r="M148" s="1">
        <v>210000</v>
      </c>
      <c r="N148">
        <v>0</v>
      </c>
      <c r="O148" t="s">
        <v>54</v>
      </c>
      <c r="P148" t="s">
        <v>35</v>
      </c>
      <c r="Q148" s="3">
        <v>32000000</v>
      </c>
      <c r="R148" s="1">
        <v>1090.0333482077499</v>
      </c>
      <c r="S148" t="s">
        <v>1475</v>
      </c>
      <c r="T148" t="s">
        <v>1476</v>
      </c>
      <c r="U148" t="s">
        <v>25</v>
      </c>
      <c r="V148" t="s">
        <v>427</v>
      </c>
      <c r="W148" s="4">
        <f t="shared" si="11"/>
        <v>1090.0333482077499</v>
      </c>
      <c r="X148" s="4">
        <f t="shared" si="12"/>
        <v>210000</v>
      </c>
      <c r="Y148" s="9">
        <v>21</v>
      </c>
      <c r="Z148" s="5">
        <f t="shared" si="13"/>
        <v>51.906349914654754</v>
      </c>
      <c r="AA148" t="str">
        <f t="shared" si="14"/>
        <v>2021-03</v>
      </c>
      <c r="AB148" t="str">
        <f t="shared" si="15"/>
        <v>2021-1</v>
      </c>
    </row>
    <row r="149" spans="1:28" hidden="1" x14ac:dyDescent="0.25">
      <c r="A149">
        <v>1226001</v>
      </c>
      <c r="B149">
        <v>24086</v>
      </c>
      <c r="C149" t="s">
        <v>3163</v>
      </c>
      <c r="D149" t="s">
        <v>3164</v>
      </c>
      <c r="E149" t="s">
        <v>235</v>
      </c>
      <c r="F149" t="s">
        <v>121</v>
      </c>
      <c r="G149" t="s">
        <v>24</v>
      </c>
      <c r="H149" t="s">
        <v>24</v>
      </c>
      <c r="I149" t="s">
        <v>25</v>
      </c>
      <c r="J149" t="s">
        <v>59</v>
      </c>
      <c r="K149">
        <v>0</v>
      </c>
      <c r="L149">
        <v>0</v>
      </c>
      <c r="M149" s="1">
        <v>0</v>
      </c>
      <c r="N149">
        <v>0</v>
      </c>
      <c r="O149" t="s">
        <v>54</v>
      </c>
      <c r="P149" t="s">
        <v>35</v>
      </c>
      <c r="Q149" s="3">
        <v>145000000</v>
      </c>
      <c r="R149" s="1">
        <v>4937.9403067720996</v>
      </c>
      <c r="S149" t="s">
        <v>3165</v>
      </c>
      <c r="T149" t="s">
        <v>3166</v>
      </c>
      <c r="U149" t="s">
        <v>25</v>
      </c>
      <c r="V149" t="s">
        <v>61</v>
      </c>
      <c r="W149" s="4">
        <f t="shared" si="11"/>
        <v>4937.9403067720996</v>
      </c>
      <c r="X149" s="4">
        <f t="shared" si="12"/>
        <v>208500</v>
      </c>
      <c r="Y149" s="9">
        <v>20.85</v>
      </c>
      <c r="Z149" s="5">
        <f t="shared" si="13"/>
        <v>236.83166938954912</v>
      </c>
      <c r="AA149" t="str">
        <f t="shared" si="14"/>
        <v>2021-03</v>
      </c>
      <c r="AB149" t="str">
        <f t="shared" si="15"/>
        <v>2021-1</v>
      </c>
    </row>
    <row r="150" spans="1:28" hidden="1" x14ac:dyDescent="0.25">
      <c r="A150">
        <v>1281364</v>
      </c>
      <c r="B150">
        <v>29224</v>
      </c>
      <c r="C150" t="s">
        <v>2896</v>
      </c>
      <c r="D150" t="s">
        <v>2878</v>
      </c>
      <c r="E150" t="s">
        <v>134</v>
      </c>
      <c r="F150" t="s">
        <v>121</v>
      </c>
      <c r="G150" t="s">
        <v>24</v>
      </c>
      <c r="H150" t="s">
        <v>190</v>
      </c>
      <c r="I150" t="s">
        <v>25</v>
      </c>
      <c r="J150" t="s">
        <v>59</v>
      </c>
      <c r="K150">
        <v>0</v>
      </c>
      <c r="L150">
        <v>0</v>
      </c>
      <c r="M150" s="6">
        <v>208500</v>
      </c>
      <c r="N150">
        <v>0</v>
      </c>
      <c r="O150" t="s">
        <v>54</v>
      </c>
      <c r="P150" t="s">
        <v>35</v>
      </c>
      <c r="Q150" s="3">
        <v>104250000</v>
      </c>
      <c r="R150" s="1">
        <v>3550.2088067654499</v>
      </c>
      <c r="S150" t="s">
        <v>2897</v>
      </c>
      <c r="T150" t="s">
        <v>2898</v>
      </c>
      <c r="U150" t="s">
        <v>25</v>
      </c>
      <c r="V150" t="s">
        <v>61</v>
      </c>
      <c r="W150" s="4">
        <f t="shared" si="11"/>
        <v>3550.2088067654499</v>
      </c>
      <c r="X150" s="4">
        <f t="shared" si="12"/>
        <v>208500</v>
      </c>
      <c r="Y150" s="9">
        <v>20.85</v>
      </c>
      <c r="Z150" s="5">
        <f t="shared" si="13"/>
        <v>170.27380368179615</v>
      </c>
      <c r="AA150" t="str">
        <f t="shared" si="14"/>
        <v>2021-03</v>
      </c>
      <c r="AB150" t="str">
        <f t="shared" si="15"/>
        <v>2021-1</v>
      </c>
    </row>
    <row r="151" spans="1:28" hidden="1" x14ac:dyDescent="0.25">
      <c r="A151">
        <v>1281376</v>
      </c>
      <c r="B151">
        <v>29225</v>
      </c>
      <c r="C151" t="s">
        <v>2877</v>
      </c>
      <c r="D151" t="s">
        <v>2878</v>
      </c>
      <c r="E151" t="s">
        <v>134</v>
      </c>
      <c r="F151" t="s">
        <v>121</v>
      </c>
      <c r="G151" t="s">
        <v>24</v>
      </c>
      <c r="H151" t="s">
        <v>190</v>
      </c>
      <c r="I151" t="s">
        <v>25</v>
      </c>
      <c r="J151" t="s">
        <v>59</v>
      </c>
      <c r="K151">
        <v>0</v>
      </c>
      <c r="L151">
        <v>0</v>
      </c>
      <c r="M151" s="6">
        <v>208500</v>
      </c>
      <c r="N151">
        <v>0</v>
      </c>
      <c r="O151" t="s">
        <v>54</v>
      </c>
      <c r="P151" t="s">
        <v>35</v>
      </c>
      <c r="Q151" s="3">
        <v>104250000</v>
      </c>
      <c r="R151" s="1">
        <v>3525.3728779284302</v>
      </c>
      <c r="S151" t="s">
        <v>2879</v>
      </c>
      <c r="T151" t="s">
        <v>2880</v>
      </c>
      <c r="U151" t="s">
        <v>25</v>
      </c>
      <c r="V151" t="s">
        <v>61</v>
      </c>
      <c r="W151" s="4">
        <f t="shared" si="11"/>
        <v>3525.3728779284302</v>
      </c>
      <c r="X151" s="4">
        <f t="shared" si="12"/>
        <v>208500</v>
      </c>
      <c r="Y151" s="9">
        <v>20.85</v>
      </c>
      <c r="Z151" s="5">
        <f t="shared" si="13"/>
        <v>169.08263203493669</v>
      </c>
      <c r="AA151" t="str">
        <f t="shared" si="14"/>
        <v>2021-03</v>
      </c>
      <c r="AB151" t="str">
        <f t="shared" si="15"/>
        <v>2021-1</v>
      </c>
    </row>
    <row r="152" spans="1:28" hidden="1" x14ac:dyDescent="0.25">
      <c r="A152">
        <v>1146288</v>
      </c>
      <c r="B152">
        <v>18416</v>
      </c>
      <c r="C152" t="s">
        <v>3238</v>
      </c>
      <c r="D152" t="s">
        <v>665</v>
      </c>
      <c r="E152" t="s">
        <v>415</v>
      </c>
      <c r="F152" t="s">
        <v>32</v>
      </c>
      <c r="G152" t="s">
        <v>24</v>
      </c>
      <c r="H152" t="s">
        <v>24</v>
      </c>
      <c r="I152" t="s">
        <v>25</v>
      </c>
      <c r="J152" t="s">
        <v>26</v>
      </c>
      <c r="K152">
        <v>0</v>
      </c>
      <c r="L152">
        <v>0</v>
      </c>
      <c r="M152" s="1">
        <v>208400</v>
      </c>
      <c r="N152">
        <v>0</v>
      </c>
      <c r="O152" t="s">
        <v>27</v>
      </c>
      <c r="P152" t="s">
        <v>288</v>
      </c>
      <c r="Q152" s="3">
        <v>155000000</v>
      </c>
      <c r="R152" s="1">
        <v>5291.06</v>
      </c>
      <c r="S152" t="s">
        <v>3239</v>
      </c>
      <c r="T152" t="s">
        <v>35</v>
      </c>
      <c r="U152" t="s">
        <v>25</v>
      </c>
      <c r="V152" t="s">
        <v>25</v>
      </c>
      <c r="W152" s="4">
        <f t="shared" si="11"/>
        <v>5291.06</v>
      </c>
      <c r="X152" s="4">
        <f t="shared" si="12"/>
        <v>208400</v>
      </c>
      <c r="Y152" s="9">
        <v>20.84</v>
      </c>
      <c r="Z152" s="5">
        <f t="shared" si="13"/>
        <v>253.88963531669867</v>
      </c>
      <c r="AA152" t="str">
        <f t="shared" si="14"/>
        <v>2021-03</v>
      </c>
      <c r="AB152" t="str">
        <f t="shared" si="15"/>
        <v>2021-1</v>
      </c>
    </row>
    <row r="153" spans="1:28" hidden="1" x14ac:dyDescent="0.25">
      <c r="A153">
        <v>1335489</v>
      </c>
      <c r="B153">
        <v>33968</v>
      </c>
      <c r="C153" t="s">
        <v>2855</v>
      </c>
      <c r="D153" t="s">
        <v>478</v>
      </c>
      <c r="E153" t="s">
        <v>500</v>
      </c>
      <c r="F153" t="s">
        <v>153</v>
      </c>
      <c r="G153" t="s">
        <v>24</v>
      </c>
      <c r="H153" t="s">
        <v>24</v>
      </c>
      <c r="I153" t="s">
        <v>25</v>
      </c>
      <c r="J153" t="s">
        <v>26</v>
      </c>
      <c r="K153">
        <v>-46.143462900000003</v>
      </c>
      <c r="L153">
        <v>-74.364886900000002</v>
      </c>
      <c r="M153" s="6">
        <v>200000</v>
      </c>
      <c r="O153" t="s">
        <v>27</v>
      </c>
      <c r="P153" t="s">
        <v>479</v>
      </c>
      <c r="Q153" s="3">
        <v>100000000</v>
      </c>
      <c r="R153" s="1">
        <v>3320</v>
      </c>
      <c r="S153" t="s">
        <v>2856</v>
      </c>
      <c r="T153" t="s">
        <v>2857</v>
      </c>
      <c r="U153" t="s">
        <v>25</v>
      </c>
      <c r="V153" t="s">
        <v>25</v>
      </c>
      <c r="W153" s="4">
        <f t="shared" si="11"/>
        <v>3320</v>
      </c>
      <c r="X153" s="4">
        <f t="shared" si="12"/>
        <v>200000</v>
      </c>
      <c r="Y153" s="9">
        <v>20</v>
      </c>
      <c r="Z153" s="5">
        <f t="shared" si="13"/>
        <v>166</v>
      </c>
      <c r="AA153" t="str">
        <f t="shared" si="14"/>
        <v>2021-03</v>
      </c>
      <c r="AB153" t="str">
        <f t="shared" si="15"/>
        <v>2021-1</v>
      </c>
    </row>
    <row r="154" spans="1:28" hidden="1" x14ac:dyDescent="0.25">
      <c r="A154">
        <v>1178178</v>
      </c>
      <c r="B154">
        <v>20487</v>
      </c>
      <c r="C154" t="s">
        <v>2228</v>
      </c>
      <c r="D154" t="s">
        <v>1474</v>
      </c>
      <c r="E154" t="s">
        <v>2229</v>
      </c>
      <c r="F154" t="s">
        <v>32</v>
      </c>
      <c r="G154" t="s">
        <v>24</v>
      </c>
      <c r="H154" t="s">
        <v>24</v>
      </c>
      <c r="I154" t="s">
        <v>25</v>
      </c>
      <c r="J154" t="s">
        <v>26</v>
      </c>
      <c r="K154">
        <v>0</v>
      </c>
      <c r="L154">
        <v>0</v>
      </c>
      <c r="M154" s="1">
        <v>0</v>
      </c>
      <c r="N154">
        <v>0</v>
      </c>
      <c r="O154" t="s">
        <v>27</v>
      </c>
      <c r="P154" t="s">
        <v>288</v>
      </c>
      <c r="Q154" s="3">
        <v>57000000</v>
      </c>
      <c r="R154" s="1">
        <v>1942.35</v>
      </c>
      <c r="S154" t="s">
        <v>2230</v>
      </c>
      <c r="T154" t="s">
        <v>35</v>
      </c>
      <c r="U154" t="s">
        <v>25</v>
      </c>
      <c r="V154" t="s">
        <v>25</v>
      </c>
      <c r="W154" s="4">
        <f t="shared" si="11"/>
        <v>1942.35</v>
      </c>
      <c r="X154" s="4">
        <f t="shared" si="12"/>
        <v>200000</v>
      </c>
      <c r="Y154" s="9">
        <v>20</v>
      </c>
      <c r="Z154" s="5">
        <f t="shared" si="13"/>
        <v>97.117499999999993</v>
      </c>
      <c r="AA154" t="str">
        <f t="shared" si="14"/>
        <v>2021-03</v>
      </c>
      <c r="AB154" t="str">
        <f t="shared" si="15"/>
        <v>2021-1</v>
      </c>
    </row>
    <row r="155" spans="1:28" hidden="1" x14ac:dyDescent="0.25">
      <c r="A155">
        <v>1232871</v>
      </c>
      <c r="B155">
        <v>24775</v>
      </c>
      <c r="C155" t="s">
        <v>2128</v>
      </c>
      <c r="D155" t="s">
        <v>2129</v>
      </c>
      <c r="E155" t="s">
        <v>235</v>
      </c>
      <c r="F155" t="s">
        <v>121</v>
      </c>
      <c r="G155" t="s">
        <v>24</v>
      </c>
      <c r="H155" t="s">
        <v>190</v>
      </c>
      <c r="I155" t="s">
        <v>25</v>
      </c>
      <c r="J155" t="s">
        <v>59</v>
      </c>
      <c r="K155">
        <v>0</v>
      </c>
      <c r="L155">
        <v>0</v>
      </c>
      <c r="M155" s="1">
        <v>0</v>
      </c>
      <c r="N155">
        <v>0</v>
      </c>
      <c r="O155" t="s">
        <v>54</v>
      </c>
      <c r="P155" t="s">
        <v>35</v>
      </c>
      <c r="Q155" s="3">
        <v>50000000</v>
      </c>
      <c r="R155" s="1">
        <v>1702.7380368179599</v>
      </c>
      <c r="S155" t="s">
        <v>2130</v>
      </c>
      <c r="T155" t="s">
        <v>2131</v>
      </c>
      <c r="U155" t="s">
        <v>25</v>
      </c>
      <c r="V155" t="s">
        <v>61</v>
      </c>
      <c r="W155" s="4">
        <f t="shared" si="11"/>
        <v>1702.7380368179599</v>
      </c>
      <c r="X155" s="4">
        <f t="shared" si="12"/>
        <v>200000</v>
      </c>
      <c r="Y155" s="9">
        <v>20</v>
      </c>
      <c r="Z155" s="5">
        <f t="shared" si="13"/>
        <v>85.136901840897991</v>
      </c>
      <c r="AA155" t="str">
        <f t="shared" si="14"/>
        <v>2021-03</v>
      </c>
      <c r="AB155" t="str">
        <f t="shared" si="15"/>
        <v>2021-1</v>
      </c>
    </row>
    <row r="156" spans="1:28" hidden="1" x14ac:dyDescent="0.25">
      <c r="A156">
        <v>1514167</v>
      </c>
      <c r="B156">
        <v>47165</v>
      </c>
      <c r="C156" t="s">
        <v>2116</v>
      </c>
      <c r="D156" t="s">
        <v>1942</v>
      </c>
      <c r="E156" t="s">
        <v>1943</v>
      </c>
      <c r="F156" t="s">
        <v>32</v>
      </c>
      <c r="G156" t="s">
        <v>24</v>
      </c>
      <c r="H156" t="s">
        <v>24</v>
      </c>
      <c r="I156" t="s">
        <v>25</v>
      </c>
      <c r="J156" t="s">
        <v>424</v>
      </c>
      <c r="K156">
        <v>0</v>
      </c>
      <c r="L156">
        <v>0</v>
      </c>
      <c r="M156" s="1">
        <v>200000</v>
      </c>
      <c r="N156">
        <v>0</v>
      </c>
      <c r="O156" t="s">
        <v>27</v>
      </c>
      <c r="P156" t="s">
        <v>304</v>
      </c>
      <c r="Q156" s="3">
        <v>50000000</v>
      </c>
      <c r="R156" s="1">
        <v>1691.47</v>
      </c>
      <c r="S156" t="s">
        <v>2117</v>
      </c>
      <c r="T156" t="s">
        <v>35</v>
      </c>
      <c r="U156" t="s">
        <v>25</v>
      </c>
      <c r="V156" t="s">
        <v>427</v>
      </c>
      <c r="W156" s="4">
        <f t="shared" si="11"/>
        <v>1691.47</v>
      </c>
      <c r="X156" s="4">
        <f t="shared" si="12"/>
        <v>200000</v>
      </c>
      <c r="Y156" s="9">
        <v>20</v>
      </c>
      <c r="Z156" s="5">
        <f t="shared" si="13"/>
        <v>84.573499999999996</v>
      </c>
      <c r="AA156" t="str">
        <f t="shared" si="14"/>
        <v>2021-05</v>
      </c>
      <c r="AB156" t="str">
        <f t="shared" si="15"/>
        <v>2021-1</v>
      </c>
    </row>
    <row r="157" spans="1:28" hidden="1" x14ac:dyDescent="0.25">
      <c r="A157">
        <v>1493330</v>
      </c>
      <c r="B157">
        <v>45024</v>
      </c>
      <c r="C157" t="s">
        <v>3997</v>
      </c>
      <c r="D157" t="s">
        <v>3998</v>
      </c>
      <c r="E157" t="s">
        <v>3999</v>
      </c>
      <c r="F157" t="s">
        <v>32</v>
      </c>
      <c r="G157" t="s">
        <v>24</v>
      </c>
      <c r="H157" t="s">
        <v>24</v>
      </c>
      <c r="I157" t="s">
        <v>25</v>
      </c>
      <c r="J157" t="s">
        <v>42</v>
      </c>
      <c r="K157">
        <v>0</v>
      </c>
      <c r="L157">
        <v>0</v>
      </c>
      <c r="M157" s="1">
        <v>198000</v>
      </c>
      <c r="N157">
        <v>0</v>
      </c>
      <c r="O157" t="s">
        <v>27</v>
      </c>
      <c r="P157" t="s">
        <v>218</v>
      </c>
      <c r="Q157" s="3">
        <v>447298350</v>
      </c>
      <c r="R157" s="1">
        <v>15000</v>
      </c>
      <c r="S157" t="s">
        <v>4000</v>
      </c>
      <c r="T157" t="s">
        <v>35</v>
      </c>
      <c r="U157" t="s">
        <v>25</v>
      </c>
      <c r="V157" t="s">
        <v>46</v>
      </c>
      <c r="W157" s="4">
        <f t="shared" si="11"/>
        <v>15000</v>
      </c>
      <c r="X157" s="4">
        <f t="shared" si="12"/>
        <v>198000</v>
      </c>
      <c r="Y157" s="9">
        <v>19.8</v>
      </c>
      <c r="Z157" s="5">
        <f t="shared" si="13"/>
        <v>757.57575757575751</v>
      </c>
      <c r="AA157" t="str">
        <f t="shared" si="14"/>
        <v>2021-05</v>
      </c>
      <c r="AB157" t="str">
        <f t="shared" si="15"/>
        <v>2021-1</v>
      </c>
    </row>
    <row r="158" spans="1:28" hidden="1" x14ac:dyDescent="0.25">
      <c r="A158">
        <v>854208</v>
      </c>
      <c r="B158">
        <v>6627</v>
      </c>
      <c r="C158" t="s">
        <v>844</v>
      </c>
      <c r="D158" t="s">
        <v>845</v>
      </c>
      <c r="E158" t="s">
        <v>287</v>
      </c>
      <c r="F158" t="s">
        <v>32</v>
      </c>
      <c r="G158" t="s">
        <v>24</v>
      </c>
      <c r="H158" t="s">
        <v>24</v>
      </c>
      <c r="I158" t="s">
        <v>25</v>
      </c>
      <c r="J158" t="s">
        <v>70</v>
      </c>
      <c r="K158">
        <v>0</v>
      </c>
      <c r="L158">
        <v>0</v>
      </c>
      <c r="M158" s="1">
        <v>175000</v>
      </c>
      <c r="N158">
        <v>0</v>
      </c>
      <c r="O158" t="s">
        <v>27</v>
      </c>
      <c r="P158" t="s">
        <v>288</v>
      </c>
      <c r="Q158" s="3">
        <v>16000000</v>
      </c>
      <c r="R158" s="1">
        <v>548.08000000000004</v>
      </c>
      <c r="S158" t="s">
        <v>846</v>
      </c>
      <c r="T158" t="s">
        <v>35</v>
      </c>
      <c r="U158" t="s">
        <v>25</v>
      </c>
      <c r="V158" t="s">
        <v>73</v>
      </c>
      <c r="W158" s="4">
        <f t="shared" si="11"/>
        <v>548.08000000000004</v>
      </c>
      <c r="X158" s="4">
        <f t="shared" si="12"/>
        <v>175000</v>
      </c>
      <c r="Y158" s="9">
        <v>17.5</v>
      </c>
      <c r="Z158" s="5">
        <f t="shared" si="13"/>
        <v>31.318857142857144</v>
      </c>
      <c r="AA158" t="str">
        <f t="shared" si="14"/>
        <v>2021-02</v>
      </c>
      <c r="AB158" t="str">
        <f t="shared" si="15"/>
        <v>2021-1</v>
      </c>
    </row>
    <row r="159" spans="1:28" hidden="1" x14ac:dyDescent="0.25">
      <c r="A159">
        <v>1335466</v>
      </c>
      <c r="B159">
        <v>33964</v>
      </c>
      <c r="C159" t="s">
        <v>3919</v>
      </c>
      <c r="D159" t="s">
        <v>218</v>
      </c>
      <c r="E159" t="s">
        <v>500</v>
      </c>
      <c r="F159" t="s">
        <v>153</v>
      </c>
      <c r="G159" t="s">
        <v>24</v>
      </c>
      <c r="H159" t="s">
        <v>24</v>
      </c>
      <c r="I159" t="s">
        <v>25</v>
      </c>
      <c r="J159" t="s">
        <v>70</v>
      </c>
      <c r="K159">
        <v>-45.571886313248001</v>
      </c>
      <c r="L159">
        <v>-72.012646713866999</v>
      </c>
      <c r="M159" s="6">
        <v>171000</v>
      </c>
      <c r="O159" t="s">
        <v>27</v>
      </c>
      <c r="P159" t="s">
        <v>661</v>
      </c>
      <c r="Q159" s="3">
        <v>340000000</v>
      </c>
      <c r="R159" s="1">
        <v>11287</v>
      </c>
      <c r="S159" t="s">
        <v>3920</v>
      </c>
      <c r="T159" t="s">
        <v>35</v>
      </c>
      <c r="U159" t="s">
        <v>25</v>
      </c>
      <c r="V159" t="s">
        <v>73</v>
      </c>
      <c r="W159" s="4">
        <f t="shared" si="11"/>
        <v>11287</v>
      </c>
      <c r="X159" s="4">
        <f t="shared" si="12"/>
        <v>171000</v>
      </c>
      <c r="Y159" s="9">
        <v>17.100000000000001</v>
      </c>
      <c r="Z159" s="5">
        <f t="shared" si="13"/>
        <v>660.05847953216369</v>
      </c>
      <c r="AA159" t="str">
        <f t="shared" si="14"/>
        <v>2021-03</v>
      </c>
      <c r="AB159" t="str">
        <f t="shared" si="15"/>
        <v>2021-1</v>
      </c>
    </row>
    <row r="160" spans="1:28" hidden="1" x14ac:dyDescent="0.25">
      <c r="A160">
        <v>1357089</v>
      </c>
      <c r="B160">
        <v>35488</v>
      </c>
      <c r="C160" t="s">
        <v>2891</v>
      </c>
      <c r="D160" t="s">
        <v>1877</v>
      </c>
      <c r="E160" t="s">
        <v>660</v>
      </c>
      <c r="F160" t="s">
        <v>32</v>
      </c>
      <c r="G160" t="s">
        <v>24</v>
      </c>
      <c r="H160" t="s">
        <v>24</v>
      </c>
      <c r="I160" t="s">
        <v>25</v>
      </c>
      <c r="J160" t="s">
        <v>70</v>
      </c>
      <c r="K160">
        <v>-45.587070300000001</v>
      </c>
      <c r="L160">
        <v>-72.042201399999996</v>
      </c>
      <c r="M160" s="6">
        <v>150000</v>
      </c>
      <c r="N160">
        <v>0</v>
      </c>
      <c r="O160" t="s">
        <v>27</v>
      </c>
      <c r="P160" t="s">
        <v>288</v>
      </c>
      <c r="Q160" s="3">
        <v>74850000</v>
      </c>
      <c r="R160" s="1">
        <v>2547.84</v>
      </c>
      <c r="S160" t="s">
        <v>2892</v>
      </c>
      <c r="T160" t="s">
        <v>922</v>
      </c>
      <c r="U160" t="s">
        <v>25</v>
      </c>
      <c r="V160" t="s">
        <v>73</v>
      </c>
      <c r="W160" s="4">
        <f t="shared" si="11"/>
        <v>2547.84</v>
      </c>
      <c r="X160" s="4">
        <f t="shared" si="12"/>
        <v>150000</v>
      </c>
      <c r="Y160" s="9">
        <v>15</v>
      </c>
      <c r="Z160" s="5">
        <f t="shared" si="13"/>
        <v>169.85600000000002</v>
      </c>
      <c r="AA160" t="str">
        <f t="shared" si="14"/>
        <v>2021-03</v>
      </c>
      <c r="AB160" t="str">
        <f t="shared" si="15"/>
        <v>2021-1</v>
      </c>
    </row>
    <row r="161" spans="1:28" hidden="1" x14ac:dyDescent="0.25">
      <c r="A161">
        <v>1104691</v>
      </c>
      <c r="B161">
        <v>17324</v>
      </c>
      <c r="C161" t="s">
        <v>3884</v>
      </c>
      <c r="D161" t="s">
        <v>3885</v>
      </c>
      <c r="E161" t="s">
        <v>287</v>
      </c>
      <c r="F161" t="s">
        <v>121</v>
      </c>
      <c r="G161" t="s">
        <v>24</v>
      </c>
      <c r="H161" t="s">
        <v>24</v>
      </c>
      <c r="I161" t="s">
        <v>25</v>
      </c>
      <c r="J161" t="s">
        <v>26</v>
      </c>
      <c r="K161">
        <v>0</v>
      </c>
      <c r="L161">
        <v>0</v>
      </c>
      <c r="M161" s="1">
        <v>140000</v>
      </c>
      <c r="N161">
        <v>158</v>
      </c>
      <c r="O161" t="s">
        <v>54</v>
      </c>
      <c r="P161" t="s">
        <v>35</v>
      </c>
      <c r="Q161" s="3">
        <v>250000000</v>
      </c>
      <c r="R161" s="1">
        <v>8544.6102136801892</v>
      </c>
      <c r="S161" t="s">
        <v>3886</v>
      </c>
      <c r="T161" t="s">
        <v>3887</v>
      </c>
      <c r="U161" t="s">
        <v>25</v>
      </c>
      <c r="V161" t="s">
        <v>25</v>
      </c>
      <c r="W161" s="4">
        <f t="shared" si="11"/>
        <v>8544.6102136801892</v>
      </c>
      <c r="X161" s="4">
        <f t="shared" si="12"/>
        <v>140000</v>
      </c>
      <c r="Y161" s="9">
        <v>14</v>
      </c>
      <c r="Z161" s="5">
        <f t="shared" si="13"/>
        <v>610.32930097715632</v>
      </c>
      <c r="AA161" t="str">
        <f t="shared" si="14"/>
        <v>2021-02</v>
      </c>
      <c r="AB161" t="str">
        <f t="shared" si="15"/>
        <v>2021-1</v>
      </c>
    </row>
    <row r="162" spans="1:28" hidden="1" x14ac:dyDescent="0.25">
      <c r="A162">
        <v>1271630</v>
      </c>
      <c r="B162">
        <v>28385</v>
      </c>
      <c r="C162" t="s">
        <v>166</v>
      </c>
      <c r="D162" t="s">
        <v>167</v>
      </c>
      <c r="E162" t="s">
        <v>134</v>
      </c>
      <c r="F162" t="s">
        <v>121</v>
      </c>
      <c r="G162" t="s">
        <v>24</v>
      </c>
      <c r="H162" t="s">
        <v>24</v>
      </c>
      <c r="I162" t="s">
        <v>25</v>
      </c>
      <c r="J162" t="s">
        <v>26</v>
      </c>
      <c r="K162">
        <v>0</v>
      </c>
      <c r="L162">
        <v>0</v>
      </c>
      <c r="M162" s="1">
        <v>138800</v>
      </c>
      <c r="N162">
        <v>0</v>
      </c>
      <c r="O162" t="s">
        <v>54</v>
      </c>
      <c r="P162" t="s">
        <v>35</v>
      </c>
      <c r="Q162" s="3">
        <v>14634</v>
      </c>
      <c r="R162" s="1">
        <v>14634</v>
      </c>
      <c r="S162" t="s">
        <v>168</v>
      </c>
      <c r="T162" t="s">
        <v>169</v>
      </c>
      <c r="U162" t="s">
        <v>25</v>
      </c>
      <c r="V162" t="s">
        <v>25</v>
      </c>
      <c r="W162" s="4">
        <f t="shared" si="11"/>
        <v>14634</v>
      </c>
      <c r="X162" s="4">
        <f t="shared" si="12"/>
        <v>138800</v>
      </c>
      <c r="Y162" s="9">
        <v>13.88</v>
      </c>
      <c r="Z162" s="5">
        <f t="shared" si="13"/>
        <v>1054.3227665706052</v>
      </c>
      <c r="AA162" t="str">
        <f t="shared" si="14"/>
        <v>2021-03</v>
      </c>
      <c r="AB162" t="str">
        <f t="shared" si="15"/>
        <v>2021-1</v>
      </c>
    </row>
    <row r="163" spans="1:28" hidden="1" x14ac:dyDescent="0.25">
      <c r="A163">
        <v>1158099</v>
      </c>
      <c r="B163">
        <v>19365</v>
      </c>
      <c r="C163" t="s">
        <v>3352</v>
      </c>
      <c r="D163" t="s">
        <v>2305</v>
      </c>
      <c r="E163" t="s">
        <v>3353</v>
      </c>
      <c r="F163" t="s">
        <v>32</v>
      </c>
      <c r="G163" t="s">
        <v>24</v>
      </c>
      <c r="H163" t="s">
        <v>24</v>
      </c>
      <c r="I163" t="s">
        <v>25</v>
      </c>
      <c r="J163" t="s">
        <v>63</v>
      </c>
      <c r="K163">
        <v>-44.238521800000001</v>
      </c>
      <c r="L163">
        <v>-71.851127000000005</v>
      </c>
      <c r="M163" s="1">
        <v>124200</v>
      </c>
      <c r="N163">
        <v>0</v>
      </c>
      <c r="O163" t="s">
        <v>27</v>
      </c>
      <c r="P163" t="s">
        <v>288</v>
      </c>
      <c r="Q163" s="3">
        <v>102062665</v>
      </c>
      <c r="R163" s="1">
        <v>3484</v>
      </c>
      <c r="S163" t="s">
        <v>3351</v>
      </c>
      <c r="T163" t="s">
        <v>1472</v>
      </c>
      <c r="U163" t="s">
        <v>25</v>
      </c>
      <c r="V163" t="s">
        <v>66</v>
      </c>
      <c r="W163" s="4">
        <f t="shared" si="11"/>
        <v>3484</v>
      </c>
      <c r="X163" s="4">
        <f t="shared" si="12"/>
        <v>124200</v>
      </c>
      <c r="Y163" s="9">
        <v>12.42</v>
      </c>
      <c r="Z163" s="5">
        <f t="shared" si="13"/>
        <v>280.51529790660226</v>
      </c>
      <c r="AA163" t="str">
        <f t="shared" si="14"/>
        <v>2021-03</v>
      </c>
      <c r="AB163" t="str">
        <f t="shared" si="15"/>
        <v>2021-1</v>
      </c>
    </row>
    <row r="164" spans="1:28" hidden="1" x14ac:dyDescent="0.25">
      <c r="A164">
        <v>1544088</v>
      </c>
      <c r="B164">
        <v>50339</v>
      </c>
      <c r="C164" t="s">
        <v>4492</v>
      </c>
      <c r="D164" t="s">
        <v>425</v>
      </c>
      <c r="E164" t="s">
        <v>934</v>
      </c>
      <c r="F164" t="s">
        <v>32</v>
      </c>
      <c r="G164" t="s">
        <v>24</v>
      </c>
      <c r="H164" t="s">
        <v>24</v>
      </c>
      <c r="I164" t="s">
        <v>25</v>
      </c>
      <c r="J164" t="s">
        <v>26</v>
      </c>
      <c r="K164">
        <v>-45.407751072320799</v>
      </c>
      <c r="L164">
        <v>-72.678869838367405</v>
      </c>
      <c r="M164" s="1">
        <v>123800</v>
      </c>
      <c r="N164">
        <v>0</v>
      </c>
      <c r="O164" t="s">
        <v>27</v>
      </c>
      <c r="P164" t="s">
        <v>675</v>
      </c>
      <c r="Q164" s="3">
        <v>1859993484</v>
      </c>
      <c r="R164" s="1">
        <v>61900</v>
      </c>
      <c r="S164" t="s">
        <v>4493</v>
      </c>
      <c r="T164" t="s">
        <v>750</v>
      </c>
      <c r="U164" t="s">
        <v>25</v>
      </c>
      <c r="V164" t="s">
        <v>25</v>
      </c>
      <c r="W164" s="4">
        <f t="shared" si="11"/>
        <v>61900</v>
      </c>
      <c r="X164" s="4">
        <f t="shared" si="12"/>
        <v>123800.00000000001</v>
      </c>
      <c r="Y164" s="9">
        <v>12.38</v>
      </c>
      <c r="Z164" s="5">
        <f t="shared" si="13"/>
        <v>5000</v>
      </c>
      <c r="AA164" t="str">
        <f t="shared" si="14"/>
        <v>2021-06</v>
      </c>
      <c r="AB164" t="str">
        <f t="shared" si="15"/>
        <v>2021-1</v>
      </c>
    </row>
    <row r="165" spans="1:28" hidden="1" x14ac:dyDescent="0.25">
      <c r="A165">
        <v>886362</v>
      </c>
      <c r="B165">
        <v>10592</v>
      </c>
      <c r="C165" t="s">
        <v>3559</v>
      </c>
      <c r="D165" t="s">
        <v>2513</v>
      </c>
      <c r="E165" t="s">
        <v>287</v>
      </c>
      <c r="F165" t="s">
        <v>32</v>
      </c>
      <c r="G165" t="s">
        <v>24</v>
      </c>
      <c r="H165" t="s">
        <v>24</v>
      </c>
      <c r="I165" t="s">
        <v>25</v>
      </c>
      <c r="J165" t="s">
        <v>33</v>
      </c>
      <c r="K165">
        <v>-46.538364600000001</v>
      </c>
      <c r="L165">
        <v>-71.724292899999995</v>
      </c>
      <c r="M165" s="6">
        <v>120000</v>
      </c>
      <c r="N165">
        <v>0</v>
      </c>
      <c r="O165" t="s">
        <v>27</v>
      </c>
      <c r="P165" t="s">
        <v>288</v>
      </c>
      <c r="Q165" s="3">
        <v>120000000</v>
      </c>
      <c r="R165" s="1">
        <v>4110.6099999999997</v>
      </c>
      <c r="S165" t="s">
        <v>3560</v>
      </c>
      <c r="T165" t="s">
        <v>1190</v>
      </c>
      <c r="U165" t="s">
        <v>25</v>
      </c>
      <c r="V165" t="s">
        <v>36</v>
      </c>
      <c r="W165" s="4">
        <f t="shared" si="11"/>
        <v>4110.6099999999997</v>
      </c>
      <c r="X165" s="4">
        <f t="shared" si="12"/>
        <v>120000</v>
      </c>
      <c r="Y165" s="9">
        <v>12</v>
      </c>
      <c r="Z165" s="5">
        <f t="shared" si="13"/>
        <v>342.55083333333329</v>
      </c>
      <c r="AA165" t="str">
        <f t="shared" si="14"/>
        <v>2021-02</v>
      </c>
      <c r="AB165" t="str">
        <f t="shared" si="15"/>
        <v>2021-1</v>
      </c>
    </row>
    <row r="166" spans="1:28" hidden="1" x14ac:dyDescent="0.25">
      <c r="A166">
        <v>1300071</v>
      </c>
      <c r="B166">
        <v>30844</v>
      </c>
      <c r="C166" t="s">
        <v>3003</v>
      </c>
      <c r="D166" t="s">
        <v>134</v>
      </c>
      <c r="E166" t="s">
        <v>134</v>
      </c>
      <c r="F166" t="s">
        <v>121</v>
      </c>
      <c r="G166" t="s">
        <v>24</v>
      </c>
      <c r="H166" t="s">
        <v>24</v>
      </c>
      <c r="I166" t="s">
        <v>25</v>
      </c>
      <c r="J166" t="s">
        <v>127</v>
      </c>
      <c r="K166">
        <v>-47.249407188799999</v>
      </c>
      <c r="L166">
        <v>-72.558605659700007</v>
      </c>
      <c r="M166" s="1">
        <v>120000</v>
      </c>
      <c r="N166">
        <v>0</v>
      </c>
      <c r="O166" t="s">
        <v>54</v>
      </c>
      <c r="P166" t="s">
        <v>35</v>
      </c>
      <c r="Q166" s="3">
        <v>67560200</v>
      </c>
      <c r="R166" s="1">
        <v>2300.7464463005799</v>
      </c>
      <c r="S166" t="s">
        <v>2999</v>
      </c>
      <c r="T166" t="s">
        <v>128</v>
      </c>
      <c r="U166" t="s">
        <v>25</v>
      </c>
      <c r="V166" t="s">
        <v>129</v>
      </c>
      <c r="W166" s="4">
        <f t="shared" si="11"/>
        <v>2300.7464463005799</v>
      </c>
      <c r="X166" s="4">
        <f t="shared" si="12"/>
        <v>120000</v>
      </c>
      <c r="Y166" s="9">
        <v>12</v>
      </c>
      <c r="Z166" s="5">
        <f t="shared" si="13"/>
        <v>191.72887052504834</v>
      </c>
      <c r="AA166" t="str">
        <f t="shared" si="14"/>
        <v>2021-03</v>
      </c>
      <c r="AB166" t="str">
        <f t="shared" si="15"/>
        <v>2021-1</v>
      </c>
    </row>
    <row r="167" spans="1:28" hidden="1" x14ac:dyDescent="0.25">
      <c r="A167">
        <v>884291</v>
      </c>
      <c r="B167">
        <v>10328</v>
      </c>
      <c r="C167" t="s">
        <v>3486</v>
      </c>
      <c r="D167" t="s">
        <v>3361</v>
      </c>
      <c r="E167" t="s">
        <v>287</v>
      </c>
      <c r="F167" t="s">
        <v>32</v>
      </c>
      <c r="G167" t="s">
        <v>24</v>
      </c>
      <c r="H167" t="s">
        <v>24</v>
      </c>
      <c r="I167" t="s">
        <v>25</v>
      </c>
      <c r="J167" t="s">
        <v>33</v>
      </c>
      <c r="K167">
        <v>0</v>
      </c>
      <c r="L167">
        <v>0</v>
      </c>
      <c r="M167" s="1">
        <v>0</v>
      </c>
      <c r="N167">
        <v>0</v>
      </c>
      <c r="O167" t="s">
        <v>27</v>
      </c>
      <c r="P167" t="s">
        <v>288</v>
      </c>
      <c r="Q167" s="3">
        <v>100000000</v>
      </c>
      <c r="R167" s="1">
        <v>3425.51</v>
      </c>
      <c r="S167" t="s">
        <v>3487</v>
      </c>
      <c r="T167" t="s">
        <v>35</v>
      </c>
      <c r="U167" t="s">
        <v>25</v>
      </c>
      <c r="V167" t="s">
        <v>36</v>
      </c>
      <c r="W167" s="4">
        <f t="shared" si="11"/>
        <v>3425.51</v>
      </c>
      <c r="X167" s="4">
        <f t="shared" si="12"/>
        <v>107500</v>
      </c>
      <c r="Y167" s="9">
        <v>10.75</v>
      </c>
      <c r="Z167" s="5">
        <f t="shared" si="13"/>
        <v>318.65209302325582</v>
      </c>
      <c r="AA167" t="str">
        <f t="shared" si="14"/>
        <v>2021-02</v>
      </c>
      <c r="AB167" t="str">
        <f t="shared" si="15"/>
        <v>2021-1</v>
      </c>
    </row>
    <row r="168" spans="1:28" hidden="1" x14ac:dyDescent="0.25">
      <c r="A168">
        <v>1409737</v>
      </c>
      <c r="B168">
        <v>38992</v>
      </c>
      <c r="C168" t="s">
        <v>2869</v>
      </c>
      <c r="D168" t="s">
        <v>2041</v>
      </c>
      <c r="E168" t="s">
        <v>2042</v>
      </c>
      <c r="F168" t="s">
        <v>23</v>
      </c>
      <c r="G168" t="s">
        <v>24</v>
      </c>
      <c r="H168" t="s">
        <v>24</v>
      </c>
      <c r="I168" t="s">
        <v>25</v>
      </c>
      <c r="J168" t="s">
        <v>33</v>
      </c>
      <c r="K168">
        <v>-46.967093499999997</v>
      </c>
      <c r="L168">
        <v>-72.838104999999999</v>
      </c>
      <c r="M168" s="1">
        <v>105000</v>
      </c>
      <c r="N168">
        <v>0</v>
      </c>
      <c r="O168" t="s">
        <v>27</v>
      </c>
      <c r="P168" t="s">
        <v>2870</v>
      </c>
      <c r="Q168" s="3">
        <v>51477537</v>
      </c>
      <c r="R168" s="1">
        <v>1750</v>
      </c>
      <c r="S168" t="s">
        <v>2871</v>
      </c>
      <c r="T168" t="s">
        <v>2872</v>
      </c>
      <c r="U168" t="s">
        <v>25</v>
      </c>
      <c r="V168" t="s">
        <v>36</v>
      </c>
      <c r="W168" s="4">
        <f t="shared" ref="W168:W231" si="16">R168</f>
        <v>1750</v>
      </c>
      <c r="X168" s="4">
        <f t="shared" si="12"/>
        <v>105000</v>
      </c>
      <c r="Y168" s="9">
        <v>10.5</v>
      </c>
      <c r="Z168" s="5">
        <f t="shared" si="13"/>
        <v>166.66666666666666</v>
      </c>
      <c r="AA168" t="str">
        <f t="shared" si="14"/>
        <v>2021-04</v>
      </c>
      <c r="AB168" t="str">
        <f t="shared" si="15"/>
        <v>2021-1</v>
      </c>
    </row>
    <row r="169" spans="1:28" hidden="1" x14ac:dyDescent="0.25">
      <c r="A169">
        <v>1568962</v>
      </c>
      <c r="B169">
        <v>53219</v>
      </c>
      <c r="C169" t="s">
        <v>3986</v>
      </c>
      <c r="D169" t="s">
        <v>3987</v>
      </c>
      <c r="E169" t="s">
        <v>3308</v>
      </c>
      <c r="F169" t="s">
        <v>32</v>
      </c>
      <c r="G169" t="s">
        <v>24</v>
      </c>
      <c r="H169" t="s">
        <v>24</v>
      </c>
      <c r="I169" t="s">
        <v>25</v>
      </c>
      <c r="J169" t="s">
        <v>26</v>
      </c>
      <c r="K169">
        <v>-45.4594082079808</v>
      </c>
      <c r="L169">
        <v>-72.396125793457003</v>
      </c>
      <c r="M169" s="1">
        <v>102300</v>
      </c>
      <c r="N169">
        <v>0</v>
      </c>
      <c r="O169" t="s">
        <v>27</v>
      </c>
      <c r="P169" t="s">
        <v>675</v>
      </c>
      <c r="Q169" s="3">
        <v>230000000</v>
      </c>
      <c r="R169" s="1">
        <v>7654.32</v>
      </c>
      <c r="S169" t="s">
        <v>3988</v>
      </c>
      <c r="T169" t="s">
        <v>750</v>
      </c>
      <c r="U169" t="s">
        <v>25</v>
      </c>
      <c r="V169" t="s">
        <v>25</v>
      </c>
      <c r="W169" s="4">
        <f t="shared" si="16"/>
        <v>7654.32</v>
      </c>
      <c r="X169" s="4">
        <f t="shared" si="12"/>
        <v>102300</v>
      </c>
      <c r="Y169" s="9">
        <v>10.23</v>
      </c>
      <c r="Z169" s="5">
        <f t="shared" si="13"/>
        <v>748.22287390029317</v>
      </c>
      <c r="AA169" t="str">
        <f t="shared" si="14"/>
        <v>2021-06</v>
      </c>
      <c r="AB169" t="str">
        <f t="shared" si="15"/>
        <v>2021-1</v>
      </c>
    </row>
    <row r="170" spans="1:28" hidden="1" x14ac:dyDescent="0.25">
      <c r="A170">
        <v>1559087</v>
      </c>
      <c r="B170">
        <v>52039</v>
      </c>
      <c r="C170" t="s">
        <v>2822</v>
      </c>
      <c r="D170" t="s">
        <v>659</v>
      </c>
      <c r="E170" t="s">
        <v>2823</v>
      </c>
      <c r="F170" t="s">
        <v>153</v>
      </c>
      <c r="G170" t="s">
        <v>24</v>
      </c>
      <c r="H170" t="s">
        <v>24</v>
      </c>
      <c r="I170" t="s">
        <v>25</v>
      </c>
      <c r="J170" t="s">
        <v>59</v>
      </c>
      <c r="K170">
        <v>-44.4098696</v>
      </c>
      <c r="L170">
        <v>-73.738240500000003</v>
      </c>
      <c r="M170" s="6">
        <v>60000</v>
      </c>
      <c r="O170" t="s">
        <v>27</v>
      </c>
      <c r="P170" t="s">
        <v>661</v>
      </c>
      <c r="Q170" s="3">
        <v>29211000</v>
      </c>
      <c r="R170" s="1">
        <v>970</v>
      </c>
      <c r="S170" t="s">
        <v>2824</v>
      </c>
      <c r="T170" t="s">
        <v>2825</v>
      </c>
      <c r="U170" t="s">
        <v>25</v>
      </c>
      <c r="V170" t="s">
        <v>61</v>
      </c>
      <c r="W170" s="4">
        <f t="shared" si="16"/>
        <v>970</v>
      </c>
      <c r="X170" s="4">
        <f t="shared" si="12"/>
        <v>60000</v>
      </c>
      <c r="Y170" s="9">
        <v>6</v>
      </c>
      <c r="Z170" s="5">
        <f t="shared" si="13"/>
        <v>161.66666666666666</v>
      </c>
      <c r="AA170" t="str">
        <f t="shared" si="14"/>
        <v>2021-06</v>
      </c>
      <c r="AB170" t="str">
        <f t="shared" si="15"/>
        <v>2021-1</v>
      </c>
    </row>
    <row r="171" spans="1:28" hidden="1" x14ac:dyDescent="0.25">
      <c r="A171">
        <v>868922</v>
      </c>
      <c r="B171">
        <v>8344</v>
      </c>
      <c r="C171" t="s">
        <v>4092</v>
      </c>
      <c r="D171" t="s">
        <v>3904</v>
      </c>
      <c r="E171" t="s">
        <v>287</v>
      </c>
      <c r="F171" t="s">
        <v>32</v>
      </c>
      <c r="G171" t="s">
        <v>24</v>
      </c>
      <c r="H171" t="s">
        <v>24</v>
      </c>
      <c r="I171" t="s">
        <v>25</v>
      </c>
      <c r="J171" t="s">
        <v>59</v>
      </c>
      <c r="K171">
        <v>0</v>
      </c>
      <c r="L171">
        <v>0</v>
      </c>
      <c r="M171" s="1">
        <v>53000</v>
      </c>
      <c r="N171">
        <v>0</v>
      </c>
      <c r="O171" t="s">
        <v>27</v>
      </c>
      <c r="P171" t="s">
        <v>288</v>
      </c>
      <c r="Q171" s="3">
        <v>140000000</v>
      </c>
      <c r="R171" s="1">
        <v>4795.72</v>
      </c>
      <c r="S171" t="s">
        <v>4093</v>
      </c>
      <c r="T171" t="s">
        <v>35</v>
      </c>
      <c r="U171" t="s">
        <v>25</v>
      </c>
      <c r="V171" t="s">
        <v>61</v>
      </c>
      <c r="W171" s="4">
        <f t="shared" si="16"/>
        <v>4795.72</v>
      </c>
      <c r="X171" s="4">
        <f t="shared" si="12"/>
        <v>53000</v>
      </c>
      <c r="Y171" s="9">
        <v>5.3</v>
      </c>
      <c r="Z171" s="5">
        <f t="shared" si="13"/>
        <v>904.85283018867938</v>
      </c>
      <c r="AA171" t="str">
        <f t="shared" si="14"/>
        <v>2021-02</v>
      </c>
      <c r="AB171" t="str">
        <f t="shared" si="15"/>
        <v>2021-1</v>
      </c>
    </row>
    <row r="172" spans="1:28" hidden="1" x14ac:dyDescent="0.25">
      <c r="A172">
        <v>1248716</v>
      </c>
      <c r="B172">
        <v>26403</v>
      </c>
      <c r="C172" t="s">
        <v>2904</v>
      </c>
      <c r="D172" t="s">
        <v>2905</v>
      </c>
      <c r="E172" t="s">
        <v>134</v>
      </c>
      <c r="F172" t="s">
        <v>121</v>
      </c>
      <c r="G172" t="s">
        <v>24</v>
      </c>
      <c r="H172" t="s">
        <v>190</v>
      </c>
      <c r="I172" t="s">
        <v>25</v>
      </c>
      <c r="J172" t="s">
        <v>26</v>
      </c>
      <c r="K172">
        <v>-45.934226766259997</v>
      </c>
      <c r="L172">
        <v>-73.563699945507807</v>
      </c>
      <c r="M172" s="1">
        <v>50000</v>
      </c>
      <c r="N172">
        <v>0</v>
      </c>
      <c r="O172" t="s">
        <v>54</v>
      </c>
      <c r="P172" t="s">
        <v>35</v>
      </c>
      <c r="Q172" s="3">
        <v>25000000</v>
      </c>
      <c r="R172" s="1">
        <v>851.36901840898201</v>
      </c>
      <c r="S172" t="s">
        <v>2906</v>
      </c>
      <c r="T172" t="s">
        <v>2907</v>
      </c>
      <c r="U172" t="s">
        <v>25</v>
      </c>
      <c r="V172" t="s">
        <v>25</v>
      </c>
      <c r="W172" s="4">
        <f t="shared" si="16"/>
        <v>851.36901840898201</v>
      </c>
      <c r="X172" s="4">
        <f t="shared" si="12"/>
        <v>50000</v>
      </c>
      <c r="Y172" s="9">
        <v>5</v>
      </c>
      <c r="Z172" s="5">
        <f t="shared" si="13"/>
        <v>170.27380368179641</v>
      </c>
      <c r="AA172" t="str">
        <f t="shared" si="14"/>
        <v>2021-03</v>
      </c>
      <c r="AB172" t="str">
        <f t="shared" si="15"/>
        <v>2021-1</v>
      </c>
    </row>
    <row r="173" spans="1:28" hidden="1" x14ac:dyDescent="0.25">
      <c r="A173">
        <v>1524632</v>
      </c>
      <c r="B173">
        <v>48246</v>
      </c>
      <c r="C173" t="s">
        <v>2858</v>
      </c>
      <c r="D173" t="s">
        <v>419</v>
      </c>
      <c r="E173" t="s">
        <v>2859</v>
      </c>
      <c r="F173" t="s">
        <v>153</v>
      </c>
      <c r="G173" t="s">
        <v>24</v>
      </c>
      <c r="H173" t="s">
        <v>24</v>
      </c>
      <c r="I173" t="s">
        <v>25</v>
      </c>
      <c r="J173" t="s">
        <v>26</v>
      </c>
      <c r="K173">
        <v>-45.406781000000002</v>
      </c>
      <c r="L173">
        <v>-72.684171000000006</v>
      </c>
      <c r="M173" s="6">
        <v>50000</v>
      </c>
      <c r="O173" t="s">
        <v>27</v>
      </c>
      <c r="P173" t="s">
        <v>661</v>
      </c>
      <c r="Q173" s="3">
        <v>25000000</v>
      </c>
      <c r="R173" s="1">
        <v>830</v>
      </c>
      <c r="S173" t="s">
        <v>2719</v>
      </c>
      <c r="T173" t="s">
        <v>2720</v>
      </c>
      <c r="U173" t="s">
        <v>25</v>
      </c>
      <c r="V173" t="s">
        <v>25</v>
      </c>
      <c r="W173" s="4">
        <f t="shared" si="16"/>
        <v>830</v>
      </c>
      <c r="X173" s="4">
        <f t="shared" si="12"/>
        <v>50000</v>
      </c>
      <c r="Y173" s="9">
        <v>5</v>
      </c>
      <c r="Z173" s="5">
        <f t="shared" si="13"/>
        <v>166</v>
      </c>
      <c r="AA173" t="str">
        <f t="shared" si="14"/>
        <v>2021-05</v>
      </c>
      <c r="AB173" t="str">
        <f t="shared" si="15"/>
        <v>2021-1</v>
      </c>
    </row>
    <row r="174" spans="1:28" hidden="1" x14ac:dyDescent="0.25">
      <c r="A174">
        <v>1546181</v>
      </c>
      <c r="B174">
        <v>50590</v>
      </c>
      <c r="C174" t="s">
        <v>3675</v>
      </c>
      <c r="D174" t="s">
        <v>659</v>
      </c>
      <c r="E174" t="s">
        <v>3676</v>
      </c>
      <c r="F174" t="s">
        <v>153</v>
      </c>
      <c r="G174" t="s">
        <v>24</v>
      </c>
      <c r="H174" t="s">
        <v>24</v>
      </c>
      <c r="I174" t="s">
        <v>25</v>
      </c>
      <c r="J174" t="s">
        <v>59</v>
      </c>
      <c r="K174">
        <v>-44.4098696</v>
      </c>
      <c r="L174">
        <v>-73.738240500000003</v>
      </c>
      <c r="M174" s="6">
        <v>39000</v>
      </c>
      <c r="O174" t="s">
        <v>27</v>
      </c>
      <c r="P174" t="s">
        <v>661</v>
      </c>
      <c r="Q174" s="3">
        <v>51231600</v>
      </c>
      <c r="R174" s="1">
        <v>1701</v>
      </c>
      <c r="S174" t="s">
        <v>3677</v>
      </c>
      <c r="T174" t="s">
        <v>3678</v>
      </c>
      <c r="U174" t="s">
        <v>25</v>
      </c>
      <c r="V174" t="s">
        <v>61</v>
      </c>
      <c r="W174" s="4">
        <f t="shared" si="16"/>
        <v>1701</v>
      </c>
      <c r="X174" s="4">
        <f t="shared" si="12"/>
        <v>39000</v>
      </c>
      <c r="Y174" s="9">
        <v>3.9</v>
      </c>
      <c r="Z174" s="5">
        <f t="shared" si="13"/>
        <v>436.15384615384619</v>
      </c>
      <c r="AA174" t="str">
        <f t="shared" si="14"/>
        <v>2021-06</v>
      </c>
      <c r="AB174" t="str">
        <f t="shared" si="15"/>
        <v>2021-1</v>
      </c>
    </row>
    <row r="175" spans="1:28" hidden="1" x14ac:dyDescent="0.25">
      <c r="A175">
        <v>873141</v>
      </c>
      <c r="B175">
        <v>8897</v>
      </c>
      <c r="C175" t="s">
        <v>3040</v>
      </c>
      <c r="D175" t="s">
        <v>1360</v>
      </c>
      <c r="E175" t="s">
        <v>287</v>
      </c>
      <c r="F175" t="s">
        <v>32</v>
      </c>
      <c r="G175" t="s">
        <v>24</v>
      </c>
      <c r="H175" t="s">
        <v>24</v>
      </c>
      <c r="I175" t="s">
        <v>25</v>
      </c>
      <c r="J175" t="s">
        <v>70</v>
      </c>
      <c r="K175">
        <v>0</v>
      </c>
      <c r="L175">
        <v>0</v>
      </c>
      <c r="M175" s="8">
        <v>35000</v>
      </c>
      <c r="N175">
        <v>0</v>
      </c>
      <c r="O175" t="s">
        <v>27</v>
      </c>
      <c r="P175" t="s">
        <v>288</v>
      </c>
      <c r="Q175" s="3">
        <v>6500000</v>
      </c>
      <c r="R175" s="6">
        <f>222.65*M175/10000</f>
        <v>779.27499999999998</v>
      </c>
      <c r="S175" t="s">
        <v>3041</v>
      </c>
      <c r="T175" t="s">
        <v>35</v>
      </c>
      <c r="U175" t="s">
        <v>25</v>
      </c>
      <c r="V175" t="s">
        <v>73</v>
      </c>
      <c r="W175" s="4">
        <f t="shared" si="16"/>
        <v>779.27499999999998</v>
      </c>
      <c r="X175" s="4">
        <f t="shared" si="12"/>
        <v>35000</v>
      </c>
      <c r="Y175" s="9">
        <v>3.5</v>
      </c>
      <c r="Z175" s="5">
        <f t="shared" si="13"/>
        <v>222.65</v>
      </c>
      <c r="AA175" t="str">
        <f t="shared" si="14"/>
        <v>2021-02</v>
      </c>
      <c r="AB175" t="str">
        <f t="shared" si="15"/>
        <v>2021-1</v>
      </c>
    </row>
    <row r="176" spans="1:28" hidden="1" x14ac:dyDescent="0.25">
      <c r="A176">
        <v>1315726</v>
      </c>
      <c r="B176">
        <v>32090</v>
      </c>
      <c r="C176" t="s">
        <v>3112</v>
      </c>
      <c r="D176" t="s">
        <v>2901</v>
      </c>
      <c r="E176" t="s">
        <v>500</v>
      </c>
      <c r="F176" t="s">
        <v>32</v>
      </c>
      <c r="G176" t="s">
        <v>24</v>
      </c>
      <c r="H176" t="s">
        <v>24</v>
      </c>
      <c r="I176" t="s">
        <v>25</v>
      </c>
      <c r="J176" t="s">
        <v>70</v>
      </c>
      <c r="K176">
        <v>0</v>
      </c>
      <c r="L176">
        <v>0</v>
      </c>
      <c r="M176" s="6">
        <v>35000</v>
      </c>
      <c r="N176">
        <v>0</v>
      </c>
      <c r="O176" t="s">
        <v>27</v>
      </c>
      <c r="P176" t="s">
        <v>288</v>
      </c>
      <c r="Q176" s="3">
        <v>22750000</v>
      </c>
      <c r="R176" s="1">
        <v>774.74</v>
      </c>
      <c r="S176" t="s">
        <v>3113</v>
      </c>
      <c r="T176" t="s">
        <v>35</v>
      </c>
      <c r="U176" t="s">
        <v>25</v>
      </c>
      <c r="V176" t="s">
        <v>73</v>
      </c>
      <c r="W176" s="4">
        <f t="shared" si="16"/>
        <v>774.74</v>
      </c>
      <c r="X176" s="4">
        <f t="shared" si="12"/>
        <v>35000</v>
      </c>
      <c r="Y176" s="9">
        <v>3.5</v>
      </c>
      <c r="Z176" s="5">
        <f t="shared" si="13"/>
        <v>221.35428571428571</v>
      </c>
      <c r="AA176" t="str">
        <f t="shared" si="14"/>
        <v>2021-03</v>
      </c>
      <c r="AB176" t="str">
        <f t="shared" si="15"/>
        <v>2021-1</v>
      </c>
    </row>
    <row r="177" spans="1:28" hidden="1" x14ac:dyDescent="0.25">
      <c r="A177">
        <v>1491058</v>
      </c>
      <c r="B177">
        <v>44788</v>
      </c>
      <c r="C177" t="s">
        <v>3989</v>
      </c>
      <c r="D177" t="s">
        <v>1938</v>
      </c>
      <c r="E177" t="s">
        <v>1939</v>
      </c>
      <c r="F177" t="s">
        <v>32</v>
      </c>
      <c r="G177" t="s">
        <v>24</v>
      </c>
      <c r="H177" t="s">
        <v>24</v>
      </c>
      <c r="I177" t="s">
        <v>25</v>
      </c>
      <c r="J177" t="s">
        <v>70</v>
      </c>
      <c r="K177">
        <v>0</v>
      </c>
      <c r="L177">
        <v>0</v>
      </c>
      <c r="M177" s="6">
        <v>31600</v>
      </c>
      <c r="N177">
        <v>0</v>
      </c>
      <c r="O177" t="s">
        <v>27</v>
      </c>
      <c r="P177" t="s">
        <v>288</v>
      </c>
      <c r="Q177" s="3">
        <v>70000000</v>
      </c>
      <c r="R177" s="1">
        <v>2370.1999999999998</v>
      </c>
      <c r="S177" t="s">
        <v>3990</v>
      </c>
      <c r="T177" t="s">
        <v>35</v>
      </c>
      <c r="U177" t="s">
        <v>25</v>
      </c>
      <c r="V177" t="s">
        <v>73</v>
      </c>
      <c r="W177" s="4">
        <f t="shared" si="16"/>
        <v>2370.1999999999998</v>
      </c>
      <c r="X177" s="4">
        <f t="shared" si="12"/>
        <v>31600</v>
      </c>
      <c r="Y177" s="9">
        <v>3.16</v>
      </c>
      <c r="Z177" s="5">
        <f t="shared" si="13"/>
        <v>750.06329113924039</v>
      </c>
      <c r="AA177" t="str">
        <f t="shared" si="14"/>
        <v>2021-05</v>
      </c>
      <c r="AB177" t="str">
        <f t="shared" si="15"/>
        <v>2021-1</v>
      </c>
    </row>
    <row r="178" spans="1:28" hidden="1" x14ac:dyDescent="0.25">
      <c r="A178">
        <v>1305825</v>
      </c>
      <c r="B178">
        <v>31507</v>
      </c>
      <c r="C178" t="s">
        <v>4420</v>
      </c>
      <c r="D178" t="s">
        <v>134</v>
      </c>
      <c r="E178" t="s">
        <v>134</v>
      </c>
      <c r="F178" t="s">
        <v>121</v>
      </c>
      <c r="G178" t="s">
        <v>24</v>
      </c>
      <c r="H178" t="s">
        <v>24</v>
      </c>
      <c r="I178" t="s">
        <v>25</v>
      </c>
      <c r="J178" t="s">
        <v>122</v>
      </c>
      <c r="K178">
        <v>-46.108829783499999</v>
      </c>
      <c r="L178">
        <v>-72.095012665499993</v>
      </c>
      <c r="M178" s="1">
        <v>25000</v>
      </c>
      <c r="N178">
        <v>0</v>
      </c>
      <c r="O178" t="s">
        <v>54</v>
      </c>
      <c r="P178" t="s">
        <v>35</v>
      </c>
      <c r="Q178" s="3">
        <v>181237580</v>
      </c>
      <c r="R178" s="1">
        <v>6172.0024233367703</v>
      </c>
      <c r="S178" t="s">
        <v>4421</v>
      </c>
      <c r="T178" t="s">
        <v>156</v>
      </c>
      <c r="U178" t="s">
        <v>25</v>
      </c>
      <c r="V178" t="s">
        <v>66</v>
      </c>
      <c r="W178" s="4">
        <f t="shared" si="16"/>
        <v>6172.0024233367703</v>
      </c>
      <c r="X178" s="4">
        <f t="shared" si="12"/>
        <v>25000</v>
      </c>
      <c r="Y178" s="9">
        <v>2.5</v>
      </c>
      <c r="Z178" s="5">
        <f t="shared" si="13"/>
        <v>2468.800969334708</v>
      </c>
      <c r="AA178" t="str">
        <f t="shared" si="14"/>
        <v>2021-03</v>
      </c>
      <c r="AB178" t="str">
        <f t="shared" si="15"/>
        <v>2021-1</v>
      </c>
    </row>
    <row r="179" spans="1:28" hidden="1" x14ac:dyDescent="0.25">
      <c r="A179">
        <v>1191890</v>
      </c>
      <c r="B179">
        <v>21214</v>
      </c>
      <c r="C179" t="s">
        <v>4081</v>
      </c>
      <c r="D179" t="s">
        <v>4082</v>
      </c>
      <c r="E179" t="s">
        <v>4083</v>
      </c>
      <c r="F179" t="s">
        <v>121</v>
      </c>
      <c r="G179" t="s">
        <v>24</v>
      </c>
      <c r="H179" t="s">
        <v>24</v>
      </c>
      <c r="I179" t="s">
        <v>25</v>
      </c>
      <c r="J179" t="s">
        <v>33</v>
      </c>
      <c r="K179">
        <v>-46.815516343500001</v>
      </c>
      <c r="L179">
        <v>-71.995773293300005</v>
      </c>
      <c r="M179" s="1">
        <v>25000</v>
      </c>
      <c r="N179">
        <v>0</v>
      </c>
      <c r="O179" t="s">
        <v>54</v>
      </c>
      <c r="P179" t="s">
        <v>35</v>
      </c>
      <c r="Q179" s="3">
        <v>65041260</v>
      </c>
      <c r="R179" s="1">
        <v>2214.9645472913398</v>
      </c>
      <c r="S179" t="s">
        <v>4084</v>
      </c>
      <c r="T179" t="s">
        <v>165</v>
      </c>
      <c r="U179" t="s">
        <v>25</v>
      </c>
      <c r="V179" t="s">
        <v>36</v>
      </c>
      <c r="W179" s="4">
        <f t="shared" si="16"/>
        <v>2214.9645472913398</v>
      </c>
      <c r="X179" s="4">
        <f t="shared" si="12"/>
        <v>25000</v>
      </c>
      <c r="Y179" s="9">
        <v>2.5</v>
      </c>
      <c r="Z179" s="5">
        <f t="shared" si="13"/>
        <v>885.98581891653589</v>
      </c>
      <c r="AA179" t="str">
        <f t="shared" si="14"/>
        <v>2021-03</v>
      </c>
      <c r="AB179" t="str">
        <f t="shared" si="15"/>
        <v>2021-1</v>
      </c>
    </row>
    <row r="180" spans="1:28" hidden="1" x14ac:dyDescent="0.25">
      <c r="A180">
        <v>1514584</v>
      </c>
      <c r="B180">
        <v>47202</v>
      </c>
      <c r="C180" t="s">
        <v>4025</v>
      </c>
      <c r="D180" t="s">
        <v>1670</v>
      </c>
      <c r="E180" t="s">
        <v>1943</v>
      </c>
      <c r="F180" t="s">
        <v>153</v>
      </c>
      <c r="G180" t="s">
        <v>24</v>
      </c>
      <c r="H180" t="s">
        <v>24</v>
      </c>
      <c r="I180" t="s">
        <v>25</v>
      </c>
      <c r="J180" t="s">
        <v>424</v>
      </c>
      <c r="K180">
        <v>-44.001762152329</v>
      </c>
      <c r="L180">
        <v>-73.729398235047</v>
      </c>
      <c r="M180" s="6">
        <v>21000</v>
      </c>
      <c r="O180" t="s">
        <v>27</v>
      </c>
      <c r="P180" t="s">
        <v>661</v>
      </c>
      <c r="Q180" s="3">
        <v>50000000</v>
      </c>
      <c r="R180" s="1">
        <v>1660</v>
      </c>
      <c r="S180" t="s">
        <v>4026</v>
      </c>
      <c r="T180" t="s">
        <v>4027</v>
      </c>
      <c r="U180" t="s">
        <v>25</v>
      </c>
      <c r="V180" t="s">
        <v>427</v>
      </c>
      <c r="W180" s="4">
        <f t="shared" si="16"/>
        <v>1660</v>
      </c>
      <c r="X180" s="4">
        <f t="shared" si="12"/>
        <v>21000</v>
      </c>
      <c r="Y180" s="9">
        <v>2.1</v>
      </c>
      <c r="Z180" s="5">
        <f t="shared" si="13"/>
        <v>790.47619047619048</v>
      </c>
      <c r="AA180" t="str">
        <f t="shared" si="14"/>
        <v>2021-05</v>
      </c>
      <c r="AB180" t="str">
        <f t="shared" si="15"/>
        <v>2021-1</v>
      </c>
    </row>
    <row r="181" spans="1:28" hidden="1" x14ac:dyDescent="0.25">
      <c r="A181">
        <v>1185622</v>
      </c>
      <c r="B181">
        <v>20865</v>
      </c>
      <c r="C181" t="s">
        <v>2094</v>
      </c>
      <c r="D181" t="s">
        <v>474</v>
      </c>
      <c r="E181" t="s">
        <v>475</v>
      </c>
      <c r="F181" t="s">
        <v>32</v>
      </c>
      <c r="G181" t="s">
        <v>24</v>
      </c>
      <c r="H181" t="s">
        <v>24</v>
      </c>
      <c r="I181" t="s">
        <v>25</v>
      </c>
      <c r="J181" t="s">
        <v>26</v>
      </c>
      <c r="K181">
        <v>0</v>
      </c>
      <c r="L181">
        <v>0</v>
      </c>
      <c r="M181" s="1">
        <v>20000</v>
      </c>
      <c r="N181">
        <v>0</v>
      </c>
      <c r="O181" t="s">
        <v>27</v>
      </c>
      <c r="P181" t="s">
        <v>288</v>
      </c>
      <c r="Q181" s="3">
        <v>2450000</v>
      </c>
      <c r="R181" s="6">
        <f>83.48*M181/10000</f>
        <v>166.96</v>
      </c>
      <c r="S181" t="s">
        <v>1650</v>
      </c>
      <c r="T181" t="s">
        <v>35</v>
      </c>
      <c r="U181" t="s">
        <v>25</v>
      </c>
      <c r="V181" t="s">
        <v>25</v>
      </c>
      <c r="W181" s="4">
        <f t="shared" si="16"/>
        <v>166.96</v>
      </c>
      <c r="X181" s="4">
        <f t="shared" si="12"/>
        <v>20000</v>
      </c>
      <c r="Y181" s="9">
        <v>2</v>
      </c>
      <c r="Z181" s="5">
        <f t="shared" si="13"/>
        <v>83.48</v>
      </c>
      <c r="AA181" t="str">
        <f t="shared" si="14"/>
        <v>2021-03</v>
      </c>
      <c r="AB181" t="str">
        <f t="shared" si="15"/>
        <v>2021-1</v>
      </c>
    </row>
    <row r="182" spans="1:28" hidden="1" x14ac:dyDescent="0.25">
      <c r="A182">
        <v>1300734</v>
      </c>
      <c r="B182">
        <v>30948</v>
      </c>
      <c r="C182" t="s">
        <v>217</v>
      </c>
      <c r="D182" t="s">
        <v>218</v>
      </c>
      <c r="E182" t="s">
        <v>134</v>
      </c>
      <c r="F182" t="s">
        <v>121</v>
      </c>
      <c r="G182" t="s">
        <v>24</v>
      </c>
      <c r="H182" t="s">
        <v>24</v>
      </c>
      <c r="I182" t="s">
        <v>25</v>
      </c>
      <c r="J182" t="s">
        <v>122</v>
      </c>
      <c r="K182">
        <v>-46.462947436599997</v>
      </c>
      <c r="L182">
        <v>-72.670790275399995</v>
      </c>
      <c r="M182" s="1">
        <v>18000</v>
      </c>
      <c r="N182">
        <v>0</v>
      </c>
      <c r="O182" t="s">
        <v>54</v>
      </c>
      <c r="P182" t="s">
        <v>35</v>
      </c>
      <c r="Q182" s="3">
        <v>7700</v>
      </c>
      <c r="R182" s="1">
        <v>7700</v>
      </c>
      <c r="S182" t="s">
        <v>219</v>
      </c>
      <c r="T182" t="s">
        <v>136</v>
      </c>
      <c r="U182" t="s">
        <v>25</v>
      </c>
      <c r="V182" t="s">
        <v>66</v>
      </c>
      <c r="W182" s="4">
        <f t="shared" si="16"/>
        <v>7700</v>
      </c>
      <c r="X182" s="4">
        <f t="shared" si="12"/>
        <v>18000</v>
      </c>
      <c r="Y182" s="9">
        <v>1.8</v>
      </c>
      <c r="Z182" s="5">
        <f t="shared" si="13"/>
        <v>4277.7777777777774</v>
      </c>
      <c r="AA182" t="str">
        <f t="shared" si="14"/>
        <v>2021-03</v>
      </c>
      <c r="AB182" t="str">
        <f t="shared" si="15"/>
        <v>2021-1</v>
      </c>
    </row>
    <row r="183" spans="1:28" hidden="1" x14ac:dyDescent="0.25">
      <c r="A183">
        <v>870541</v>
      </c>
      <c r="B183">
        <v>8543</v>
      </c>
      <c r="C183" t="s">
        <v>4430</v>
      </c>
      <c r="D183" t="s">
        <v>4431</v>
      </c>
      <c r="E183" t="s">
        <v>287</v>
      </c>
      <c r="F183" t="s">
        <v>32</v>
      </c>
      <c r="G183" t="s">
        <v>24</v>
      </c>
      <c r="H183" t="s">
        <v>24</v>
      </c>
      <c r="I183" t="s">
        <v>25</v>
      </c>
      <c r="J183" t="s">
        <v>70</v>
      </c>
      <c r="K183">
        <v>0</v>
      </c>
      <c r="L183">
        <v>0</v>
      </c>
      <c r="M183" s="1">
        <v>15000</v>
      </c>
      <c r="N183">
        <v>0</v>
      </c>
      <c r="O183" t="s">
        <v>27</v>
      </c>
      <c r="P183" t="s">
        <v>288</v>
      </c>
      <c r="Q183" s="3">
        <v>120000000</v>
      </c>
      <c r="R183" s="1">
        <v>4110.6099999999997</v>
      </c>
      <c r="S183" t="s">
        <v>4432</v>
      </c>
      <c r="T183" t="s">
        <v>35</v>
      </c>
      <c r="U183" t="s">
        <v>25</v>
      </c>
      <c r="V183" t="s">
        <v>73</v>
      </c>
      <c r="W183" s="4">
        <f t="shared" si="16"/>
        <v>4110.6099999999997</v>
      </c>
      <c r="X183" s="4">
        <f t="shared" si="12"/>
        <v>15000</v>
      </c>
      <c r="Y183" s="9">
        <v>1.5</v>
      </c>
      <c r="Z183" s="5">
        <f t="shared" si="13"/>
        <v>2740.4066666666663</v>
      </c>
      <c r="AA183" t="str">
        <f t="shared" si="14"/>
        <v>2021-02</v>
      </c>
      <c r="AB183" t="str">
        <f t="shared" si="15"/>
        <v>2021-1</v>
      </c>
    </row>
    <row r="184" spans="1:28" hidden="1" x14ac:dyDescent="0.25">
      <c r="A184">
        <v>1550156</v>
      </c>
      <c r="B184">
        <v>51072</v>
      </c>
      <c r="C184" t="s">
        <v>4417</v>
      </c>
      <c r="D184" t="s">
        <v>4418</v>
      </c>
      <c r="E184" t="s">
        <v>689</v>
      </c>
      <c r="F184" t="s">
        <v>32</v>
      </c>
      <c r="G184" t="s">
        <v>24</v>
      </c>
      <c r="H184" t="s">
        <v>24</v>
      </c>
      <c r="I184" t="s">
        <v>25</v>
      </c>
      <c r="J184" t="s">
        <v>63</v>
      </c>
      <c r="K184">
        <v>0</v>
      </c>
      <c r="L184">
        <v>0</v>
      </c>
      <c r="M184" s="1">
        <v>15000</v>
      </c>
      <c r="N184">
        <v>0</v>
      </c>
      <c r="O184" t="s">
        <v>27</v>
      </c>
      <c r="P184" t="s">
        <v>425</v>
      </c>
      <c r="Q184" s="3">
        <v>110000000</v>
      </c>
      <c r="R184" s="1">
        <v>3682.18</v>
      </c>
      <c r="S184" t="s">
        <v>4419</v>
      </c>
      <c r="T184" t="s">
        <v>35</v>
      </c>
      <c r="U184" t="s">
        <v>25</v>
      </c>
      <c r="V184" t="s">
        <v>66</v>
      </c>
      <c r="W184" s="4">
        <f t="shared" si="16"/>
        <v>3682.18</v>
      </c>
      <c r="X184" s="4">
        <f t="shared" si="12"/>
        <v>15000</v>
      </c>
      <c r="Y184" s="9">
        <v>1.5</v>
      </c>
      <c r="Z184" s="5">
        <f t="shared" si="13"/>
        <v>2454.7866666666664</v>
      </c>
      <c r="AA184" t="str">
        <f t="shared" si="14"/>
        <v>2021-06</v>
      </c>
      <c r="AB184" t="str">
        <f t="shared" si="15"/>
        <v>2021-1</v>
      </c>
    </row>
    <row r="185" spans="1:28" hidden="1" x14ac:dyDescent="0.25">
      <c r="A185">
        <v>1288277</v>
      </c>
      <c r="B185">
        <v>29797</v>
      </c>
      <c r="C185" t="s">
        <v>4374</v>
      </c>
      <c r="D185" t="s">
        <v>4375</v>
      </c>
      <c r="E185" t="s">
        <v>134</v>
      </c>
      <c r="F185" t="s">
        <v>121</v>
      </c>
      <c r="G185" t="s">
        <v>24</v>
      </c>
      <c r="H185" t="s">
        <v>190</v>
      </c>
      <c r="I185" t="s">
        <v>25</v>
      </c>
      <c r="J185" t="s">
        <v>122</v>
      </c>
      <c r="K185">
        <v>-46.282919249608703</v>
      </c>
      <c r="L185">
        <v>-71.933333000000005</v>
      </c>
      <c r="M185" s="1">
        <v>15000</v>
      </c>
      <c r="N185">
        <v>0</v>
      </c>
      <c r="O185" t="s">
        <v>54</v>
      </c>
      <c r="P185" t="s">
        <v>35</v>
      </c>
      <c r="Q185" s="3">
        <v>88772685</v>
      </c>
      <c r="R185" s="1">
        <v>3023.1325475991898</v>
      </c>
      <c r="S185" t="s">
        <v>4376</v>
      </c>
      <c r="T185" t="s">
        <v>4377</v>
      </c>
      <c r="U185" t="s">
        <v>25</v>
      </c>
      <c r="V185" t="s">
        <v>66</v>
      </c>
      <c r="W185" s="4">
        <f t="shared" si="16"/>
        <v>3023.1325475991898</v>
      </c>
      <c r="X185" s="4">
        <f t="shared" si="12"/>
        <v>15000</v>
      </c>
      <c r="Y185" s="9">
        <v>1.5</v>
      </c>
      <c r="Z185" s="5">
        <f t="shared" si="13"/>
        <v>2015.42169839946</v>
      </c>
      <c r="AA185" t="str">
        <f t="shared" si="14"/>
        <v>2021-03</v>
      </c>
      <c r="AB185" t="str">
        <f t="shared" si="15"/>
        <v>2021-1</v>
      </c>
    </row>
    <row r="186" spans="1:28" hidden="1" x14ac:dyDescent="0.25">
      <c r="A186">
        <v>1560349</v>
      </c>
      <c r="B186">
        <v>52199</v>
      </c>
      <c r="C186" t="s">
        <v>3305</v>
      </c>
      <c r="D186" t="s">
        <v>2823</v>
      </c>
      <c r="E186" t="s">
        <v>621</v>
      </c>
      <c r="F186" t="s">
        <v>153</v>
      </c>
      <c r="G186" t="s">
        <v>24</v>
      </c>
      <c r="H186" t="s">
        <v>190</v>
      </c>
      <c r="I186" t="s">
        <v>25</v>
      </c>
      <c r="J186" t="s">
        <v>26</v>
      </c>
      <c r="K186">
        <v>-45.297078921575</v>
      </c>
      <c r="L186">
        <v>-73.216149867232005</v>
      </c>
      <c r="M186" s="1">
        <v>14600</v>
      </c>
      <c r="O186" t="s">
        <v>27</v>
      </c>
      <c r="P186" t="s">
        <v>784</v>
      </c>
      <c r="Q186" s="3">
        <v>12000000</v>
      </c>
      <c r="R186" s="1">
        <v>398</v>
      </c>
      <c r="S186" t="s">
        <v>3306</v>
      </c>
      <c r="T186" t="s">
        <v>228</v>
      </c>
      <c r="U186" t="s">
        <v>25</v>
      </c>
      <c r="V186" t="s">
        <v>25</v>
      </c>
      <c r="W186" s="4">
        <f t="shared" si="16"/>
        <v>398</v>
      </c>
      <c r="X186" s="4">
        <f t="shared" si="12"/>
        <v>14600</v>
      </c>
      <c r="Y186" s="9">
        <v>1.46</v>
      </c>
      <c r="Z186" s="5">
        <f t="shared" si="13"/>
        <v>272.60273972602738</v>
      </c>
      <c r="AA186" t="str">
        <f t="shared" si="14"/>
        <v>2021-06</v>
      </c>
      <c r="AB186" t="str">
        <f t="shared" si="15"/>
        <v>2021-1</v>
      </c>
    </row>
    <row r="187" spans="1:28" hidden="1" x14ac:dyDescent="0.25">
      <c r="A187">
        <v>1209813</v>
      </c>
      <c r="B187">
        <v>22418</v>
      </c>
      <c r="C187" t="s">
        <v>1026</v>
      </c>
      <c r="D187" t="s">
        <v>235</v>
      </c>
      <c r="E187" t="s">
        <v>235</v>
      </c>
      <c r="F187" t="s">
        <v>121</v>
      </c>
      <c r="G187" t="s">
        <v>24</v>
      </c>
      <c r="H187" t="s">
        <v>39</v>
      </c>
      <c r="I187" t="s">
        <v>25</v>
      </c>
      <c r="J187" t="s">
        <v>106</v>
      </c>
      <c r="K187">
        <v>-47.800334249099997</v>
      </c>
      <c r="L187">
        <v>-73.536017440492998</v>
      </c>
      <c r="M187" s="6">
        <v>14350</v>
      </c>
      <c r="N187">
        <v>0</v>
      </c>
      <c r="O187" t="s">
        <v>54</v>
      </c>
      <c r="P187" t="s">
        <v>35</v>
      </c>
      <c r="Q187" s="3">
        <v>1500000</v>
      </c>
      <c r="R187" s="1">
        <v>51.082141104538898</v>
      </c>
      <c r="S187" t="s">
        <v>1027</v>
      </c>
      <c r="T187" t="s">
        <v>1028</v>
      </c>
      <c r="U187" t="s">
        <v>25</v>
      </c>
      <c r="V187" t="s">
        <v>109</v>
      </c>
      <c r="W187" s="4">
        <f t="shared" si="16"/>
        <v>51.082141104538898</v>
      </c>
      <c r="X187" s="4">
        <f t="shared" si="12"/>
        <v>14350</v>
      </c>
      <c r="Y187" s="9">
        <v>1.4350000000000001</v>
      </c>
      <c r="Z187" s="5">
        <f t="shared" si="13"/>
        <v>35.597310874243135</v>
      </c>
      <c r="AA187" t="str">
        <f t="shared" si="14"/>
        <v>2021-03</v>
      </c>
      <c r="AB187" t="str">
        <f t="shared" si="15"/>
        <v>2021-1</v>
      </c>
    </row>
    <row r="188" spans="1:28" hidden="1" x14ac:dyDescent="0.25">
      <c r="A188">
        <v>1514112</v>
      </c>
      <c r="B188">
        <v>47160</v>
      </c>
      <c r="C188" t="s">
        <v>4154</v>
      </c>
      <c r="D188" t="s">
        <v>1942</v>
      </c>
      <c r="E188" t="s">
        <v>1943</v>
      </c>
      <c r="F188" t="s">
        <v>32</v>
      </c>
      <c r="G188" t="s">
        <v>24</v>
      </c>
      <c r="H188" t="s">
        <v>24</v>
      </c>
      <c r="I188" t="s">
        <v>25</v>
      </c>
      <c r="J188" t="s">
        <v>59</v>
      </c>
      <c r="K188">
        <v>0</v>
      </c>
      <c r="L188">
        <v>0</v>
      </c>
      <c r="M188" s="1">
        <v>0</v>
      </c>
      <c r="N188">
        <v>0</v>
      </c>
      <c r="O188" t="s">
        <v>27</v>
      </c>
      <c r="P188" t="s">
        <v>218</v>
      </c>
      <c r="Q188" s="3">
        <v>35000000</v>
      </c>
      <c r="R188" s="1">
        <v>1173.71</v>
      </c>
      <c r="S188" t="s">
        <v>4155</v>
      </c>
      <c r="T188" t="s">
        <v>35</v>
      </c>
      <c r="U188" t="s">
        <v>25</v>
      </c>
      <c r="V188" t="s">
        <v>61</v>
      </c>
      <c r="W188" s="4">
        <f t="shared" si="16"/>
        <v>1173.71</v>
      </c>
      <c r="X188" s="4">
        <f t="shared" si="12"/>
        <v>11299.999999999998</v>
      </c>
      <c r="Y188" s="9">
        <v>1.1299999999999999</v>
      </c>
      <c r="Z188" s="5">
        <f t="shared" si="13"/>
        <v>1038.6814159292037</v>
      </c>
      <c r="AA188" t="str">
        <f t="shared" si="14"/>
        <v>2021-05</v>
      </c>
      <c r="AB188" t="str">
        <f t="shared" si="15"/>
        <v>2021-1</v>
      </c>
    </row>
    <row r="189" spans="1:28" hidden="1" x14ac:dyDescent="0.25">
      <c r="A189">
        <v>1395617</v>
      </c>
      <c r="B189">
        <v>38010</v>
      </c>
      <c r="C189" t="s">
        <v>4444</v>
      </c>
      <c r="D189" t="s">
        <v>4445</v>
      </c>
      <c r="E189" t="s">
        <v>4445</v>
      </c>
      <c r="F189" t="s">
        <v>32</v>
      </c>
      <c r="G189" t="s">
        <v>24</v>
      </c>
      <c r="H189" t="s">
        <v>24</v>
      </c>
      <c r="I189" t="s">
        <v>25</v>
      </c>
      <c r="J189" t="s">
        <v>33</v>
      </c>
      <c r="K189">
        <v>0</v>
      </c>
      <c r="L189">
        <v>0</v>
      </c>
      <c r="M189" s="1">
        <v>11000</v>
      </c>
      <c r="N189">
        <v>0</v>
      </c>
      <c r="O189" t="s">
        <v>27</v>
      </c>
      <c r="P189" t="s">
        <v>288</v>
      </c>
      <c r="Q189" s="3">
        <v>95000000</v>
      </c>
      <c r="R189" s="1">
        <v>3230.82</v>
      </c>
      <c r="S189" t="s">
        <v>4446</v>
      </c>
      <c r="T189" t="s">
        <v>35</v>
      </c>
      <c r="U189" t="s">
        <v>25</v>
      </c>
      <c r="V189" t="s">
        <v>36</v>
      </c>
      <c r="W189" s="4">
        <f t="shared" si="16"/>
        <v>3230.82</v>
      </c>
      <c r="X189" s="4">
        <f t="shared" si="12"/>
        <v>11000</v>
      </c>
      <c r="Y189" s="9">
        <v>1.1000000000000001</v>
      </c>
      <c r="Z189" s="5">
        <f t="shared" si="13"/>
        <v>2937.1090909090908</v>
      </c>
      <c r="AA189" t="str">
        <f t="shared" si="14"/>
        <v>2021-04</v>
      </c>
      <c r="AB189" t="str">
        <f t="shared" si="15"/>
        <v>2021-1</v>
      </c>
    </row>
    <row r="190" spans="1:28" hidden="1" x14ac:dyDescent="0.25">
      <c r="A190">
        <v>1252849</v>
      </c>
      <c r="B190">
        <v>26817</v>
      </c>
      <c r="C190" t="s">
        <v>1974</v>
      </c>
      <c r="D190" t="s">
        <v>1975</v>
      </c>
      <c r="E190" t="s">
        <v>134</v>
      </c>
      <c r="F190" t="s">
        <v>121</v>
      </c>
      <c r="G190" t="s">
        <v>24</v>
      </c>
      <c r="H190" t="s">
        <v>24</v>
      </c>
      <c r="I190" t="s">
        <v>25</v>
      </c>
      <c r="J190" t="s">
        <v>70</v>
      </c>
      <c r="K190">
        <v>0</v>
      </c>
      <c r="L190">
        <v>0</v>
      </c>
      <c r="M190" s="1">
        <v>10000</v>
      </c>
      <c r="N190">
        <v>0</v>
      </c>
      <c r="O190" t="s">
        <v>54</v>
      </c>
      <c r="P190" t="s">
        <v>35</v>
      </c>
      <c r="Q190" s="3">
        <v>2300000</v>
      </c>
      <c r="R190" s="1">
        <v>78.325949693626299</v>
      </c>
      <c r="S190" t="s">
        <v>1976</v>
      </c>
      <c r="T190" t="s">
        <v>1977</v>
      </c>
      <c r="U190" t="s">
        <v>25</v>
      </c>
      <c r="V190" t="s">
        <v>73</v>
      </c>
      <c r="W190" s="4">
        <f t="shared" si="16"/>
        <v>78.325949693626299</v>
      </c>
      <c r="X190" s="4">
        <f t="shared" si="12"/>
        <v>10000</v>
      </c>
      <c r="Y190" s="9">
        <v>1</v>
      </c>
      <c r="Z190" s="5">
        <f t="shared" si="13"/>
        <v>78.325949693626299</v>
      </c>
      <c r="AA190" t="str">
        <f t="shared" si="14"/>
        <v>2021-03</v>
      </c>
      <c r="AB190" t="str">
        <f t="shared" si="15"/>
        <v>2021-1</v>
      </c>
    </row>
    <row r="191" spans="1:28" hidden="1" x14ac:dyDescent="0.25">
      <c r="A191">
        <v>1142932</v>
      </c>
      <c r="B191">
        <v>18089</v>
      </c>
      <c r="C191" t="s">
        <v>413</v>
      </c>
      <c r="D191" t="s">
        <v>414</v>
      </c>
      <c r="E191" t="s">
        <v>415</v>
      </c>
      <c r="F191" t="s">
        <v>32</v>
      </c>
      <c r="G191" t="s">
        <v>24</v>
      </c>
      <c r="H191" t="s">
        <v>24</v>
      </c>
      <c r="I191" t="s">
        <v>25</v>
      </c>
      <c r="J191" t="s">
        <v>70</v>
      </c>
      <c r="K191">
        <v>0</v>
      </c>
      <c r="L191">
        <v>0</v>
      </c>
      <c r="M191" s="1">
        <v>1000000</v>
      </c>
      <c r="N191">
        <v>0</v>
      </c>
      <c r="O191" t="s">
        <v>27</v>
      </c>
      <c r="P191" t="s">
        <v>288</v>
      </c>
      <c r="Q191" s="3">
        <v>40000000</v>
      </c>
      <c r="R191" s="1">
        <v>1365.43</v>
      </c>
      <c r="S191" t="s">
        <v>416</v>
      </c>
      <c r="T191" t="s">
        <v>35</v>
      </c>
      <c r="U191" t="s">
        <v>25</v>
      </c>
      <c r="V191" t="s">
        <v>73</v>
      </c>
      <c r="W191" s="4">
        <f t="shared" si="16"/>
        <v>1365.43</v>
      </c>
      <c r="X191" s="4">
        <f t="shared" si="12"/>
        <v>5000</v>
      </c>
      <c r="Y191" s="9">
        <v>0.5</v>
      </c>
      <c r="Z191" s="5">
        <f t="shared" si="13"/>
        <v>2730.86</v>
      </c>
      <c r="AA191" t="str">
        <f t="shared" si="14"/>
        <v>2021-03</v>
      </c>
      <c r="AB191" t="str">
        <f t="shared" si="15"/>
        <v>2021-1</v>
      </c>
    </row>
    <row r="192" spans="1:28" hidden="1" x14ac:dyDescent="0.25">
      <c r="A192">
        <v>1383537</v>
      </c>
      <c r="B192">
        <v>37274</v>
      </c>
      <c r="C192" t="s">
        <v>4334</v>
      </c>
      <c r="D192" t="s">
        <v>4335</v>
      </c>
      <c r="E192" t="s">
        <v>2055</v>
      </c>
      <c r="F192" t="s">
        <v>121</v>
      </c>
      <c r="G192" t="s">
        <v>24</v>
      </c>
      <c r="H192" t="s">
        <v>190</v>
      </c>
      <c r="I192" t="s">
        <v>25</v>
      </c>
      <c r="J192" t="s">
        <v>127</v>
      </c>
      <c r="K192">
        <v>-47.741820290238003</v>
      </c>
      <c r="L192">
        <v>-73.238860642971005</v>
      </c>
      <c r="M192" s="1">
        <v>5000</v>
      </c>
      <c r="N192">
        <v>0</v>
      </c>
      <c r="O192" t="s">
        <v>54</v>
      </c>
      <c r="P192" t="s">
        <v>35</v>
      </c>
      <c r="Q192" s="3">
        <v>24900000</v>
      </c>
      <c r="R192" s="1">
        <v>846.980260257645</v>
      </c>
      <c r="S192" t="s">
        <v>4336</v>
      </c>
      <c r="T192" t="s">
        <v>128</v>
      </c>
      <c r="U192" t="s">
        <v>25</v>
      </c>
      <c r="V192" t="s">
        <v>129</v>
      </c>
      <c r="W192" s="4">
        <f t="shared" si="16"/>
        <v>846.980260257645</v>
      </c>
      <c r="X192" s="4">
        <f t="shared" si="12"/>
        <v>5000</v>
      </c>
      <c r="Y192" s="9">
        <v>0.5</v>
      </c>
      <c r="Z192" s="5">
        <f t="shared" si="13"/>
        <v>1693.96052051529</v>
      </c>
      <c r="AA192" t="str">
        <f t="shared" si="14"/>
        <v>2021-04</v>
      </c>
      <c r="AB192" t="str">
        <f t="shared" si="15"/>
        <v>2021-1</v>
      </c>
    </row>
    <row r="193" spans="1:28" hidden="1" x14ac:dyDescent="0.25">
      <c r="A193">
        <v>1300150</v>
      </c>
      <c r="B193">
        <v>30853</v>
      </c>
      <c r="C193" t="s">
        <v>4147</v>
      </c>
      <c r="D193" t="s">
        <v>134</v>
      </c>
      <c r="E193" t="s">
        <v>134</v>
      </c>
      <c r="F193" t="s">
        <v>121</v>
      </c>
      <c r="G193" t="s">
        <v>24</v>
      </c>
      <c r="H193" t="s">
        <v>24</v>
      </c>
      <c r="I193" t="s">
        <v>25</v>
      </c>
      <c r="J193" t="s">
        <v>122</v>
      </c>
      <c r="K193">
        <v>-46.440958866999999</v>
      </c>
      <c r="L193">
        <v>-72.706518174099998</v>
      </c>
      <c r="M193" s="1">
        <v>5000</v>
      </c>
      <c r="N193">
        <v>0</v>
      </c>
      <c r="O193" t="s">
        <v>54</v>
      </c>
      <c r="P193" t="s">
        <v>35</v>
      </c>
      <c r="Q193" s="3">
        <v>15127610</v>
      </c>
      <c r="R193" s="1">
        <v>515.16713906295604</v>
      </c>
      <c r="S193" t="s">
        <v>4148</v>
      </c>
      <c r="T193" t="s">
        <v>156</v>
      </c>
      <c r="U193" t="s">
        <v>25</v>
      </c>
      <c r="V193" t="s">
        <v>66</v>
      </c>
      <c r="W193" s="4">
        <f t="shared" si="16"/>
        <v>515.16713906295604</v>
      </c>
      <c r="X193" s="4">
        <f t="shared" si="12"/>
        <v>5000</v>
      </c>
      <c r="Y193" s="9">
        <v>0.5</v>
      </c>
      <c r="Z193" s="5">
        <f t="shared" si="13"/>
        <v>1030.3342781259121</v>
      </c>
      <c r="AA193" t="str">
        <f t="shared" si="14"/>
        <v>2021-03</v>
      </c>
      <c r="AB193" t="str">
        <f t="shared" si="15"/>
        <v>2021-1</v>
      </c>
    </row>
    <row r="194" spans="1:28" hidden="1" x14ac:dyDescent="0.25">
      <c r="A194">
        <v>1277988</v>
      </c>
      <c r="B194">
        <v>28976</v>
      </c>
      <c r="C194" t="s">
        <v>4078</v>
      </c>
      <c r="D194" t="s">
        <v>4079</v>
      </c>
      <c r="E194" t="s">
        <v>134</v>
      </c>
      <c r="F194" t="s">
        <v>121</v>
      </c>
      <c r="G194" t="s">
        <v>24</v>
      </c>
      <c r="H194" t="s">
        <v>190</v>
      </c>
      <c r="I194" t="s">
        <v>25</v>
      </c>
      <c r="J194" t="s">
        <v>122</v>
      </c>
      <c r="K194">
        <v>-46.198267322271903</v>
      </c>
      <c r="L194">
        <v>-72.018477042968698</v>
      </c>
      <c r="M194" s="1">
        <v>5000</v>
      </c>
      <c r="N194">
        <v>0</v>
      </c>
      <c r="O194" t="s">
        <v>54</v>
      </c>
      <c r="P194" t="s">
        <v>35</v>
      </c>
      <c r="Q194" s="3">
        <v>13000000</v>
      </c>
      <c r="R194" s="1">
        <v>442.711889572671</v>
      </c>
      <c r="S194" t="s">
        <v>4080</v>
      </c>
      <c r="T194" t="s">
        <v>156</v>
      </c>
      <c r="U194" t="s">
        <v>25</v>
      </c>
      <c r="V194" t="s">
        <v>66</v>
      </c>
      <c r="W194" s="4">
        <f t="shared" si="16"/>
        <v>442.711889572671</v>
      </c>
      <c r="X194" s="4">
        <f t="shared" ref="X194:X257" si="17">Y194*10000</f>
        <v>5000</v>
      </c>
      <c r="Y194" s="9">
        <v>0.5</v>
      </c>
      <c r="Z194" s="5">
        <f t="shared" ref="Z194:Z257" si="18">W194/Y194</f>
        <v>885.423779145342</v>
      </c>
      <c r="AA194" t="str">
        <f t="shared" ref="AA194:AA257" si="19">YEAR(E194)&amp;"-"&amp;IF(MONTH(E194)&lt;10,"0"&amp;MONTH(E194),MONTH(E194))</f>
        <v>2021-03</v>
      </c>
      <c r="AB194" t="str">
        <f t="shared" ref="AB194:AB257" si="20">YEAR(E194)&amp;"-"&amp;IF(MONTH(E194)/6&lt;=1,1,2)</f>
        <v>2021-1</v>
      </c>
    </row>
    <row r="195" spans="1:28" hidden="1" x14ac:dyDescent="0.25">
      <c r="A195">
        <v>1547127</v>
      </c>
      <c r="B195">
        <v>50707</v>
      </c>
      <c r="C195" t="s">
        <v>3848</v>
      </c>
      <c r="D195" t="s">
        <v>812</v>
      </c>
      <c r="E195" t="s">
        <v>3849</v>
      </c>
      <c r="F195" t="s">
        <v>153</v>
      </c>
      <c r="G195" t="s">
        <v>24</v>
      </c>
      <c r="H195" t="s">
        <v>24</v>
      </c>
      <c r="I195" t="s">
        <v>25</v>
      </c>
      <c r="J195" t="s">
        <v>26</v>
      </c>
      <c r="K195">
        <v>-46.143462900000003</v>
      </c>
      <c r="L195">
        <v>-74.364886900000002</v>
      </c>
      <c r="M195" s="1">
        <v>5000</v>
      </c>
      <c r="O195" t="s">
        <v>27</v>
      </c>
      <c r="P195" t="s">
        <v>479</v>
      </c>
      <c r="Q195" s="3">
        <v>8370000</v>
      </c>
      <c r="R195" s="1">
        <v>278</v>
      </c>
      <c r="S195" t="s">
        <v>3850</v>
      </c>
      <c r="T195" t="s">
        <v>3851</v>
      </c>
      <c r="U195" t="s">
        <v>25</v>
      </c>
      <c r="V195" t="s">
        <v>25</v>
      </c>
      <c r="W195" s="4">
        <f t="shared" si="16"/>
        <v>278</v>
      </c>
      <c r="X195" s="4">
        <f t="shared" si="17"/>
        <v>5000</v>
      </c>
      <c r="Y195" s="9">
        <v>0.5</v>
      </c>
      <c r="Z195" s="5">
        <f t="shared" si="18"/>
        <v>556</v>
      </c>
      <c r="AA195" t="str">
        <f t="shared" si="19"/>
        <v>2021-06</v>
      </c>
      <c r="AB195" t="str">
        <f t="shared" si="20"/>
        <v>2021-1</v>
      </c>
    </row>
    <row r="196" spans="1:28" hidden="1" x14ac:dyDescent="0.25">
      <c r="A196">
        <v>1854771</v>
      </c>
      <c r="B196">
        <v>77609</v>
      </c>
      <c r="C196" t="s">
        <v>713</v>
      </c>
      <c r="D196" t="s">
        <v>714</v>
      </c>
      <c r="E196" t="s">
        <v>715</v>
      </c>
      <c r="F196" t="s">
        <v>23</v>
      </c>
      <c r="G196" t="s">
        <v>24</v>
      </c>
      <c r="H196" t="s">
        <v>39</v>
      </c>
      <c r="I196" t="s">
        <v>25</v>
      </c>
      <c r="J196" t="s">
        <v>127</v>
      </c>
      <c r="K196">
        <v>-48.482151000000002</v>
      </c>
      <c r="L196">
        <v>-72.587974500000001</v>
      </c>
      <c r="M196" s="1">
        <v>0</v>
      </c>
      <c r="N196">
        <v>0</v>
      </c>
      <c r="O196" t="s">
        <v>27</v>
      </c>
      <c r="P196" t="s">
        <v>283</v>
      </c>
      <c r="Q196" s="3">
        <v>4300000000</v>
      </c>
      <c r="R196" s="1">
        <v>145411.06355004499</v>
      </c>
      <c r="S196" t="s">
        <v>629</v>
      </c>
      <c r="T196" t="s">
        <v>716</v>
      </c>
      <c r="U196" t="s">
        <v>25</v>
      </c>
      <c r="V196" t="s">
        <v>129</v>
      </c>
      <c r="W196" s="4">
        <f t="shared" si="16"/>
        <v>145411.06355004499</v>
      </c>
      <c r="X196" s="4">
        <f t="shared" si="17"/>
        <v>53750000</v>
      </c>
      <c r="Y196" s="9">
        <v>5375</v>
      </c>
      <c r="Z196" s="5">
        <f t="shared" si="18"/>
        <v>27.053221125589765</v>
      </c>
      <c r="AA196" t="str">
        <f t="shared" si="19"/>
        <v>2021-09</v>
      </c>
      <c r="AB196" t="str">
        <f t="shared" si="20"/>
        <v>2021-2</v>
      </c>
    </row>
    <row r="197" spans="1:28" hidden="1" x14ac:dyDescent="0.25">
      <c r="A197">
        <v>1865251</v>
      </c>
      <c r="B197">
        <v>78413</v>
      </c>
      <c r="C197" t="s">
        <v>963</v>
      </c>
      <c r="D197" t="s">
        <v>585</v>
      </c>
      <c r="E197" t="s">
        <v>682</v>
      </c>
      <c r="F197" t="s">
        <v>23</v>
      </c>
      <c r="G197" t="s">
        <v>24</v>
      </c>
      <c r="H197" t="s">
        <v>39</v>
      </c>
      <c r="I197" t="s">
        <v>25</v>
      </c>
      <c r="J197" t="s">
        <v>628</v>
      </c>
      <c r="K197">
        <v>-48.482149399999997</v>
      </c>
      <c r="L197">
        <v>-72.587972100000002</v>
      </c>
      <c r="M197" s="1">
        <v>0</v>
      </c>
      <c r="N197">
        <v>0</v>
      </c>
      <c r="O197" t="s">
        <v>27</v>
      </c>
      <c r="P197" t="s">
        <v>71</v>
      </c>
      <c r="Q197" s="3">
        <v>3732000000</v>
      </c>
      <c r="R197" s="1">
        <v>126203.276550877</v>
      </c>
      <c r="S197" t="s">
        <v>964</v>
      </c>
      <c r="T197" t="s">
        <v>870</v>
      </c>
      <c r="U197" t="s">
        <v>25</v>
      </c>
      <c r="V197" t="s">
        <v>399</v>
      </c>
      <c r="W197" s="4">
        <f t="shared" si="16"/>
        <v>126203.276550877</v>
      </c>
      <c r="X197" s="4">
        <f t="shared" si="17"/>
        <v>37320000</v>
      </c>
      <c r="Y197" s="9">
        <v>3732</v>
      </c>
      <c r="Z197" s="5">
        <f t="shared" si="18"/>
        <v>33.816526406987407</v>
      </c>
      <c r="AA197" t="str">
        <f t="shared" si="19"/>
        <v>2021-10</v>
      </c>
      <c r="AB197" t="str">
        <f t="shared" si="20"/>
        <v>2021-2</v>
      </c>
    </row>
    <row r="198" spans="1:28" hidden="1" x14ac:dyDescent="0.25">
      <c r="A198">
        <v>1852706</v>
      </c>
      <c r="B198">
        <v>76783</v>
      </c>
      <c r="C198" t="s">
        <v>707</v>
      </c>
      <c r="D198" t="s">
        <v>95</v>
      </c>
      <c r="E198" t="s">
        <v>96</v>
      </c>
      <c r="F198" t="s">
        <v>23</v>
      </c>
      <c r="G198" t="s">
        <v>24</v>
      </c>
      <c r="H198" t="s">
        <v>39</v>
      </c>
      <c r="I198" t="s">
        <v>25</v>
      </c>
      <c r="J198" t="s">
        <v>26</v>
      </c>
      <c r="K198">
        <v>-45.691371500000002</v>
      </c>
      <c r="L198">
        <v>-73.193462999999994</v>
      </c>
      <c r="M198" s="1">
        <v>0</v>
      </c>
      <c r="N198">
        <v>0</v>
      </c>
      <c r="O198" t="s">
        <v>27</v>
      </c>
      <c r="P198" t="s">
        <v>97</v>
      </c>
      <c r="Q198" s="3">
        <v>2782533882</v>
      </c>
      <c r="R198" s="1">
        <v>90000</v>
      </c>
      <c r="S198" t="s">
        <v>708</v>
      </c>
      <c r="T198" t="s">
        <v>709</v>
      </c>
      <c r="U198" t="s">
        <v>25</v>
      </c>
      <c r="V198" t="s">
        <v>25</v>
      </c>
      <c r="W198" s="4">
        <f t="shared" si="16"/>
        <v>90000</v>
      </c>
      <c r="X198" s="4">
        <f t="shared" si="17"/>
        <v>33320000</v>
      </c>
      <c r="Y198" s="9">
        <v>3332</v>
      </c>
      <c r="Z198" s="5">
        <f t="shared" si="18"/>
        <v>27.010804321728692</v>
      </c>
      <c r="AA198" t="str">
        <f t="shared" si="19"/>
        <v>2021-09</v>
      </c>
      <c r="AB198" t="str">
        <f t="shared" si="20"/>
        <v>2021-2</v>
      </c>
    </row>
    <row r="199" spans="1:28" hidden="1" x14ac:dyDescent="0.25">
      <c r="A199">
        <v>2105668</v>
      </c>
      <c r="B199">
        <v>96372</v>
      </c>
      <c r="C199" t="s">
        <v>1350</v>
      </c>
      <c r="D199" t="s">
        <v>606</v>
      </c>
      <c r="E199" t="s">
        <v>606</v>
      </c>
      <c r="F199" t="s">
        <v>23</v>
      </c>
      <c r="G199" t="s">
        <v>24</v>
      </c>
      <c r="H199" t="s">
        <v>24</v>
      </c>
      <c r="I199" t="s">
        <v>25</v>
      </c>
      <c r="J199" t="s">
        <v>70</v>
      </c>
      <c r="K199">
        <v>-45.185037000000001</v>
      </c>
      <c r="L199">
        <v>-71.899440100000007</v>
      </c>
      <c r="M199" s="1">
        <v>0</v>
      </c>
      <c r="N199">
        <v>0</v>
      </c>
      <c r="O199" t="s">
        <v>27</v>
      </c>
      <c r="P199" t="s">
        <v>205</v>
      </c>
      <c r="Q199" s="3">
        <v>4097825800</v>
      </c>
      <c r="R199" s="1">
        <v>132500</v>
      </c>
      <c r="S199" t="s">
        <v>1349</v>
      </c>
      <c r="T199" t="s">
        <v>1299</v>
      </c>
      <c r="U199" t="s">
        <v>25</v>
      </c>
      <c r="V199" t="s">
        <v>73</v>
      </c>
      <c r="W199" s="4">
        <f t="shared" si="16"/>
        <v>132500</v>
      </c>
      <c r="X199" s="4">
        <f t="shared" si="17"/>
        <v>28000000</v>
      </c>
      <c r="Y199" s="9">
        <v>2800</v>
      </c>
      <c r="Z199" s="5">
        <f t="shared" si="18"/>
        <v>47.321428571428569</v>
      </c>
      <c r="AA199" t="str">
        <f t="shared" si="19"/>
        <v>2021-12</v>
      </c>
      <c r="AB199" t="str">
        <f t="shared" si="20"/>
        <v>2021-2</v>
      </c>
    </row>
    <row r="200" spans="1:28" hidden="1" x14ac:dyDescent="0.25">
      <c r="A200">
        <v>2105800</v>
      </c>
      <c r="B200">
        <v>96502</v>
      </c>
      <c r="C200" t="s">
        <v>645</v>
      </c>
      <c r="D200" t="s">
        <v>606</v>
      </c>
      <c r="E200" t="s">
        <v>606</v>
      </c>
      <c r="F200" t="s">
        <v>23</v>
      </c>
      <c r="G200" t="s">
        <v>24</v>
      </c>
      <c r="H200" t="s">
        <v>24</v>
      </c>
      <c r="I200" t="s">
        <v>25</v>
      </c>
      <c r="J200" t="s">
        <v>127</v>
      </c>
      <c r="K200">
        <v>-47.288688200000003</v>
      </c>
      <c r="L200">
        <v>-72.782350800000003</v>
      </c>
      <c r="M200" s="1">
        <v>0</v>
      </c>
      <c r="N200">
        <v>0</v>
      </c>
      <c r="O200" t="s">
        <v>27</v>
      </c>
      <c r="P200" t="s">
        <v>205</v>
      </c>
      <c r="Q200" s="3">
        <v>1453568397</v>
      </c>
      <c r="R200" s="1">
        <v>47000</v>
      </c>
      <c r="S200" t="s">
        <v>643</v>
      </c>
      <c r="T200" t="s">
        <v>644</v>
      </c>
      <c r="U200" t="s">
        <v>25</v>
      </c>
      <c r="V200" t="s">
        <v>129</v>
      </c>
      <c r="W200" s="4">
        <f t="shared" si="16"/>
        <v>47000</v>
      </c>
      <c r="X200" s="4">
        <f t="shared" si="17"/>
        <v>18000000</v>
      </c>
      <c r="Y200" s="9">
        <v>1800</v>
      </c>
      <c r="Z200" s="5">
        <f t="shared" si="18"/>
        <v>26.111111111111111</v>
      </c>
      <c r="AA200" t="str">
        <f t="shared" si="19"/>
        <v>2021-12</v>
      </c>
      <c r="AB200" t="str">
        <f t="shared" si="20"/>
        <v>2021-2</v>
      </c>
    </row>
    <row r="201" spans="1:28" hidden="1" x14ac:dyDescent="0.25">
      <c r="A201">
        <v>1865248</v>
      </c>
      <c r="B201">
        <v>78410</v>
      </c>
      <c r="C201" t="s">
        <v>956</v>
      </c>
      <c r="D201" t="s">
        <v>585</v>
      </c>
      <c r="E201" t="s">
        <v>682</v>
      </c>
      <c r="F201" t="s">
        <v>23</v>
      </c>
      <c r="G201" t="s">
        <v>24</v>
      </c>
      <c r="H201" t="s">
        <v>39</v>
      </c>
      <c r="I201" t="s">
        <v>25</v>
      </c>
      <c r="J201" t="s">
        <v>628</v>
      </c>
      <c r="K201">
        <v>-48.482149399999997</v>
      </c>
      <c r="L201">
        <v>-72.587972100000002</v>
      </c>
      <c r="M201" s="1">
        <v>0</v>
      </c>
      <c r="N201">
        <v>0</v>
      </c>
      <c r="O201" t="s">
        <v>27</v>
      </c>
      <c r="P201" t="s">
        <v>71</v>
      </c>
      <c r="Q201" s="3">
        <v>1775000000</v>
      </c>
      <c r="R201" s="1">
        <v>60024.334372402504</v>
      </c>
      <c r="S201" t="s">
        <v>957</v>
      </c>
      <c r="T201" t="s">
        <v>877</v>
      </c>
      <c r="U201" t="s">
        <v>25</v>
      </c>
      <c r="V201" t="s">
        <v>399</v>
      </c>
      <c r="W201" s="4">
        <f t="shared" si="16"/>
        <v>60024.334372402504</v>
      </c>
      <c r="X201" s="4">
        <f t="shared" si="17"/>
        <v>17750000</v>
      </c>
      <c r="Y201" s="9">
        <v>1775</v>
      </c>
      <c r="Z201" s="5">
        <f t="shared" si="18"/>
        <v>33.816526406987329</v>
      </c>
      <c r="AA201" t="str">
        <f t="shared" si="19"/>
        <v>2021-10</v>
      </c>
      <c r="AB201" t="str">
        <f t="shared" si="20"/>
        <v>2021-2</v>
      </c>
    </row>
    <row r="202" spans="1:28" hidden="1" x14ac:dyDescent="0.25">
      <c r="A202">
        <v>1852616</v>
      </c>
      <c r="B202">
        <v>76696</v>
      </c>
      <c r="C202" t="s">
        <v>1254</v>
      </c>
      <c r="D202" t="s">
        <v>1250</v>
      </c>
      <c r="E202" t="s">
        <v>96</v>
      </c>
      <c r="F202" t="s">
        <v>23</v>
      </c>
      <c r="G202" t="s">
        <v>24</v>
      </c>
      <c r="H202" t="s">
        <v>39</v>
      </c>
      <c r="I202" t="s">
        <v>25</v>
      </c>
      <c r="J202" t="s">
        <v>59</v>
      </c>
      <c r="K202">
        <v>-44.297466</v>
      </c>
      <c r="L202">
        <v>-72.845622800000001</v>
      </c>
      <c r="M202" s="1">
        <v>0</v>
      </c>
      <c r="N202">
        <v>0</v>
      </c>
      <c r="O202" t="s">
        <v>27</v>
      </c>
      <c r="P202" t="s">
        <v>905</v>
      </c>
      <c r="Q202" s="3">
        <v>2256327520</v>
      </c>
      <c r="R202" s="1">
        <v>75000</v>
      </c>
      <c r="S202" t="s">
        <v>1253</v>
      </c>
      <c r="T202" t="s">
        <v>101</v>
      </c>
      <c r="U202" t="s">
        <v>25</v>
      </c>
      <c r="V202" t="s">
        <v>61</v>
      </c>
      <c r="W202" s="4">
        <f t="shared" si="16"/>
        <v>75000</v>
      </c>
      <c r="X202" s="4">
        <f t="shared" si="17"/>
        <v>17180000</v>
      </c>
      <c r="Y202" s="9">
        <v>1718</v>
      </c>
      <c r="Z202" s="5">
        <f t="shared" si="18"/>
        <v>43.655413271245635</v>
      </c>
      <c r="AA202" t="str">
        <f t="shared" si="19"/>
        <v>2021-09</v>
      </c>
      <c r="AB202" t="str">
        <f t="shared" si="20"/>
        <v>2021-2</v>
      </c>
    </row>
    <row r="203" spans="1:28" hidden="1" x14ac:dyDescent="0.25">
      <c r="A203">
        <v>1865249</v>
      </c>
      <c r="B203">
        <v>78411</v>
      </c>
      <c r="C203" t="s">
        <v>954</v>
      </c>
      <c r="D203" t="s">
        <v>585</v>
      </c>
      <c r="E203" t="s">
        <v>682</v>
      </c>
      <c r="F203" t="s">
        <v>23</v>
      </c>
      <c r="G203" t="s">
        <v>24</v>
      </c>
      <c r="H203" t="s">
        <v>39</v>
      </c>
      <c r="I203" t="s">
        <v>25</v>
      </c>
      <c r="J203" t="s">
        <v>628</v>
      </c>
      <c r="K203">
        <v>-48.468105399999999</v>
      </c>
      <c r="L203">
        <v>-72.559963400000001</v>
      </c>
      <c r="M203" s="1">
        <v>0</v>
      </c>
      <c r="N203">
        <v>0</v>
      </c>
      <c r="O203" t="s">
        <v>27</v>
      </c>
      <c r="P203" t="s">
        <v>71</v>
      </c>
      <c r="Q203" s="3">
        <v>1465000000</v>
      </c>
      <c r="R203" s="1">
        <v>49541.211186236404</v>
      </c>
      <c r="S203" t="s">
        <v>955</v>
      </c>
      <c r="T203" t="s">
        <v>880</v>
      </c>
      <c r="U203" t="s">
        <v>25</v>
      </c>
      <c r="V203" t="s">
        <v>399</v>
      </c>
      <c r="W203" s="4">
        <f t="shared" si="16"/>
        <v>49541.211186236404</v>
      </c>
      <c r="X203" s="4">
        <f t="shared" si="17"/>
        <v>14650000</v>
      </c>
      <c r="Y203" s="9">
        <v>1465</v>
      </c>
      <c r="Z203" s="5">
        <f t="shared" si="18"/>
        <v>33.816526406987307</v>
      </c>
      <c r="AA203" t="str">
        <f t="shared" si="19"/>
        <v>2021-10</v>
      </c>
      <c r="AB203" t="str">
        <f t="shared" si="20"/>
        <v>2021-2</v>
      </c>
    </row>
    <row r="204" spans="1:28" hidden="1" x14ac:dyDescent="0.25">
      <c r="A204">
        <v>1852913</v>
      </c>
      <c r="B204">
        <v>76987</v>
      </c>
      <c r="C204" t="s">
        <v>105</v>
      </c>
      <c r="D204" t="s">
        <v>95</v>
      </c>
      <c r="E204" t="s">
        <v>96</v>
      </c>
      <c r="F204" t="s">
        <v>23</v>
      </c>
      <c r="G204" t="s">
        <v>24</v>
      </c>
      <c r="H204" t="s">
        <v>39</v>
      </c>
      <c r="I204" t="s">
        <v>25</v>
      </c>
      <c r="J204" t="s">
        <v>106</v>
      </c>
      <c r="K204">
        <v>-47.800334200000002</v>
      </c>
      <c r="L204">
        <v>-73.536017400000006</v>
      </c>
      <c r="M204" s="1">
        <v>0</v>
      </c>
      <c r="N204">
        <v>0</v>
      </c>
      <c r="O204" t="s">
        <v>27</v>
      </c>
      <c r="P204" t="s">
        <v>97</v>
      </c>
      <c r="Q204" s="3">
        <v>0</v>
      </c>
      <c r="R204" s="1">
        <v>0</v>
      </c>
      <c r="S204" t="s">
        <v>107</v>
      </c>
      <c r="T204" t="s">
        <v>108</v>
      </c>
      <c r="U204" t="s">
        <v>25</v>
      </c>
      <c r="V204" t="s">
        <v>109</v>
      </c>
      <c r="W204" s="4">
        <f t="shared" si="16"/>
        <v>0</v>
      </c>
      <c r="X204" s="4">
        <f t="shared" si="17"/>
        <v>14350000</v>
      </c>
      <c r="Y204" s="9">
        <v>1435</v>
      </c>
      <c r="Z204" s="5">
        <f t="shared" si="18"/>
        <v>0</v>
      </c>
      <c r="AA204" t="str">
        <f t="shared" si="19"/>
        <v>2021-09</v>
      </c>
      <c r="AB204" t="str">
        <f t="shared" si="20"/>
        <v>2021-2</v>
      </c>
    </row>
    <row r="205" spans="1:28" hidden="1" x14ac:dyDescent="0.25">
      <c r="A205">
        <v>1756588</v>
      </c>
      <c r="B205">
        <v>69225</v>
      </c>
      <c r="C205" t="s">
        <v>1014</v>
      </c>
      <c r="D205" t="s">
        <v>1015</v>
      </c>
      <c r="E205" t="s">
        <v>1016</v>
      </c>
      <c r="F205" t="s">
        <v>121</v>
      </c>
      <c r="G205" t="s">
        <v>24</v>
      </c>
      <c r="H205" t="s">
        <v>24</v>
      </c>
      <c r="I205" t="s">
        <v>25</v>
      </c>
      <c r="J205" t="s">
        <v>70</v>
      </c>
      <c r="K205">
        <v>0</v>
      </c>
      <c r="L205">
        <v>0</v>
      </c>
      <c r="M205" s="1">
        <v>0</v>
      </c>
      <c r="N205">
        <v>0</v>
      </c>
      <c r="O205" t="s">
        <v>54</v>
      </c>
      <c r="P205" t="s">
        <v>35</v>
      </c>
      <c r="Q205" s="3">
        <v>1100000000</v>
      </c>
      <c r="R205" s="1">
        <v>37198.179047685997</v>
      </c>
      <c r="S205" t="s">
        <v>1017</v>
      </c>
      <c r="T205" t="s">
        <v>624</v>
      </c>
      <c r="U205" t="s">
        <v>25</v>
      </c>
      <c r="V205" t="s">
        <v>73</v>
      </c>
      <c r="W205" s="4">
        <f t="shared" si="16"/>
        <v>37198.179047685997</v>
      </c>
      <c r="X205" s="4">
        <f t="shared" si="17"/>
        <v>10520000</v>
      </c>
      <c r="Y205" s="9">
        <v>1052</v>
      </c>
      <c r="Z205" s="5">
        <f t="shared" si="18"/>
        <v>35.35948578677376</v>
      </c>
      <c r="AA205" t="str">
        <f t="shared" si="19"/>
        <v>2021-09</v>
      </c>
      <c r="AB205" t="str">
        <f t="shared" si="20"/>
        <v>2021-2</v>
      </c>
    </row>
    <row r="206" spans="1:28" hidden="1" x14ac:dyDescent="0.25">
      <c r="A206">
        <v>2159907</v>
      </c>
      <c r="B206">
        <v>100094</v>
      </c>
      <c r="C206" t="s">
        <v>546</v>
      </c>
      <c r="D206" t="s">
        <v>547</v>
      </c>
      <c r="E206" t="s">
        <v>548</v>
      </c>
      <c r="F206" t="s">
        <v>121</v>
      </c>
      <c r="G206" t="s">
        <v>24</v>
      </c>
      <c r="H206" t="s">
        <v>24</v>
      </c>
      <c r="I206" t="s">
        <v>25</v>
      </c>
      <c r="J206" t="s">
        <v>70</v>
      </c>
      <c r="K206">
        <v>0</v>
      </c>
      <c r="L206">
        <v>0</v>
      </c>
      <c r="M206" s="1">
        <v>10000000</v>
      </c>
      <c r="N206">
        <v>0</v>
      </c>
      <c r="O206" t="s">
        <v>54</v>
      </c>
      <c r="P206" t="s">
        <v>35</v>
      </c>
      <c r="Q206" s="3">
        <v>680000000</v>
      </c>
      <c r="R206" s="1">
        <v>22995.2379567514</v>
      </c>
      <c r="S206" t="s">
        <v>549</v>
      </c>
      <c r="T206" t="s">
        <v>550</v>
      </c>
      <c r="U206" t="s">
        <v>25</v>
      </c>
      <c r="V206" t="s">
        <v>73</v>
      </c>
      <c r="W206" s="4">
        <f t="shared" si="16"/>
        <v>22995.2379567514</v>
      </c>
      <c r="X206" s="4">
        <f t="shared" si="17"/>
        <v>10000000</v>
      </c>
      <c r="Y206" s="9">
        <v>1000</v>
      </c>
      <c r="Z206" s="5">
        <f t="shared" si="18"/>
        <v>22.995237956751399</v>
      </c>
      <c r="AA206" t="str">
        <f t="shared" si="19"/>
        <v>2021-12</v>
      </c>
      <c r="AB206" t="str">
        <f t="shared" si="20"/>
        <v>2021-2</v>
      </c>
    </row>
    <row r="207" spans="1:28" hidden="1" x14ac:dyDescent="0.25">
      <c r="A207">
        <v>1878312</v>
      </c>
      <c r="B207">
        <v>79659</v>
      </c>
      <c r="C207" t="s">
        <v>916</v>
      </c>
      <c r="D207" t="s">
        <v>913</v>
      </c>
      <c r="E207" t="s">
        <v>914</v>
      </c>
      <c r="F207" t="s">
        <v>32</v>
      </c>
      <c r="G207" t="s">
        <v>24</v>
      </c>
      <c r="H207" t="s">
        <v>24</v>
      </c>
      <c r="I207" t="s">
        <v>25</v>
      </c>
      <c r="J207" t="s">
        <v>127</v>
      </c>
      <c r="K207">
        <v>0</v>
      </c>
      <c r="L207">
        <v>0</v>
      </c>
      <c r="M207" s="1">
        <v>9500000</v>
      </c>
      <c r="N207">
        <v>0</v>
      </c>
      <c r="O207" t="s">
        <v>27</v>
      </c>
      <c r="P207" t="s">
        <v>591</v>
      </c>
      <c r="Q207" s="3">
        <v>950000000</v>
      </c>
      <c r="R207" s="1">
        <v>31586.26</v>
      </c>
      <c r="S207" t="s">
        <v>917</v>
      </c>
      <c r="T207" t="s">
        <v>35</v>
      </c>
      <c r="U207" t="s">
        <v>25</v>
      </c>
      <c r="V207" t="s">
        <v>129</v>
      </c>
      <c r="W207" s="4">
        <f t="shared" si="16"/>
        <v>31586.26</v>
      </c>
      <c r="X207" s="4">
        <f t="shared" si="17"/>
        <v>9500000</v>
      </c>
      <c r="Y207" s="9">
        <v>950</v>
      </c>
      <c r="Z207" s="5">
        <f t="shared" si="18"/>
        <v>33.248694736842104</v>
      </c>
      <c r="AA207" t="str">
        <f t="shared" si="19"/>
        <v>2021-10</v>
      </c>
      <c r="AB207" t="str">
        <f t="shared" si="20"/>
        <v>2021-2</v>
      </c>
    </row>
    <row r="208" spans="1:28" hidden="1" x14ac:dyDescent="0.25">
      <c r="A208">
        <v>1897749</v>
      </c>
      <c r="B208">
        <v>81544</v>
      </c>
      <c r="C208" t="s">
        <v>948</v>
      </c>
      <c r="D208" t="s">
        <v>949</v>
      </c>
      <c r="E208" t="s">
        <v>950</v>
      </c>
      <c r="F208" t="s">
        <v>121</v>
      </c>
      <c r="G208" t="s">
        <v>24</v>
      </c>
      <c r="H208" t="s">
        <v>190</v>
      </c>
      <c r="I208" t="s">
        <v>25</v>
      </c>
      <c r="J208" t="s">
        <v>26</v>
      </c>
      <c r="K208">
        <v>0</v>
      </c>
      <c r="L208">
        <v>0</v>
      </c>
      <c r="M208" s="6">
        <v>9090000</v>
      </c>
      <c r="N208">
        <v>2</v>
      </c>
      <c r="O208" t="s">
        <v>54</v>
      </c>
      <c r="P208" t="s">
        <v>35</v>
      </c>
      <c r="Q208" s="3">
        <v>1000000</v>
      </c>
      <c r="R208" s="6">
        <f>33.8165264069873*M208/10000</f>
        <v>30739.222503951452</v>
      </c>
      <c r="S208" t="s">
        <v>951</v>
      </c>
      <c r="T208" t="s">
        <v>237</v>
      </c>
      <c r="U208" t="s">
        <v>25</v>
      </c>
      <c r="V208" t="s">
        <v>25</v>
      </c>
      <c r="W208" s="4">
        <f t="shared" si="16"/>
        <v>30739.222503951452</v>
      </c>
      <c r="X208" s="4">
        <f t="shared" si="17"/>
        <v>9090000</v>
      </c>
      <c r="Y208" s="9">
        <v>909</v>
      </c>
      <c r="Z208" s="5">
        <f t="shared" si="18"/>
        <v>33.816526406987293</v>
      </c>
      <c r="AA208" t="str">
        <f t="shared" si="19"/>
        <v>2021-10</v>
      </c>
      <c r="AB208" t="str">
        <f t="shared" si="20"/>
        <v>2021-2</v>
      </c>
    </row>
    <row r="209" spans="1:28" hidden="1" x14ac:dyDescent="0.25">
      <c r="A209">
        <v>2193547</v>
      </c>
      <c r="B209">
        <v>102056</v>
      </c>
      <c r="C209" t="s">
        <v>766</v>
      </c>
      <c r="D209" t="s">
        <v>256</v>
      </c>
      <c r="E209" t="s">
        <v>767</v>
      </c>
      <c r="F209" t="s">
        <v>121</v>
      </c>
      <c r="G209" t="s">
        <v>24</v>
      </c>
      <c r="H209" t="s">
        <v>24</v>
      </c>
      <c r="I209" t="s">
        <v>25</v>
      </c>
      <c r="J209" t="s">
        <v>70</v>
      </c>
      <c r="K209">
        <v>0</v>
      </c>
      <c r="L209">
        <v>0</v>
      </c>
      <c r="M209" s="1">
        <v>9000000</v>
      </c>
      <c r="N209">
        <v>0</v>
      </c>
      <c r="O209" t="s">
        <v>54</v>
      </c>
      <c r="P209" t="s">
        <v>35</v>
      </c>
      <c r="Q209" s="3">
        <v>750000000</v>
      </c>
      <c r="R209" s="1">
        <v>25362.394805240499</v>
      </c>
      <c r="S209" t="s">
        <v>768</v>
      </c>
      <c r="T209" t="s">
        <v>769</v>
      </c>
      <c r="U209" t="s">
        <v>25</v>
      </c>
      <c r="V209" t="s">
        <v>73</v>
      </c>
      <c r="W209" s="4">
        <f t="shared" si="16"/>
        <v>25362.394805240499</v>
      </c>
      <c r="X209" s="4">
        <f t="shared" si="17"/>
        <v>9000000</v>
      </c>
      <c r="Y209" s="9">
        <v>900</v>
      </c>
      <c r="Z209" s="5">
        <f t="shared" si="18"/>
        <v>28.180438672489444</v>
      </c>
      <c r="AA209" t="str">
        <f t="shared" si="19"/>
        <v>2021-12</v>
      </c>
      <c r="AB209" t="str">
        <f t="shared" si="20"/>
        <v>2021-2</v>
      </c>
    </row>
    <row r="210" spans="1:28" hidden="1" x14ac:dyDescent="0.25">
      <c r="A210">
        <v>1852546</v>
      </c>
      <c r="B210">
        <v>76627</v>
      </c>
      <c r="C210" t="s">
        <v>2103</v>
      </c>
      <c r="D210" t="s">
        <v>288</v>
      </c>
      <c r="E210" t="s">
        <v>96</v>
      </c>
      <c r="F210" t="s">
        <v>23</v>
      </c>
      <c r="G210" t="s">
        <v>24</v>
      </c>
      <c r="H210" t="s">
        <v>39</v>
      </c>
      <c r="I210" t="s">
        <v>25</v>
      </c>
      <c r="J210" t="s">
        <v>59</v>
      </c>
      <c r="K210">
        <v>-44.239606299999998</v>
      </c>
      <c r="L210">
        <v>-71.849907400000006</v>
      </c>
      <c r="M210" s="1">
        <v>0</v>
      </c>
      <c r="N210">
        <v>0</v>
      </c>
      <c r="O210" t="s">
        <v>27</v>
      </c>
      <c r="P210" t="s">
        <v>71</v>
      </c>
      <c r="Q210" s="3">
        <v>2303319713</v>
      </c>
      <c r="R210" s="1">
        <v>74500</v>
      </c>
      <c r="S210" t="s">
        <v>2058</v>
      </c>
      <c r="T210" t="s">
        <v>2104</v>
      </c>
      <c r="U210" t="s">
        <v>25</v>
      </c>
      <c r="V210" t="s">
        <v>61</v>
      </c>
      <c r="W210" s="4">
        <f t="shared" si="16"/>
        <v>74500</v>
      </c>
      <c r="X210" s="4">
        <f t="shared" si="17"/>
        <v>8875000</v>
      </c>
      <c r="Y210" s="9">
        <v>887.5</v>
      </c>
      <c r="Z210" s="5">
        <f t="shared" si="18"/>
        <v>83.943661971830991</v>
      </c>
      <c r="AA210" t="str">
        <f t="shared" si="19"/>
        <v>2021-09</v>
      </c>
      <c r="AB210" t="str">
        <f t="shared" si="20"/>
        <v>2021-2</v>
      </c>
    </row>
    <row r="211" spans="1:28" hidden="1" x14ac:dyDescent="0.25">
      <c r="A211">
        <v>1870241</v>
      </c>
      <c r="B211">
        <v>78981</v>
      </c>
      <c r="C211" t="s">
        <v>2084</v>
      </c>
      <c r="D211" t="s">
        <v>682</v>
      </c>
      <c r="E211" t="s">
        <v>683</v>
      </c>
      <c r="F211" t="s">
        <v>32</v>
      </c>
      <c r="G211" t="s">
        <v>24</v>
      </c>
      <c r="H211" t="s">
        <v>24</v>
      </c>
      <c r="I211" t="s">
        <v>25</v>
      </c>
      <c r="J211" t="s">
        <v>63</v>
      </c>
      <c r="K211">
        <v>-46.623260000000002</v>
      </c>
      <c r="L211">
        <v>-72.674199999999999</v>
      </c>
      <c r="M211" s="1">
        <v>8870000</v>
      </c>
      <c r="N211">
        <v>0</v>
      </c>
      <c r="O211" t="s">
        <v>27</v>
      </c>
      <c r="P211" t="s">
        <v>591</v>
      </c>
      <c r="Q211" s="3">
        <v>2217500000</v>
      </c>
      <c r="R211" s="1">
        <v>73729</v>
      </c>
      <c r="S211" t="s">
        <v>2085</v>
      </c>
      <c r="T211" t="s">
        <v>1472</v>
      </c>
      <c r="U211" t="s">
        <v>25</v>
      </c>
      <c r="V211" t="s">
        <v>66</v>
      </c>
      <c r="W211" s="4">
        <f t="shared" si="16"/>
        <v>73729</v>
      </c>
      <c r="X211" s="4">
        <f t="shared" si="17"/>
        <v>8870000</v>
      </c>
      <c r="Y211" s="9">
        <v>887</v>
      </c>
      <c r="Z211" s="5">
        <f t="shared" si="18"/>
        <v>83.121758737316796</v>
      </c>
      <c r="AA211" t="str">
        <f t="shared" si="19"/>
        <v>2021-10</v>
      </c>
      <c r="AB211" t="str">
        <f t="shared" si="20"/>
        <v>2021-2</v>
      </c>
    </row>
    <row r="212" spans="1:28" hidden="1" x14ac:dyDescent="0.25">
      <c r="A212">
        <v>1945658</v>
      </c>
      <c r="B212">
        <v>85476</v>
      </c>
      <c r="C212" t="s">
        <v>437</v>
      </c>
      <c r="D212" t="s">
        <v>438</v>
      </c>
      <c r="E212" t="s">
        <v>69</v>
      </c>
      <c r="F212" t="s">
        <v>23</v>
      </c>
      <c r="G212" t="s">
        <v>24</v>
      </c>
      <c r="H212" t="s">
        <v>24</v>
      </c>
      <c r="I212" t="s">
        <v>25</v>
      </c>
      <c r="J212" t="s">
        <v>127</v>
      </c>
      <c r="K212">
        <v>-47.252086499999997</v>
      </c>
      <c r="L212">
        <v>-72.575237299999998</v>
      </c>
      <c r="M212" s="1">
        <v>8750000</v>
      </c>
      <c r="N212">
        <v>0</v>
      </c>
      <c r="O212" t="s">
        <v>27</v>
      </c>
      <c r="P212" t="s">
        <v>439</v>
      </c>
      <c r="Q212" s="3">
        <v>400000000</v>
      </c>
      <c r="R212" s="1">
        <v>13526.6105627949</v>
      </c>
      <c r="S212" t="s">
        <v>440</v>
      </c>
      <c r="T212" t="s">
        <v>441</v>
      </c>
      <c r="U212" t="s">
        <v>25</v>
      </c>
      <c r="V212" t="s">
        <v>129</v>
      </c>
      <c r="W212" s="4">
        <f t="shared" si="16"/>
        <v>13526.6105627949</v>
      </c>
      <c r="X212" s="4">
        <f t="shared" si="17"/>
        <v>8750000</v>
      </c>
      <c r="Y212" s="9">
        <v>875</v>
      </c>
      <c r="Z212" s="5">
        <f t="shared" si="18"/>
        <v>15.458983500337029</v>
      </c>
      <c r="AA212" t="str">
        <f t="shared" si="19"/>
        <v>2021-10</v>
      </c>
      <c r="AB212" t="str">
        <f t="shared" si="20"/>
        <v>2021-2</v>
      </c>
    </row>
    <row r="213" spans="1:28" hidden="1" x14ac:dyDescent="0.25">
      <c r="A213">
        <v>2117063</v>
      </c>
      <c r="B213">
        <v>97422</v>
      </c>
      <c r="C213" t="s">
        <v>1988</v>
      </c>
      <c r="D213" t="s">
        <v>1989</v>
      </c>
      <c r="E213" t="s">
        <v>1155</v>
      </c>
      <c r="F213" t="s">
        <v>121</v>
      </c>
      <c r="G213" t="s">
        <v>24</v>
      </c>
      <c r="H213" t="s">
        <v>190</v>
      </c>
      <c r="I213" t="s">
        <v>25</v>
      </c>
      <c r="J213" t="s">
        <v>127</v>
      </c>
      <c r="K213">
        <v>-47.21</v>
      </c>
      <c r="L213">
        <v>-73.05</v>
      </c>
      <c r="M213" s="6">
        <v>8540000</v>
      </c>
      <c r="O213" t="s">
        <v>54</v>
      </c>
      <c r="P213" t="s">
        <v>35</v>
      </c>
      <c r="Q213" s="3">
        <v>2000000000</v>
      </c>
      <c r="R213" s="1">
        <v>67633.052813974602</v>
      </c>
      <c r="S213" t="s">
        <v>1990</v>
      </c>
      <c r="T213" t="s">
        <v>128</v>
      </c>
      <c r="U213" t="s">
        <v>25</v>
      </c>
      <c r="V213" t="s">
        <v>129</v>
      </c>
      <c r="W213" s="4">
        <f t="shared" si="16"/>
        <v>67633.052813974602</v>
      </c>
      <c r="X213" s="4">
        <f t="shared" si="17"/>
        <v>8540000</v>
      </c>
      <c r="Y213" s="9">
        <v>854</v>
      </c>
      <c r="Z213" s="5">
        <f t="shared" si="18"/>
        <v>79.19561219434965</v>
      </c>
      <c r="AA213" t="str">
        <f t="shared" si="19"/>
        <v>2021-12</v>
      </c>
      <c r="AB213" t="str">
        <f t="shared" si="20"/>
        <v>2021-2</v>
      </c>
    </row>
    <row r="214" spans="1:28" hidden="1" x14ac:dyDescent="0.25">
      <c r="A214">
        <v>1878345</v>
      </c>
      <c r="B214">
        <v>79661</v>
      </c>
      <c r="C214" t="s">
        <v>912</v>
      </c>
      <c r="D214" t="s">
        <v>913</v>
      </c>
      <c r="E214" t="s">
        <v>914</v>
      </c>
      <c r="F214" t="s">
        <v>32</v>
      </c>
      <c r="G214" t="s">
        <v>24</v>
      </c>
      <c r="H214" t="s">
        <v>24</v>
      </c>
      <c r="I214" t="s">
        <v>25</v>
      </c>
      <c r="J214" t="s">
        <v>70</v>
      </c>
      <c r="K214">
        <v>0</v>
      </c>
      <c r="L214">
        <v>0</v>
      </c>
      <c r="M214" s="1">
        <v>8500000</v>
      </c>
      <c r="N214">
        <v>0</v>
      </c>
      <c r="O214" t="s">
        <v>27</v>
      </c>
      <c r="P214" t="s">
        <v>591</v>
      </c>
      <c r="Q214" s="3">
        <v>850000000</v>
      </c>
      <c r="R214" s="1">
        <v>28261.39</v>
      </c>
      <c r="S214" t="s">
        <v>915</v>
      </c>
      <c r="T214" t="s">
        <v>35</v>
      </c>
      <c r="U214" t="s">
        <v>25</v>
      </c>
      <c r="V214" t="s">
        <v>73</v>
      </c>
      <c r="W214" s="4">
        <f t="shared" si="16"/>
        <v>28261.39</v>
      </c>
      <c r="X214" s="4">
        <f t="shared" si="17"/>
        <v>8500000</v>
      </c>
      <c r="Y214" s="9">
        <v>850</v>
      </c>
      <c r="Z214" s="5">
        <f t="shared" si="18"/>
        <v>33.248694117647055</v>
      </c>
      <c r="AA214" t="str">
        <f t="shared" si="19"/>
        <v>2021-10</v>
      </c>
      <c r="AB214" t="str">
        <f t="shared" si="20"/>
        <v>2021-2</v>
      </c>
    </row>
    <row r="215" spans="1:28" hidden="1" x14ac:dyDescent="0.25">
      <c r="A215">
        <v>1869848</v>
      </c>
      <c r="B215">
        <v>78943</v>
      </c>
      <c r="C215" t="s">
        <v>842</v>
      </c>
      <c r="D215" t="s">
        <v>682</v>
      </c>
      <c r="E215" t="s">
        <v>683</v>
      </c>
      <c r="F215" t="s">
        <v>32</v>
      </c>
      <c r="G215" t="s">
        <v>24</v>
      </c>
      <c r="H215" t="s">
        <v>24</v>
      </c>
      <c r="I215" t="s">
        <v>25</v>
      </c>
      <c r="J215" t="s">
        <v>70</v>
      </c>
      <c r="K215">
        <v>0</v>
      </c>
      <c r="L215">
        <v>0</v>
      </c>
      <c r="M215" s="1">
        <v>8500000</v>
      </c>
      <c r="N215">
        <v>0</v>
      </c>
      <c r="O215" t="s">
        <v>27</v>
      </c>
      <c r="P215" t="s">
        <v>591</v>
      </c>
      <c r="Q215" s="3">
        <v>800000000</v>
      </c>
      <c r="R215" s="1">
        <v>26598.959999999999</v>
      </c>
      <c r="S215" t="s">
        <v>843</v>
      </c>
      <c r="T215" t="s">
        <v>35</v>
      </c>
      <c r="U215" t="s">
        <v>25</v>
      </c>
      <c r="V215" t="s">
        <v>73</v>
      </c>
      <c r="W215" s="4">
        <f t="shared" si="16"/>
        <v>26598.959999999999</v>
      </c>
      <c r="X215" s="4">
        <f t="shared" si="17"/>
        <v>8500000</v>
      </c>
      <c r="Y215" s="9">
        <v>850</v>
      </c>
      <c r="Z215" s="5">
        <f t="shared" si="18"/>
        <v>31.292894117647059</v>
      </c>
      <c r="AA215" t="str">
        <f t="shared" si="19"/>
        <v>2021-10</v>
      </c>
      <c r="AB215" t="str">
        <f t="shared" si="20"/>
        <v>2021-2</v>
      </c>
    </row>
    <row r="216" spans="1:28" hidden="1" x14ac:dyDescent="0.25">
      <c r="A216">
        <v>1870307</v>
      </c>
      <c r="B216">
        <v>78985</v>
      </c>
      <c r="C216" t="s">
        <v>681</v>
      </c>
      <c r="D216" t="s">
        <v>682</v>
      </c>
      <c r="E216" t="s">
        <v>683</v>
      </c>
      <c r="F216" t="s">
        <v>32</v>
      </c>
      <c r="G216" t="s">
        <v>24</v>
      </c>
      <c r="H216" t="s">
        <v>24</v>
      </c>
      <c r="I216" t="s">
        <v>25</v>
      </c>
      <c r="J216" t="s">
        <v>26</v>
      </c>
      <c r="K216">
        <v>0</v>
      </c>
      <c r="L216">
        <v>0</v>
      </c>
      <c r="M216" s="1">
        <v>8020000</v>
      </c>
      <c r="N216">
        <v>0</v>
      </c>
      <c r="O216" t="s">
        <v>27</v>
      </c>
      <c r="P216" t="s">
        <v>591</v>
      </c>
      <c r="Q216" s="3">
        <v>641600000</v>
      </c>
      <c r="R216" s="1">
        <v>21332.36</v>
      </c>
      <c r="S216" t="s">
        <v>684</v>
      </c>
      <c r="T216" t="s">
        <v>35</v>
      </c>
      <c r="U216" t="s">
        <v>25</v>
      </c>
      <c r="V216" t="s">
        <v>25</v>
      </c>
      <c r="W216" s="4">
        <f t="shared" si="16"/>
        <v>21332.36</v>
      </c>
      <c r="X216" s="4">
        <f t="shared" si="17"/>
        <v>8020000</v>
      </c>
      <c r="Y216" s="9">
        <v>802</v>
      </c>
      <c r="Z216" s="5">
        <f t="shared" si="18"/>
        <v>26.598952618453865</v>
      </c>
      <c r="AA216" t="str">
        <f t="shared" si="19"/>
        <v>2021-10</v>
      </c>
      <c r="AB216" t="str">
        <f t="shared" si="20"/>
        <v>2021-2</v>
      </c>
    </row>
    <row r="217" spans="1:28" hidden="1" x14ac:dyDescent="0.25">
      <c r="A217">
        <v>1891954</v>
      </c>
      <c r="B217">
        <v>80827</v>
      </c>
      <c r="C217" t="s">
        <v>1829</v>
      </c>
      <c r="D217" t="s">
        <v>573</v>
      </c>
      <c r="E217" t="s">
        <v>1830</v>
      </c>
      <c r="F217" t="s">
        <v>153</v>
      </c>
      <c r="G217" t="s">
        <v>24</v>
      </c>
      <c r="H217" t="s">
        <v>39</v>
      </c>
      <c r="I217" t="s">
        <v>25</v>
      </c>
      <c r="J217" t="s">
        <v>26</v>
      </c>
      <c r="K217">
        <v>-33.437796800000001</v>
      </c>
      <c r="L217">
        <v>-70.650445099999999</v>
      </c>
      <c r="M217" s="6">
        <v>7700000</v>
      </c>
      <c r="O217" t="s">
        <v>27</v>
      </c>
      <c r="P217" t="s">
        <v>479</v>
      </c>
      <c r="Q217" s="3">
        <v>1604397017</v>
      </c>
      <c r="R217" s="1">
        <v>53259</v>
      </c>
      <c r="S217" t="s">
        <v>1831</v>
      </c>
      <c r="T217" t="s">
        <v>35</v>
      </c>
      <c r="U217" t="s">
        <v>25</v>
      </c>
      <c r="V217" t="s">
        <v>25</v>
      </c>
      <c r="W217" s="4">
        <f t="shared" si="16"/>
        <v>53259</v>
      </c>
      <c r="X217" s="4">
        <f t="shared" si="17"/>
        <v>7700000</v>
      </c>
      <c r="Y217" s="9">
        <v>770</v>
      </c>
      <c r="Z217" s="5">
        <f t="shared" si="18"/>
        <v>69.167532467532467</v>
      </c>
      <c r="AA217" t="str">
        <f t="shared" si="19"/>
        <v>2021-10</v>
      </c>
      <c r="AB217" t="str">
        <f t="shared" si="20"/>
        <v>2021-2</v>
      </c>
    </row>
    <row r="218" spans="1:28" hidden="1" x14ac:dyDescent="0.25">
      <c r="A218">
        <v>1852907</v>
      </c>
      <c r="B218">
        <v>76981</v>
      </c>
      <c r="C218" t="s">
        <v>1269</v>
      </c>
      <c r="D218" t="s">
        <v>95</v>
      </c>
      <c r="E218" t="s">
        <v>96</v>
      </c>
      <c r="F218" t="s">
        <v>23</v>
      </c>
      <c r="G218" t="s">
        <v>24</v>
      </c>
      <c r="H218" t="s">
        <v>39</v>
      </c>
      <c r="I218" t="s">
        <v>25</v>
      </c>
      <c r="J218" t="s">
        <v>59</v>
      </c>
      <c r="K218">
        <v>-44.079693300000002</v>
      </c>
      <c r="L218">
        <v>-73.061279299999995</v>
      </c>
      <c r="M218" s="1">
        <v>7700000</v>
      </c>
      <c r="N218">
        <v>0</v>
      </c>
      <c r="O218" t="s">
        <v>27</v>
      </c>
      <c r="P218" t="s">
        <v>97</v>
      </c>
      <c r="Q218" s="3">
        <v>1001000000</v>
      </c>
      <c r="R218" s="1">
        <v>33850.342933394299</v>
      </c>
      <c r="S218" t="s">
        <v>1201</v>
      </c>
      <c r="T218" t="s">
        <v>1202</v>
      </c>
      <c r="U218" t="s">
        <v>25</v>
      </c>
      <c r="V218" t="s">
        <v>61</v>
      </c>
      <c r="W218" s="4">
        <f t="shared" si="16"/>
        <v>33850.342933394299</v>
      </c>
      <c r="X218" s="4">
        <f t="shared" si="17"/>
        <v>7700000</v>
      </c>
      <c r="Y218" s="9">
        <v>770</v>
      </c>
      <c r="Z218" s="5">
        <f t="shared" si="18"/>
        <v>43.961484329083504</v>
      </c>
      <c r="AA218" t="str">
        <f t="shared" si="19"/>
        <v>2021-09</v>
      </c>
      <c r="AB218" t="str">
        <f t="shared" si="20"/>
        <v>2021-2</v>
      </c>
    </row>
    <row r="219" spans="1:28" hidden="1" x14ac:dyDescent="0.25">
      <c r="A219">
        <v>1878299</v>
      </c>
      <c r="B219">
        <v>79656</v>
      </c>
      <c r="C219" t="s">
        <v>1143</v>
      </c>
      <c r="D219" t="s">
        <v>913</v>
      </c>
      <c r="E219" t="s">
        <v>914</v>
      </c>
      <c r="F219" t="s">
        <v>32</v>
      </c>
      <c r="G219" t="s">
        <v>24</v>
      </c>
      <c r="H219" t="s">
        <v>24</v>
      </c>
      <c r="I219" t="s">
        <v>25</v>
      </c>
      <c r="J219" t="s">
        <v>59</v>
      </c>
      <c r="K219">
        <v>0</v>
      </c>
      <c r="L219">
        <v>0</v>
      </c>
      <c r="M219" s="1">
        <v>7700000</v>
      </c>
      <c r="N219">
        <v>0</v>
      </c>
      <c r="O219" t="s">
        <v>27</v>
      </c>
      <c r="P219" t="s">
        <v>591</v>
      </c>
      <c r="Q219" s="3">
        <v>920000000</v>
      </c>
      <c r="R219" s="1">
        <v>30588.799999999999</v>
      </c>
      <c r="S219" t="s">
        <v>1144</v>
      </c>
      <c r="T219" t="s">
        <v>35</v>
      </c>
      <c r="U219" t="s">
        <v>25</v>
      </c>
      <c r="V219" t="s">
        <v>61</v>
      </c>
      <c r="W219" s="4">
        <f t="shared" si="16"/>
        <v>30588.799999999999</v>
      </c>
      <c r="X219" s="4">
        <f t="shared" si="17"/>
        <v>7700000</v>
      </c>
      <c r="Y219" s="9">
        <v>770</v>
      </c>
      <c r="Z219" s="5">
        <f t="shared" si="18"/>
        <v>39.725714285714282</v>
      </c>
      <c r="AA219" t="str">
        <f t="shared" si="19"/>
        <v>2021-10</v>
      </c>
      <c r="AB219" t="str">
        <f t="shared" si="20"/>
        <v>2021-2</v>
      </c>
    </row>
    <row r="220" spans="1:28" hidden="1" x14ac:dyDescent="0.25">
      <c r="A220">
        <v>2105652</v>
      </c>
      <c r="B220">
        <v>96356</v>
      </c>
      <c r="C220" t="s">
        <v>605</v>
      </c>
      <c r="D220" t="s">
        <v>606</v>
      </c>
      <c r="E220" t="s">
        <v>606</v>
      </c>
      <c r="F220" t="s">
        <v>23</v>
      </c>
      <c r="G220" t="s">
        <v>24</v>
      </c>
      <c r="H220" t="s">
        <v>24</v>
      </c>
      <c r="I220" t="s">
        <v>25</v>
      </c>
      <c r="J220" t="s">
        <v>26</v>
      </c>
      <c r="K220">
        <v>-47.664346899999998</v>
      </c>
      <c r="L220">
        <v>-72.481400800000003</v>
      </c>
      <c r="M220" s="1">
        <v>7160000</v>
      </c>
      <c r="N220">
        <v>0</v>
      </c>
      <c r="O220" t="s">
        <v>27</v>
      </c>
      <c r="P220" t="s">
        <v>205</v>
      </c>
      <c r="Q220" s="3">
        <v>559778468</v>
      </c>
      <c r="R220" s="1">
        <v>18100</v>
      </c>
      <c r="S220" t="s">
        <v>604</v>
      </c>
      <c r="T220" t="s">
        <v>228</v>
      </c>
      <c r="U220" t="s">
        <v>25</v>
      </c>
      <c r="V220" t="s">
        <v>25</v>
      </c>
      <c r="W220" s="4">
        <f t="shared" si="16"/>
        <v>18100</v>
      </c>
      <c r="X220" s="4">
        <f t="shared" si="17"/>
        <v>7160000</v>
      </c>
      <c r="Y220" s="9">
        <v>716</v>
      </c>
      <c r="Z220" s="5">
        <f t="shared" si="18"/>
        <v>25.279329608938546</v>
      </c>
      <c r="AA220" t="str">
        <f t="shared" si="19"/>
        <v>2021-12</v>
      </c>
      <c r="AB220" t="str">
        <f t="shared" si="20"/>
        <v>2021-2</v>
      </c>
    </row>
    <row r="221" spans="1:28" hidden="1" x14ac:dyDescent="0.25">
      <c r="A221">
        <v>1852863</v>
      </c>
      <c r="B221">
        <v>76938</v>
      </c>
      <c r="C221" t="s">
        <v>688</v>
      </c>
      <c r="D221" t="s">
        <v>689</v>
      </c>
      <c r="E221" t="s">
        <v>96</v>
      </c>
      <c r="F221" t="s">
        <v>23</v>
      </c>
      <c r="G221" t="s">
        <v>24</v>
      </c>
      <c r="H221" t="s">
        <v>39</v>
      </c>
      <c r="I221" t="s">
        <v>25</v>
      </c>
      <c r="J221" t="s">
        <v>127</v>
      </c>
      <c r="K221">
        <v>-47.252086499999997</v>
      </c>
      <c r="L221">
        <v>-72.575237299999998</v>
      </c>
      <c r="M221" s="1">
        <v>7100000</v>
      </c>
      <c r="N221">
        <v>0</v>
      </c>
      <c r="O221" t="s">
        <v>27</v>
      </c>
      <c r="P221" t="s">
        <v>71</v>
      </c>
      <c r="Q221" s="3">
        <v>587423820</v>
      </c>
      <c r="R221" s="1">
        <v>19000</v>
      </c>
      <c r="S221" t="s">
        <v>690</v>
      </c>
      <c r="T221" t="s">
        <v>636</v>
      </c>
      <c r="U221" t="s">
        <v>25</v>
      </c>
      <c r="V221" t="s">
        <v>129</v>
      </c>
      <c r="W221" s="4">
        <f t="shared" si="16"/>
        <v>19000</v>
      </c>
      <c r="X221" s="4">
        <f t="shared" si="17"/>
        <v>7100000</v>
      </c>
      <c r="Y221" s="9">
        <v>710</v>
      </c>
      <c r="Z221" s="5">
        <f t="shared" si="18"/>
        <v>26.760563380281692</v>
      </c>
      <c r="AA221" t="str">
        <f t="shared" si="19"/>
        <v>2021-09</v>
      </c>
      <c r="AB221" t="str">
        <f t="shared" si="20"/>
        <v>2021-2</v>
      </c>
    </row>
    <row r="222" spans="1:28" hidden="1" x14ac:dyDescent="0.25">
      <c r="A222">
        <v>1870182</v>
      </c>
      <c r="B222">
        <v>78975</v>
      </c>
      <c r="C222" t="s">
        <v>918</v>
      </c>
      <c r="D222" t="s">
        <v>682</v>
      </c>
      <c r="E222" t="s">
        <v>683</v>
      </c>
      <c r="F222" t="s">
        <v>32</v>
      </c>
      <c r="G222" t="s">
        <v>24</v>
      </c>
      <c r="H222" t="s">
        <v>24</v>
      </c>
      <c r="I222" t="s">
        <v>25</v>
      </c>
      <c r="J222" t="s">
        <v>33</v>
      </c>
      <c r="K222">
        <v>0</v>
      </c>
      <c r="L222">
        <v>0</v>
      </c>
      <c r="M222" s="1">
        <v>6840000</v>
      </c>
      <c r="N222">
        <v>0</v>
      </c>
      <c r="O222" t="s">
        <v>27</v>
      </c>
      <c r="P222" t="s">
        <v>591</v>
      </c>
      <c r="Q222" s="3">
        <v>684000000</v>
      </c>
      <c r="R222" s="1">
        <v>22742.11</v>
      </c>
      <c r="S222" t="s">
        <v>919</v>
      </c>
      <c r="T222" t="s">
        <v>35</v>
      </c>
      <c r="U222" t="s">
        <v>25</v>
      </c>
      <c r="V222" t="s">
        <v>36</v>
      </c>
      <c r="W222" s="4">
        <f t="shared" si="16"/>
        <v>22742.11</v>
      </c>
      <c r="X222" s="4">
        <f t="shared" si="17"/>
        <v>6840000</v>
      </c>
      <c r="Y222" s="9">
        <v>684</v>
      </c>
      <c r="Z222" s="5">
        <f t="shared" si="18"/>
        <v>33.24869883040936</v>
      </c>
      <c r="AA222" t="str">
        <f t="shared" si="19"/>
        <v>2021-10</v>
      </c>
      <c r="AB222" t="str">
        <f t="shared" si="20"/>
        <v>2021-2</v>
      </c>
    </row>
    <row r="223" spans="1:28" hidden="1" x14ac:dyDescent="0.25">
      <c r="A223">
        <v>1625626</v>
      </c>
      <c r="B223">
        <v>59848</v>
      </c>
      <c r="C223" t="s">
        <v>2173</v>
      </c>
      <c r="D223" t="s">
        <v>913</v>
      </c>
      <c r="E223" t="s">
        <v>2174</v>
      </c>
      <c r="F223" t="s">
        <v>153</v>
      </c>
      <c r="G223" t="s">
        <v>24</v>
      </c>
      <c r="H223" t="s">
        <v>679</v>
      </c>
      <c r="I223" t="s">
        <v>25</v>
      </c>
      <c r="J223" t="s">
        <v>26</v>
      </c>
      <c r="K223">
        <v>-46.488716601347001</v>
      </c>
      <c r="L223">
        <v>-73.106952329687999</v>
      </c>
      <c r="M223" s="6">
        <v>6700000</v>
      </c>
      <c r="O223" t="s">
        <v>27</v>
      </c>
      <c r="P223" t="s">
        <v>661</v>
      </c>
      <c r="Q223" s="3">
        <v>1808999936</v>
      </c>
      <c r="R223" s="1">
        <v>60051</v>
      </c>
      <c r="S223" t="s">
        <v>2175</v>
      </c>
      <c r="T223" t="s">
        <v>2176</v>
      </c>
      <c r="U223" t="s">
        <v>25</v>
      </c>
      <c r="V223" t="s">
        <v>25</v>
      </c>
      <c r="W223" s="4">
        <f t="shared" si="16"/>
        <v>60051</v>
      </c>
      <c r="X223" s="4">
        <f t="shared" si="17"/>
        <v>6700000</v>
      </c>
      <c r="Y223" s="9">
        <v>670</v>
      </c>
      <c r="Z223" s="5">
        <f t="shared" si="18"/>
        <v>89.62835820895522</v>
      </c>
      <c r="AA223" t="str">
        <f t="shared" si="19"/>
        <v>2021-08</v>
      </c>
      <c r="AB223" t="str">
        <f t="shared" si="20"/>
        <v>2021-2</v>
      </c>
    </row>
    <row r="224" spans="1:28" hidden="1" x14ac:dyDescent="0.25">
      <c r="A224">
        <v>1906459</v>
      </c>
      <c r="B224">
        <v>82065</v>
      </c>
      <c r="C224" t="s">
        <v>577</v>
      </c>
      <c r="D224" t="s">
        <v>578</v>
      </c>
      <c r="E224" t="s">
        <v>579</v>
      </c>
      <c r="F224" t="s">
        <v>23</v>
      </c>
      <c r="G224" t="s">
        <v>24</v>
      </c>
      <c r="H224" t="s">
        <v>24</v>
      </c>
      <c r="I224" t="s">
        <v>25</v>
      </c>
      <c r="J224" t="s">
        <v>26</v>
      </c>
      <c r="K224">
        <v>-45.206660999999997</v>
      </c>
      <c r="L224">
        <v>-73.4226989</v>
      </c>
      <c r="M224" s="1">
        <v>6640000</v>
      </c>
      <c r="N224">
        <v>0</v>
      </c>
      <c r="O224" t="s">
        <v>27</v>
      </c>
      <c r="P224" t="s">
        <v>71</v>
      </c>
      <c r="Q224" s="3">
        <v>494752230</v>
      </c>
      <c r="R224" s="1">
        <v>16000</v>
      </c>
      <c r="S224" t="s">
        <v>580</v>
      </c>
      <c r="T224" t="s">
        <v>228</v>
      </c>
      <c r="U224" t="s">
        <v>25</v>
      </c>
      <c r="V224" t="s">
        <v>25</v>
      </c>
      <c r="W224" s="4">
        <f t="shared" si="16"/>
        <v>16000</v>
      </c>
      <c r="X224" s="4">
        <f t="shared" si="17"/>
        <v>6640000</v>
      </c>
      <c r="Y224" s="9">
        <v>664</v>
      </c>
      <c r="Z224" s="5">
        <f t="shared" si="18"/>
        <v>24.096385542168676</v>
      </c>
      <c r="AA224" t="str">
        <f t="shared" si="19"/>
        <v>2021-10</v>
      </c>
      <c r="AB224" t="str">
        <f t="shared" si="20"/>
        <v>2021-2</v>
      </c>
    </row>
    <row r="225" spans="1:28" hidden="1" x14ac:dyDescent="0.25">
      <c r="A225">
        <v>1852547</v>
      </c>
      <c r="B225">
        <v>76628</v>
      </c>
      <c r="C225" t="s">
        <v>1839</v>
      </c>
      <c r="D225" t="s">
        <v>288</v>
      </c>
      <c r="E225" t="s">
        <v>96</v>
      </c>
      <c r="F225" t="s">
        <v>23</v>
      </c>
      <c r="G225" t="s">
        <v>24</v>
      </c>
      <c r="H225" t="s">
        <v>39</v>
      </c>
      <c r="I225" t="s">
        <v>25</v>
      </c>
      <c r="J225" t="s">
        <v>70</v>
      </c>
      <c r="K225">
        <v>-45.570537000000002</v>
      </c>
      <c r="L225">
        <v>-72.069017700000003</v>
      </c>
      <c r="M225" s="1">
        <v>6578000</v>
      </c>
      <c r="N225">
        <v>0</v>
      </c>
      <c r="O225" t="s">
        <v>27</v>
      </c>
      <c r="P225" t="s">
        <v>71</v>
      </c>
      <c r="Q225" s="3">
        <v>1425275688</v>
      </c>
      <c r="R225" s="1">
        <v>46100</v>
      </c>
      <c r="S225" t="s">
        <v>1840</v>
      </c>
      <c r="T225" t="s">
        <v>1841</v>
      </c>
      <c r="U225" t="s">
        <v>25</v>
      </c>
      <c r="V225" t="s">
        <v>73</v>
      </c>
      <c r="W225" s="4">
        <f t="shared" si="16"/>
        <v>46100</v>
      </c>
      <c r="X225" s="4">
        <f t="shared" si="17"/>
        <v>6578000</v>
      </c>
      <c r="Y225" s="9">
        <v>657.8</v>
      </c>
      <c r="Z225" s="5">
        <f t="shared" si="18"/>
        <v>70.082091821222264</v>
      </c>
      <c r="AA225" t="str">
        <f t="shared" si="19"/>
        <v>2021-09</v>
      </c>
      <c r="AB225" t="str">
        <f t="shared" si="20"/>
        <v>2021-2</v>
      </c>
    </row>
    <row r="226" spans="1:28" hidden="1" x14ac:dyDescent="0.25">
      <c r="A226">
        <v>1852615</v>
      </c>
      <c r="B226">
        <v>76695</v>
      </c>
      <c r="C226" t="s">
        <v>1252</v>
      </c>
      <c r="D226" t="s">
        <v>1250</v>
      </c>
      <c r="E226" t="s">
        <v>96</v>
      </c>
      <c r="F226" t="s">
        <v>23</v>
      </c>
      <c r="G226" t="s">
        <v>24</v>
      </c>
      <c r="H226" t="s">
        <v>39</v>
      </c>
      <c r="I226" t="s">
        <v>25</v>
      </c>
      <c r="J226" t="s">
        <v>59</v>
      </c>
      <c r="K226">
        <v>-44.297466</v>
      </c>
      <c r="L226">
        <v>-72.845622800000001</v>
      </c>
      <c r="M226" s="1">
        <v>6500000</v>
      </c>
      <c r="N226">
        <v>0</v>
      </c>
      <c r="O226" t="s">
        <v>27</v>
      </c>
      <c r="P226" t="s">
        <v>905</v>
      </c>
      <c r="Q226" s="3">
        <v>853673996</v>
      </c>
      <c r="R226" s="1">
        <v>28376</v>
      </c>
      <c r="S226" t="s">
        <v>1251</v>
      </c>
      <c r="T226" t="s">
        <v>101</v>
      </c>
      <c r="U226" t="s">
        <v>25</v>
      </c>
      <c r="V226" t="s">
        <v>61</v>
      </c>
      <c r="W226" s="4">
        <f t="shared" si="16"/>
        <v>28376</v>
      </c>
      <c r="X226" s="4">
        <f t="shared" si="17"/>
        <v>6500000</v>
      </c>
      <c r="Y226" s="9">
        <v>650</v>
      </c>
      <c r="Z226" s="5">
        <f t="shared" si="18"/>
        <v>43.655384615384612</v>
      </c>
      <c r="AA226" t="str">
        <f t="shared" si="19"/>
        <v>2021-09</v>
      </c>
      <c r="AB226" t="str">
        <f t="shared" si="20"/>
        <v>2021-2</v>
      </c>
    </row>
    <row r="227" spans="1:28" hidden="1" x14ac:dyDescent="0.25">
      <c r="A227">
        <v>1572140</v>
      </c>
      <c r="B227">
        <v>53569</v>
      </c>
      <c r="C227" t="s">
        <v>2276</v>
      </c>
      <c r="D227" t="s">
        <v>76</v>
      </c>
      <c r="E227" t="s">
        <v>704</v>
      </c>
      <c r="F227" t="s">
        <v>153</v>
      </c>
      <c r="G227" t="s">
        <v>24</v>
      </c>
      <c r="H227" t="s">
        <v>24</v>
      </c>
      <c r="I227" t="s">
        <v>25</v>
      </c>
      <c r="J227" t="s">
        <v>26</v>
      </c>
      <c r="K227">
        <v>-45.558815669954001</v>
      </c>
      <c r="L227">
        <v>-72.745321129540997</v>
      </c>
      <c r="M227" s="6">
        <v>6260000</v>
      </c>
      <c r="O227" t="s">
        <v>27</v>
      </c>
      <c r="P227" t="s">
        <v>479</v>
      </c>
      <c r="Q227" s="3">
        <v>1878000000</v>
      </c>
      <c r="R227" s="1">
        <v>62341</v>
      </c>
      <c r="S227" t="s">
        <v>2277</v>
      </c>
      <c r="T227" t="s">
        <v>2278</v>
      </c>
      <c r="U227" t="s">
        <v>25</v>
      </c>
      <c r="V227" t="s">
        <v>25</v>
      </c>
      <c r="W227" s="4">
        <f t="shared" si="16"/>
        <v>62341</v>
      </c>
      <c r="X227" s="4">
        <f t="shared" si="17"/>
        <v>6260000</v>
      </c>
      <c r="Y227" s="9">
        <v>626</v>
      </c>
      <c r="Z227" s="5">
        <f t="shared" si="18"/>
        <v>99.58626198083067</v>
      </c>
      <c r="AA227" t="str">
        <f t="shared" si="19"/>
        <v>2021-07</v>
      </c>
      <c r="AB227" t="str">
        <f t="shared" si="20"/>
        <v>2021-2</v>
      </c>
    </row>
    <row r="228" spans="1:28" hidden="1" x14ac:dyDescent="0.25">
      <c r="A228">
        <v>1852766</v>
      </c>
      <c r="B228">
        <v>76842</v>
      </c>
      <c r="C228" t="s">
        <v>946</v>
      </c>
      <c r="D228" t="s">
        <v>163</v>
      </c>
      <c r="E228" t="s">
        <v>96</v>
      </c>
      <c r="F228" t="s">
        <v>23</v>
      </c>
      <c r="G228" t="s">
        <v>24</v>
      </c>
      <c r="H228" t="s">
        <v>39</v>
      </c>
      <c r="I228" t="s">
        <v>25</v>
      </c>
      <c r="J228" t="s">
        <v>42</v>
      </c>
      <c r="K228">
        <v>-44.239606299999998</v>
      </c>
      <c r="L228">
        <v>-71.849907400000006</v>
      </c>
      <c r="M228" s="1">
        <v>6207500</v>
      </c>
      <c r="N228">
        <v>0</v>
      </c>
      <c r="O228" t="s">
        <v>27</v>
      </c>
      <c r="P228" t="s">
        <v>71</v>
      </c>
      <c r="Q228" s="3">
        <v>620000109</v>
      </c>
      <c r="R228" s="1">
        <v>20966.250058333499</v>
      </c>
      <c r="S228" t="s">
        <v>947</v>
      </c>
      <c r="T228" t="s">
        <v>864</v>
      </c>
      <c r="U228" t="s">
        <v>25</v>
      </c>
      <c r="V228" t="s">
        <v>46</v>
      </c>
      <c r="W228" s="4">
        <f t="shared" si="16"/>
        <v>20966.250058333499</v>
      </c>
      <c r="X228" s="4">
        <f t="shared" si="17"/>
        <v>6207500</v>
      </c>
      <c r="Y228" s="9">
        <v>620.75</v>
      </c>
      <c r="Z228" s="5">
        <f t="shared" si="18"/>
        <v>33.775674681165526</v>
      </c>
      <c r="AA228" t="str">
        <f t="shared" si="19"/>
        <v>2021-09</v>
      </c>
      <c r="AB228" t="str">
        <f t="shared" si="20"/>
        <v>2021-2</v>
      </c>
    </row>
    <row r="229" spans="1:28" hidden="1" x14ac:dyDescent="0.25">
      <c r="A229">
        <v>1625625</v>
      </c>
      <c r="B229">
        <v>59847</v>
      </c>
      <c r="C229" t="s">
        <v>2415</v>
      </c>
      <c r="D229" t="s">
        <v>2416</v>
      </c>
      <c r="E229" t="s">
        <v>2174</v>
      </c>
      <c r="F229" t="s">
        <v>153</v>
      </c>
      <c r="G229" t="s">
        <v>24</v>
      </c>
      <c r="H229" t="s">
        <v>24</v>
      </c>
      <c r="I229" t="s">
        <v>25</v>
      </c>
      <c r="J229" t="s">
        <v>26</v>
      </c>
      <c r="K229">
        <v>-46.143462900000003</v>
      </c>
      <c r="L229">
        <v>-74.364886900000002</v>
      </c>
      <c r="M229" s="6">
        <v>6200000</v>
      </c>
      <c r="O229" t="s">
        <v>27</v>
      </c>
      <c r="P229" t="s">
        <v>276</v>
      </c>
      <c r="Q229" s="3">
        <v>2129797201</v>
      </c>
      <c r="R229" s="1">
        <v>70700</v>
      </c>
      <c r="S229" t="s">
        <v>2417</v>
      </c>
      <c r="T229" t="s">
        <v>2418</v>
      </c>
      <c r="U229" t="s">
        <v>25</v>
      </c>
      <c r="V229" t="s">
        <v>25</v>
      </c>
      <c r="W229" s="4">
        <f t="shared" si="16"/>
        <v>70700</v>
      </c>
      <c r="X229" s="4">
        <f t="shared" si="17"/>
        <v>6200000</v>
      </c>
      <c r="Y229" s="9">
        <v>620</v>
      </c>
      <c r="Z229" s="5">
        <f t="shared" si="18"/>
        <v>114.03225806451613</v>
      </c>
      <c r="AA229" t="str">
        <f t="shared" si="19"/>
        <v>2021-08</v>
      </c>
      <c r="AB229" t="str">
        <f t="shared" si="20"/>
        <v>2021-2</v>
      </c>
    </row>
    <row r="230" spans="1:28" hidden="1" x14ac:dyDescent="0.25">
      <c r="A230">
        <v>1870373</v>
      </c>
      <c r="B230">
        <v>78992</v>
      </c>
      <c r="C230" t="s">
        <v>2014</v>
      </c>
      <c r="D230" t="s">
        <v>682</v>
      </c>
      <c r="E230" t="s">
        <v>683</v>
      </c>
      <c r="F230" t="s">
        <v>32</v>
      </c>
      <c r="G230" t="s">
        <v>24</v>
      </c>
      <c r="H230" t="s">
        <v>24</v>
      </c>
      <c r="I230" t="s">
        <v>25</v>
      </c>
      <c r="J230" t="s">
        <v>26</v>
      </c>
      <c r="K230">
        <v>-45.424630000000001</v>
      </c>
      <c r="L230">
        <v>-72.416060000000002</v>
      </c>
      <c r="M230" s="1">
        <v>6200000</v>
      </c>
      <c r="N230">
        <v>0</v>
      </c>
      <c r="O230" t="s">
        <v>27</v>
      </c>
      <c r="P230" t="s">
        <v>591</v>
      </c>
      <c r="Q230" s="3">
        <v>1500000000</v>
      </c>
      <c r="R230" s="1">
        <v>49873.05</v>
      </c>
      <c r="S230" t="s">
        <v>2015</v>
      </c>
      <c r="T230" t="s">
        <v>750</v>
      </c>
      <c r="U230" t="s">
        <v>25</v>
      </c>
      <c r="V230" t="s">
        <v>25</v>
      </c>
      <c r="W230" s="4">
        <f t="shared" si="16"/>
        <v>49873.05</v>
      </c>
      <c r="X230" s="4">
        <f t="shared" si="17"/>
        <v>6200000</v>
      </c>
      <c r="Y230" s="9">
        <v>620</v>
      </c>
      <c r="Z230" s="5">
        <f t="shared" si="18"/>
        <v>80.440403225806463</v>
      </c>
      <c r="AA230" t="str">
        <f t="shared" si="19"/>
        <v>2021-10</v>
      </c>
      <c r="AB230" t="str">
        <f t="shared" si="20"/>
        <v>2021-2</v>
      </c>
    </row>
    <row r="231" spans="1:28" hidden="1" x14ac:dyDescent="0.25">
      <c r="A231">
        <v>2105691</v>
      </c>
      <c r="B231">
        <v>96395</v>
      </c>
      <c r="C231" t="s">
        <v>1300</v>
      </c>
      <c r="D231" t="s">
        <v>606</v>
      </c>
      <c r="E231" t="s">
        <v>606</v>
      </c>
      <c r="F231" t="s">
        <v>23</v>
      </c>
      <c r="G231" t="s">
        <v>24</v>
      </c>
      <c r="H231" t="s">
        <v>24</v>
      </c>
      <c r="I231" t="s">
        <v>25</v>
      </c>
      <c r="J231" t="s">
        <v>70</v>
      </c>
      <c r="K231">
        <v>-43.172580500000002</v>
      </c>
      <c r="L231">
        <v>-72.450666600000005</v>
      </c>
      <c r="M231" s="1">
        <v>6000000</v>
      </c>
      <c r="N231">
        <v>0</v>
      </c>
      <c r="O231" t="s">
        <v>27</v>
      </c>
      <c r="P231" t="s">
        <v>205</v>
      </c>
      <c r="Q231" s="3">
        <v>835028654</v>
      </c>
      <c r="R231" s="1">
        <v>27000</v>
      </c>
      <c r="S231" t="s">
        <v>1298</v>
      </c>
      <c r="T231" t="s">
        <v>1299</v>
      </c>
      <c r="U231" t="s">
        <v>25</v>
      </c>
      <c r="V231" t="s">
        <v>73</v>
      </c>
      <c r="W231" s="4">
        <f t="shared" si="16"/>
        <v>27000</v>
      </c>
      <c r="X231" s="4">
        <f t="shared" si="17"/>
        <v>6000000</v>
      </c>
      <c r="Y231" s="9">
        <v>600</v>
      </c>
      <c r="Z231" s="5">
        <f t="shared" si="18"/>
        <v>45</v>
      </c>
      <c r="AA231" t="str">
        <f t="shared" si="19"/>
        <v>2021-12</v>
      </c>
      <c r="AB231" t="str">
        <f t="shared" si="20"/>
        <v>2021-2</v>
      </c>
    </row>
    <row r="232" spans="1:28" hidden="1" x14ac:dyDescent="0.25">
      <c r="A232">
        <v>2168170</v>
      </c>
      <c r="B232">
        <v>100607</v>
      </c>
      <c r="C232" t="s">
        <v>1665</v>
      </c>
      <c r="D232" t="s">
        <v>1666</v>
      </c>
      <c r="E232" t="s">
        <v>1103</v>
      </c>
      <c r="F232" t="s">
        <v>153</v>
      </c>
      <c r="G232" t="s">
        <v>24</v>
      </c>
      <c r="H232" t="s">
        <v>24</v>
      </c>
      <c r="I232" t="s">
        <v>25</v>
      </c>
      <c r="J232" t="s">
        <v>26</v>
      </c>
      <c r="K232">
        <v>-46.989030381197999</v>
      </c>
      <c r="L232">
        <v>-73.197298674609002</v>
      </c>
      <c r="M232" s="1">
        <v>5999000</v>
      </c>
      <c r="O232" t="s">
        <v>27</v>
      </c>
      <c r="P232" t="s">
        <v>1132</v>
      </c>
      <c r="Q232" s="3">
        <v>1126125000</v>
      </c>
      <c r="R232" s="1">
        <v>36383</v>
      </c>
      <c r="S232" t="s">
        <v>1667</v>
      </c>
      <c r="T232" t="s">
        <v>1668</v>
      </c>
      <c r="U232" t="s">
        <v>25</v>
      </c>
      <c r="V232" t="s">
        <v>25</v>
      </c>
      <c r="W232" s="4">
        <f t="shared" ref="W232:W295" si="21">R232</f>
        <v>36383</v>
      </c>
      <c r="X232" s="4">
        <f t="shared" si="17"/>
        <v>5999000</v>
      </c>
      <c r="Y232" s="9">
        <v>599.9</v>
      </c>
      <c r="Z232" s="5">
        <f t="shared" si="18"/>
        <v>60.648441406901149</v>
      </c>
      <c r="AA232" t="str">
        <f t="shared" si="19"/>
        <v>2021-12</v>
      </c>
      <c r="AB232" t="str">
        <f t="shared" si="20"/>
        <v>2021-2</v>
      </c>
    </row>
    <row r="233" spans="1:28" hidden="1" x14ac:dyDescent="0.25">
      <c r="A233">
        <v>1870346</v>
      </c>
      <c r="B233">
        <v>78988</v>
      </c>
      <c r="C233" t="s">
        <v>2281</v>
      </c>
      <c r="D233" t="s">
        <v>682</v>
      </c>
      <c r="E233" t="s">
        <v>683</v>
      </c>
      <c r="F233" t="s">
        <v>32</v>
      </c>
      <c r="G233" t="s">
        <v>24</v>
      </c>
      <c r="H233" t="s">
        <v>24</v>
      </c>
      <c r="I233" t="s">
        <v>25</v>
      </c>
      <c r="J233" t="s">
        <v>127</v>
      </c>
      <c r="K233">
        <v>0</v>
      </c>
      <c r="L233">
        <v>0</v>
      </c>
      <c r="M233" s="1">
        <v>5770000</v>
      </c>
      <c r="N233">
        <v>0</v>
      </c>
      <c r="O233" t="s">
        <v>27</v>
      </c>
      <c r="P233" t="s">
        <v>591</v>
      </c>
      <c r="Q233" s="3">
        <v>1731000000</v>
      </c>
      <c r="R233" s="1">
        <v>57553.5</v>
      </c>
      <c r="S233" t="s">
        <v>2282</v>
      </c>
      <c r="T233" t="s">
        <v>35</v>
      </c>
      <c r="U233" t="s">
        <v>25</v>
      </c>
      <c r="V233" t="s">
        <v>129</v>
      </c>
      <c r="W233" s="4">
        <f t="shared" si="21"/>
        <v>57553.5</v>
      </c>
      <c r="X233" s="4">
        <f t="shared" si="17"/>
        <v>5770000</v>
      </c>
      <c r="Y233" s="9">
        <v>577</v>
      </c>
      <c r="Z233" s="5">
        <f t="shared" si="18"/>
        <v>99.746100519930678</v>
      </c>
      <c r="AA233" t="str">
        <f t="shared" si="19"/>
        <v>2021-10</v>
      </c>
      <c r="AB233" t="str">
        <f t="shared" si="20"/>
        <v>2021-2</v>
      </c>
    </row>
    <row r="234" spans="1:28" hidden="1" x14ac:dyDescent="0.25">
      <c r="A234">
        <v>2105646</v>
      </c>
      <c r="B234">
        <v>96350</v>
      </c>
      <c r="C234" t="s">
        <v>1356</v>
      </c>
      <c r="D234" t="s">
        <v>606</v>
      </c>
      <c r="E234" t="s">
        <v>606</v>
      </c>
      <c r="F234" t="s">
        <v>23</v>
      </c>
      <c r="G234" t="s">
        <v>24</v>
      </c>
      <c r="H234" t="s">
        <v>24</v>
      </c>
      <c r="I234" t="s">
        <v>25</v>
      </c>
      <c r="J234" t="s">
        <v>63</v>
      </c>
      <c r="K234">
        <v>-46.450605299999999</v>
      </c>
      <c r="L234">
        <v>-72.731991600000001</v>
      </c>
      <c r="M234" s="1">
        <v>5700000</v>
      </c>
      <c r="N234">
        <v>0</v>
      </c>
      <c r="O234" t="s">
        <v>27</v>
      </c>
      <c r="P234" t="s">
        <v>205</v>
      </c>
      <c r="Q234" s="3">
        <v>835028654</v>
      </c>
      <c r="R234" s="1">
        <v>27000</v>
      </c>
      <c r="S234" t="s">
        <v>1355</v>
      </c>
      <c r="T234" t="s">
        <v>836</v>
      </c>
      <c r="U234" t="s">
        <v>25</v>
      </c>
      <c r="V234" t="s">
        <v>66</v>
      </c>
      <c r="W234" s="4">
        <f t="shared" si="21"/>
        <v>27000</v>
      </c>
      <c r="X234" s="4">
        <f t="shared" si="17"/>
        <v>5700000</v>
      </c>
      <c r="Y234" s="9">
        <v>570</v>
      </c>
      <c r="Z234" s="5">
        <f t="shared" si="18"/>
        <v>47.368421052631582</v>
      </c>
      <c r="AA234" t="str">
        <f t="shared" si="19"/>
        <v>2021-12</v>
      </c>
      <c r="AB234" t="str">
        <f t="shared" si="20"/>
        <v>2021-2</v>
      </c>
    </row>
    <row r="235" spans="1:28" hidden="1" x14ac:dyDescent="0.25">
      <c r="A235">
        <v>1733520</v>
      </c>
      <c r="B235">
        <v>67443</v>
      </c>
      <c r="C235" t="s">
        <v>931</v>
      </c>
      <c r="D235" t="s">
        <v>218</v>
      </c>
      <c r="E235" t="s">
        <v>145</v>
      </c>
      <c r="F235" t="s">
        <v>32</v>
      </c>
      <c r="G235" t="s">
        <v>24</v>
      </c>
      <c r="H235" t="s">
        <v>24</v>
      </c>
      <c r="I235" t="s">
        <v>25</v>
      </c>
      <c r="J235" t="s">
        <v>26</v>
      </c>
      <c r="K235">
        <v>-45.920357994976598</v>
      </c>
      <c r="L235">
        <v>-73.679717093014204</v>
      </c>
      <c r="M235" s="1">
        <v>5590000</v>
      </c>
      <c r="N235">
        <v>0</v>
      </c>
      <c r="O235" t="s">
        <v>27</v>
      </c>
      <c r="P235" t="s">
        <v>425</v>
      </c>
      <c r="Q235" s="3">
        <v>559000000</v>
      </c>
      <c r="R235" s="1">
        <v>18712.18</v>
      </c>
      <c r="S235" t="s">
        <v>930</v>
      </c>
      <c r="T235" t="s">
        <v>750</v>
      </c>
      <c r="U235" t="s">
        <v>25</v>
      </c>
      <c r="V235" t="s">
        <v>25</v>
      </c>
      <c r="W235" s="4">
        <f t="shared" si="21"/>
        <v>18712.18</v>
      </c>
      <c r="X235" s="4">
        <f t="shared" si="17"/>
        <v>5590000</v>
      </c>
      <c r="Y235" s="9">
        <v>559</v>
      </c>
      <c r="Z235" s="5">
        <f t="shared" si="18"/>
        <v>33.474382826475853</v>
      </c>
      <c r="AA235" t="str">
        <f t="shared" si="19"/>
        <v>2021-09</v>
      </c>
      <c r="AB235" t="str">
        <f t="shared" si="20"/>
        <v>2021-2</v>
      </c>
    </row>
    <row r="236" spans="1:28" hidden="1" x14ac:dyDescent="0.25">
      <c r="A236">
        <v>1918676</v>
      </c>
      <c r="B236">
        <v>83281</v>
      </c>
      <c r="C236" t="s">
        <v>572</v>
      </c>
      <c r="D236" t="s">
        <v>573</v>
      </c>
      <c r="E236" t="s">
        <v>574</v>
      </c>
      <c r="F236" t="s">
        <v>153</v>
      </c>
      <c r="G236" t="s">
        <v>24</v>
      </c>
      <c r="H236" t="s">
        <v>24</v>
      </c>
      <c r="I236" t="s">
        <v>25</v>
      </c>
      <c r="J236" t="s">
        <v>127</v>
      </c>
      <c r="K236">
        <v>-47.122573899693002</v>
      </c>
      <c r="L236">
        <v>-72.914475617383005</v>
      </c>
      <c r="M236" s="6">
        <v>5550000</v>
      </c>
      <c r="O236" t="s">
        <v>27</v>
      </c>
      <c r="P236" t="s">
        <v>479</v>
      </c>
      <c r="Q236" s="3">
        <v>400000000</v>
      </c>
      <c r="R236" s="1">
        <v>13253</v>
      </c>
      <c r="S236" t="s">
        <v>575</v>
      </c>
      <c r="T236" t="s">
        <v>576</v>
      </c>
      <c r="U236" t="s">
        <v>25</v>
      </c>
      <c r="V236" t="s">
        <v>129</v>
      </c>
      <c r="W236" s="4">
        <f t="shared" si="21"/>
        <v>13253</v>
      </c>
      <c r="X236" s="4">
        <f t="shared" si="17"/>
        <v>5550000</v>
      </c>
      <c r="Y236" s="9">
        <v>555</v>
      </c>
      <c r="Z236" s="5">
        <f t="shared" si="18"/>
        <v>23.879279279279281</v>
      </c>
      <c r="AA236" t="str">
        <f t="shared" si="19"/>
        <v>2021-10</v>
      </c>
      <c r="AB236" t="str">
        <f t="shared" si="20"/>
        <v>2021-2</v>
      </c>
    </row>
    <row r="237" spans="1:28" hidden="1" x14ac:dyDescent="0.25">
      <c r="A237">
        <v>1852597</v>
      </c>
      <c r="B237">
        <v>76678</v>
      </c>
      <c r="C237" t="s">
        <v>1410</v>
      </c>
      <c r="D237" t="s">
        <v>288</v>
      </c>
      <c r="E237" t="s">
        <v>96</v>
      </c>
      <c r="F237" t="s">
        <v>23</v>
      </c>
      <c r="G237" t="s">
        <v>24</v>
      </c>
      <c r="H237" t="s">
        <v>39</v>
      </c>
      <c r="I237" t="s">
        <v>25</v>
      </c>
      <c r="J237" t="s">
        <v>127</v>
      </c>
      <c r="K237">
        <v>-47.247249600000004</v>
      </c>
      <c r="L237">
        <v>-72.590309099999999</v>
      </c>
      <c r="M237" s="1">
        <v>5450000</v>
      </c>
      <c r="N237">
        <v>0</v>
      </c>
      <c r="O237" t="s">
        <v>27</v>
      </c>
      <c r="P237" t="s">
        <v>71</v>
      </c>
      <c r="Q237" s="3">
        <v>800000000</v>
      </c>
      <c r="R237" s="1">
        <v>27053.2211255898</v>
      </c>
      <c r="S237" t="s">
        <v>1411</v>
      </c>
      <c r="T237" t="s">
        <v>1412</v>
      </c>
      <c r="U237" t="s">
        <v>25</v>
      </c>
      <c r="V237" t="s">
        <v>129</v>
      </c>
      <c r="W237" s="4">
        <f t="shared" si="21"/>
        <v>27053.2211255898</v>
      </c>
      <c r="X237" s="4">
        <f t="shared" si="17"/>
        <v>5450000</v>
      </c>
      <c r="Y237" s="9">
        <v>545</v>
      </c>
      <c r="Z237" s="5">
        <f t="shared" si="18"/>
        <v>49.638937845118896</v>
      </c>
      <c r="AA237" t="str">
        <f t="shared" si="19"/>
        <v>2021-09</v>
      </c>
      <c r="AB237" t="str">
        <f t="shared" si="20"/>
        <v>2021-2</v>
      </c>
    </row>
    <row r="238" spans="1:28" hidden="1" x14ac:dyDescent="0.25">
      <c r="A238">
        <v>1854770</v>
      </c>
      <c r="B238">
        <v>77608</v>
      </c>
      <c r="C238" t="s">
        <v>959</v>
      </c>
      <c r="D238" t="s">
        <v>714</v>
      </c>
      <c r="E238" t="s">
        <v>715</v>
      </c>
      <c r="F238" t="s">
        <v>23</v>
      </c>
      <c r="G238" t="s">
        <v>24</v>
      </c>
      <c r="H238" t="s">
        <v>39</v>
      </c>
      <c r="I238" t="s">
        <v>25</v>
      </c>
      <c r="J238" t="s">
        <v>26</v>
      </c>
      <c r="K238">
        <v>-47.136200000000002</v>
      </c>
      <c r="L238">
        <v>-72.975891099999998</v>
      </c>
      <c r="M238" s="6">
        <v>5450000</v>
      </c>
      <c r="N238">
        <v>0</v>
      </c>
      <c r="O238" t="s">
        <v>27</v>
      </c>
      <c r="P238" t="s">
        <v>71</v>
      </c>
      <c r="Q238" s="3">
        <v>545000000</v>
      </c>
      <c r="R238" s="1">
        <v>18430.006891808101</v>
      </c>
      <c r="S238" t="s">
        <v>960</v>
      </c>
      <c r="T238" t="s">
        <v>961</v>
      </c>
      <c r="U238" t="s">
        <v>25</v>
      </c>
      <c r="V238" t="s">
        <v>25</v>
      </c>
      <c r="W238" s="4">
        <f t="shared" si="21"/>
        <v>18430.006891808101</v>
      </c>
      <c r="X238" s="4">
        <f t="shared" si="17"/>
        <v>5450000</v>
      </c>
      <c r="Y238" s="9">
        <v>545</v>
      </c>
      <c r="Z238" s="5">
        <f t="shared" si="18"/>
        <v>33.816526406987343</v>
      </c>
      <c r="AA238" t="str">
        <f t="shared" si="19"/>
        <v>2021-09</v>
      </c>
      <c r="AB238" t="str">
        <f t="shared" si="20"/>
        <v>2021-2</v>
      </c>
    </row>
    <row r="239" spans="1:28" hidden="1" x14ac:dyDescent="0.25">
      <c r="A239">
        <v>2172199</v>
      </c>
      <c r="B239">
        <v>100944</v>
      </c>
      <c r="C239" t="s">
        <v>255</v>
      </c>
      <c r="D239" t="s">
        <v>256</v>
      </c>
      <c r="E239" t="s">
        <v>257</v>
      </c>
      <c r="F239" t="s">
        <v>23</v>
      </c>
      <c r="G239" t="s">
        <v>24</v>
      </c>
      <c r="H239" t="s">
        <v>24</v>
      </c>
      <c r="I239" t="s">
        <v>25</v>
      </c>
      <c r="J239" t="s">
        <v>33</v>
      </c>
      <c r="K239">
        <v>-47.056660600000001</v>
      </c>
      <c r="L239">
        <v>-72.804941400000004</v>
      </c>
      <c r="M239" s="1">
        <v>5440000</v>
      </c>
      <c r="N239">
        <v>0</v>
      </c>
      <c r="O239" t="s">
        <v>27</v>
      </c>
      <c r="P239" t="s">
        <v>258</v>
      </c>
      <c r="Q239" s="3">
        <v>15480921</v>
      </c>
      <c r="R239" s="1">
        <v>500</v>
      </c>
      <c r="S239" t="s">
        <v>259</v>
      </c>
      <c r="T239" t="s">
        <v>260</v>
      </c>
      <c r="U239" t="s">
        <v>25</v>
      </c>
      <c r="V239" t="s">
        <v>36</v>
      </c>
      <c r="W239" s="4">
        <f t="shared" si="21"/>
        <v>500</v>
      </c>
      <c r="X239" s="4">
        <f t="shared" si="17"/>
        <v>5440000</v>
      </c>
      <c r="Y239" s="9">
        <v>544</v>
      </c>
      <c r="Z239" s="5">
        <f t="shared" si="18"/>
        <v>0.91911764705882348</v>
      </c>
      <c r="AA239" t="str">
        <f t="shared" si="19"/>
        <v>2021-12</v>
      </c>
      <c r="AB239" t="str">
        <f t="shared" si="20"/>
        <v>2021-2</v>
      </c>
    </row>
    <row r="240" spans="1:28" hidden="1" x14ac:dyDescent="0.25">
      <c r="A240">
        <v>1886256</v>
      </c>
      <c r="B240">
        <v>80244</v>
      </c>
      <c r="C240" t="s">
        <v>1262</v>
      </c>
      <c r="D240" t="s">
        <v>578</v>
      </c>
      <c r="E240" t="s">
        <v>1263</v>
      </c>
      <c r="F240" t="s">
        <v>23</v>
      </c>
      <c r="G240" t="s">
        <v>24</v>
      </c>
      <c r="H240" t="s">
        <v>24</v>
      </c>
      <c r="I240" t="s">
        <v>25</v>
      </c>
      <c r="J240" t="s">
        <v>42</v>
      </c>
      <c r="K240">
        <v>-44.239606299999998</v>
      </c>
      <c r="L240">
        <v>-71.849907400000006</v>
      </c>
      <c r="M240" s="1">
        <v>5400000</v>
      </c>
      <c r="N240">
        <v>0</v>
      </c>
      <c r="O240" t="s">
        <v>27</v>
      </c>
      <c r="P240" t="s">
        <v>71</v>
      </c>
      <c r="Q240" s="3">
        <v>700000000</v>
      </c>
      <c r="R240" s="1">
        <v>23671.568484891101</v>
      </c>
      <c r="S240" t="s">
        <v>1264</v>
      </c>
      <c r="T240" t="s">
        <v>1265</v>
      </c>
      <c r="U240" t="s">
        <v>25</v>
      </c>
      <c r="V240" t="s">
        <v>46</v>
      </c>
      <c r="W240" s="4">
        <f t="shared" si="21"/>
        <v>23671.568484891101</v>
      </c>
      <c r="X240" s="4">
        <f t="shared" si="17"/>
        <v>5400000</v>
      </c>
      <c r="Y240" s="9">
        <v>540</v>
      </c>
      <c r="Z240" s="5">
        <f t="shared" si="18"/>
        <v>43.836237934983522</v>
      </c>
      <c r="AA240" t="str">
        <f t="shared" si="19"/>
        <v>2021-10</v>
      </c>
      <c r="AB240" t="str">
        <f t="shared" si="20"/>
        <v>2021-2</v>
      </c>
    </row>
    <row r="241" spans="1:28" hidden="1" x14ac:dyDescent="0.25">
      <c r="A241">
        <v>2003699</v>
      </c>
      <c r="B241">
        <v>89469</v>
      </c>
      <c r="C241" t="s">
        <v>900</v>
      </c>
      <c r="D241" t="s">
        <v>193</v>
      </c>
      <c r="E241" t="s">
        <v>68</v>
      </c>
      <c r="F241" t="s">
        <v>153</v>
      </c>
      <c r="G241" t="s">
        <v>24</v>
      </c>
      <c r="H241" t="s">
        <v>24</v>
      </c>
      <c r="I241" t="s">
        <v>25</v>
      </c>
      <c r="J241" t="s">
        <v>63</v>
      </c>
      <c r="K241">
        <v>-46.382402646791</v>
      </c>
      <c r="L241">
        <v>-71.894876264844001</v>
      </c>
      <c r="M241" s="6">
        <v>5300000</v>
      </c>
      <c r="O241" t="s">
        <v>27</v>
      </c>
      <c r="P241" t="s">
        <v>661</v>
      </c>
      <c r="Q241" s="3">
        <v>530000000</v>
      </c>
      <c r="R241" s="1">
        <v>17392</v>
      </c>
      <c r="S241" t="s">
        <v>901</v>
      </c>
      <c r="T241" t="s">
        <v>902</v>
      </c>
      <c r="U241" t="s">
        <v>25</v>
      </c>
      <c r="V241" t="s">
        <v>66</v>
      </c>
      <c r="W241" s="4">
        <f t="shared" si="21"/>
        <v>17392</v>
      </c>
      <c r="X241" s="4">
        <f t="shared" si="17"/>
        <v>5300000</v>
      </c>
      <c r="Y241" s="9">
        <v>530</v>
      </c>
      <c r="Z241" s="5">
        <f t="shared" si="18"/>
        <v>32.81509433962264</v>
      </c>
      <c r="AA241" t="str">
        <f t="shared" si="19"/>
        <v>2021-11</v>
      </c>
      <c r="AB241" t="str">
        <f t="shared" si="20"/>
        <v>2021-2</v>
      </c>
    </row>
    <row r="242" spans="1:28" hidden="1" x14ac:dyDescent="0.25">
      <c r="A242">
        <v>2060731</v>
      </c>
      <c r="B242">
        <v>93495</v>
      </c>
      <c r="C242" t="s">
        <v>202</v>
      </c>
      <c r="D242" t="s">
        <v>203</v>
      </c>
      <c r="E242" t="s">
        <v>204</v>
      </c>
      <c r="F242" t="s">
        <v>23</v>
      </c>
      <c r="G242" t="s">
        <v>24</v>
      </c>
      <c r="H242" t="s">
        <v>24</v>
      </c>
      <c r="I242" t="s">
        <v>25</v>
      </c>
      <c r="J242" t="s">
        <v>42</v>
      </c>
      <c r="K242">
        <v>-44.239345499999999</v>
      </c>
      <c r="L242">
        <v>-71.851227300000005</v>
      </c>
      <c r="M242" s="1">
        <v>5000000</v>
      </c>
      <c r="N242">
        <v>0</v>
      </c>
      <c r="O242" t="s">
        <v>27</v>
      </c>
      <c r="P242" t="s">
        <v>205</v>
      </c>
      <c r="Q242" s="3">
        <v>1200000</v>
      </c>
      <c r="R242" s="6">
        <f>40.5798316883848*Y242</f>
        <v>20289.915844192401</v>
      </c>
      <c r="S242" t="s">
        <v>206</v>
      </c>
      <c r="T242" t="s">
        <v>207</v>
      </c>
      <c r="U242" t="s">
        <v>25</v>
      </c>
      <c r="V242" t="s">
        <v>46</v>
      </c>
      <c r="W242" s="4">
        <f t="shared" si="21"/>
        <v>20289.915844192401</v>
      </c>
      <c r="X242" s="4">
        <f t="shared" si="17"/>
        <v>5000000</v>
      </c>
      <c r="Y242" s="9">
        <v>500</v>
      </c>
      <c r="Z242" s="5">
        <f t="shared" si="18"/>
        <v>40.5798316883848</v>
      </c>
      <c r="AA242" t="str">
        <f t="shared" si="19"/>
        <v>2021-11</v>
      </c>
      <c r="AB242" t="str">
        <f t="shared" si="20"/>
        <v>2021-2</v>
      </c>
    </row>
    <row r="243" spans="1:28" hidden="1" x14ac:dyDescent="0.25">
      <c r="A243">
        <v>1865247</v>
      </c>
      <c r="B243">
        <v>78409</v>
      </c>
      <c r="C243" t="s">
        <v>962</v>
      </c>
      <c r="D243" t="s">
        <v>585</v>
      </c>
      <c r="E243" t="s">
        <v>682</v>
      </c>
      <c r="F243" t="s">
        <v>23</v>
      </c>
      <c r="G243" t="s">
        <v>24</v>
      </c>
      <c r="H243" t="s">
        <v>39</v>
      </c>
      <c r="I243" t="s">
        <v>25</v>
      </c>
      <c r="J243" t="s">
        <v>628</v>
      </c>
      <c r="K243">
        <v>-48.468105399999999</v>
      </c>
      <c r="L243">
        <v>-72.559963400000001</v>
      </c>
      <c r="M243" s="1">
        <v>4920000</v>
      </c>
      <c r="N243">
        <v>0</v>
      </c>
      <c r="O243" t="s">
        <v>27</v>
      </c>
      <c r="P243" t="s">
        <v>71</v>
      </c>
      <c r="Q243" s="3">
        <v>492000000</v>
      </c>
      <c r="R243" s="1">
        <v>16637.730992237801</v>
      </c>
      <c r="S243" t="s">
        <v>873</v>
      </c>
      <c r="T243" t="s">
        <v>874</v>
      </c>
      <c r="U243" t="s">
        <v>25</v>
      </c>
      <c r="V243" t="s">
        <v>399</v>
      </c>
      <c r="W243" s="4">
        <f t="shared" si="21"/>
        <v>16637.730992237801</v>
      </c>
      <c r="X243" s="4">
        <f t="shared" si="17"/>
        <v>4920000</v>
      </c>
      <c r="Y243" s="9">
        <v>492</v>
      </c>
      <c r="Z243" s="5">
        <f t="shared" si="18"/>
        <v>33.8165264069874</v>
      </c>
      <c r="AA243" t="str">
        <f t="shared" si="19"/>
        <v>2021-10</v>
      </c>
      <c r="AB243" t="str">
        <f t="shared" si="20"/>
        <v>2021-2</v>
      </c>
    </row>
    <row r="244" spans="1:28" hidden="1" x14ac:dyDescent="0.25">
      <c r="A244">
        <v>1617117</v>
      </c>
      <c r="B244">
        <v>58771</v>
      </c>
      <c r="C244" t="s">
        <v>1247</v>
      </c>
      <c r="D244" t="s">
        <v>1248</v>
      </c>
      <c r="E244" t="s">
        <v>143</v>
      </c>
      <c r="F244" t="s">
        <v>32</v>
      </c>
      <c r="G244" t="s">
        <v>24</v>
      </c>
      <c r="H244" t="s">
        <v>24</v>
      </c>
      <c r="I244" t="s">
        <v>25</v>
      </c>
      <c r="J244" t="s">
        <v>26</v>
      </c>
      <c r="K244">
        <v>0</v>
      </c>
      <c r="L244">
        <v>0</v>
      </c>
      <c r="M244" s="1">
        <v>0</v>
      </c>
      <c r="N244">
        <v>0</v>
      </c>
      <c r="O244" t="s">
        <v>27</v>
      </c>
      <c r="P244" t="s">
        <v>675</v>
      </c>
      <c r="Q244" s="3">
        <v>631015560</v>
      </c>
      <c r="R244" s="1">
        <v>21000</v>
      </c>
      <c r="S244" t="s">
        <v>1249</v>
      </c>
      <c r="T244" t="s">
        <v>35</v>
      </c>
      <c r="U244" t="s">
        <v>25</v>
      </c>
      <c r="V244" t="s">
        <v>25</v>
      </c>
      <c r="W244" s="4">
        <f t="shared" si="21"/>
        <v>21000</v>
      </c>
      <c r="X244" s="4">
        <f t="shared" si="17"/>
        <v>4821900</v>
      </c>
      <c r="Y244" s="9">
        <v>482.19</v>
      </c>
      <c r="Z244" s="5">
        <f t="shared" si="18"/>
        <v>43.551297206495363</v>
      </c>
      <c r="AA244" t="str">
        <f t="shared" si="19"/>
        <v>2021-07</v>
      </c>
      <c r="AB244" t="str">
        <f t="shared" si="20"/>
        <v>2021-2</v>
      </c>
    </row>
    <row r="245" spans="1:28" hidden="1" x14ac:dyDescent="0.25">
      <c r="A245">
        <v>1575173</v>
      </c>
      <c r="B245">
        <v>53901</v>
      </c>
      <c r="C245" t="s">
        <v>703</v>
      </c>
      <c r="D245" t="s">
        <v>704</v>
      </c>
      <c r="E245" t="s">
        <v>705</v>
      </c>
      <c r="F245" t="s">
        <v>32</v>
      </c>
      <c r="G245" t="s">
        <v>24</v>
      </c>
      <c r="H245" t="s">
        <v>24</v>
      </c>
      <c r="I245" t="s">
        <v>25</v>
      </c>
      <c r="J245" t="s">
        <v>26</v>
      </c>
      <c r="K245">
        <v>0</v>
      </c>
      <c r="L245">
        <v>0</v>
      </c>
      <c r="M245" s="1">
        <v>0</v>
      </c>
      <c r="N245">
        <v>0</v>
      </c>
      <c r="O245" t="s">
        <v>27</v>
      </c>
      <c r="P245" t="s">
        <v>425</v>
      </c>
      <c r="Q245" s="7" t="e">
        <f>800000*#REF!/10000</f>
        <v>#REF!</v>
      </c>
      <c r="R245" s="6">
        <v>12895.51</v>
      </c>
      <c r="S245" t="s">
        <v>706</v>
      </c>
      <c r="T245" t="s">
        <v>35</v>
      </c>
      <c r="U245" t="s">
        <v>25</v>
      </c>
      <c r="V245" t="s">
        <v>25</v>
      </c>
      <c r="W245" s="4">
        <f t="shared" si="21"/>
        <v>12895.51</v>
      </c>
      <c r="X245" s="4">
        <f t="shared" si="17"/>
        <v>4790000</v>
      </c>
      <c r="Y245" s="9">
        <v>479</v>
      </c>
      <c r="Z245" s="5">
        <f t="shared" si="18"/>
        <v>26.921732776617954</v>
      </c>
      <c r="AA245" t="str">
        <f t="shared" si="19"/>
        <v>2021-07</v>
      </c>
      <c r="AB245" t="str">
        <f t="shared" si="20"/>
        <v>2021-2</v>
      </c>
    </row>
    <row r="246" spans="1:28" hidden="1" x14ac:dyDescent="0.25">
      <c r="A246">
        <v>2139529</v>
      </c>
      <c r="B246">
        <v>98931</v>
      </c>
      <c r="C246" t="s">
        <v>2096</v>
      </c>
      <c r="D246" t="s">
        <v>119</v>
      </c>
      <c r="E246" t="s">
        <v>120</v>
      </c>
      <c r="F246" t="s">
        <v>23</v>
      </c>
      <c r="G246" t="s">
        <v>24</v>
      </c>
      <c r="H246" t="s">
        <v>24</v>
      </c>
      <c r="I246" t="s">
        <v>25</v>
      </c>
      <c r="J246" t="s">
        <v>59</v>
      </c>
      <c r="K246">
        <v>-44.729918699999999</v>
      </c>
      <c r="L246">
        <v>-72.682281200000006</v>
      </c>
      <c r="M246" s="1">
        <v>4180000</v>
      </c>
      <c r="N246">
        <v>0</v>
      </c>
      <c r="O246" t="s">
        <v>27</v>
      </c>
      <c r="P246" t="s">
        <v>205</v>
      </c>
      <c r="Q246" s="3">
        <v>1081748295</v>
      </c>
      <c r="R246" s="1">
        <v>35000</v>
      </c>
      <c r="S246" t="s">
        <v>2095</v>
      </c>
      <c r="T246" t="s">
        <v>1178</v>
      </c>
      <c r="U246" t="s">
        <v>25</v>
      </c>
      <c r="V246" t="s">
        <v>61</v>
      </c>
      <c r="W246" s="4">
        <f t="shared" si="21"/>
        <v>35000</v>
      </c>
      <c r="X246" s="4">
        <f t="shared" si="17"/>
        <v>4180000</v>
      </c>
      <c r="Y246" s="9">
        <v>418</v>
      </c>
      <c r="Z246" s="5">
        <f t="shared" si="18"/>
        <v>83.732057416267949</v>
      </c>
      <c r="AA246" t="str">
        <f t="shared" si="19"/>
        <v>2021-12</v>
      </c>
      <c r="AB246" t="str">
        <f t="shared" si="20"/>
        <v>2021-2</v>
      </c>
    </row>
    <row r="247" spans="1:28" hidden="1" x14ac:dyDescent="0.25">
      <c r="A247">
        <v>1870484</v>
      </c>
      <c r="B247">
        <v>79001</v>
      </c>
      <c r="C247" t="s">
        <v>2453</v>
      </c>
      <c r="D247" t="s">
        <v>682</v>
      </c>
      <c r="E247" t="s">
        <v>683</v>
      </c>
      <c r="F247" t="s">
        <v>32</v>
      </c>
      <c r="G247" t="s">
        <v>24</v>
      </c>
      <c r="H247" t="s">
        <v>24</v>
      </c>
      <c r="I247" t="s">
        <v>25</v>
      </c>
      <c r="J247" t="s">
        <v>70</v>
      </c>
      <c r="K247">
        <v>-45.7653674914283</v>
      </c>
      <c r="L247">
        <v>-71.827239990234403</v>
      </c>
      <c r="M247" s="1">
        <v>3970000</v>
      </c>
      <c r="N247">
        <v>0</v>
      </c>
      <c r="O247" t="s">
        <v>27</v>
      </c>
      <c r="P247" t="s">
        <v>591</v>
      </c>
      <c r="Q247" s="3">
        <v>1413588920</v>
      </c>
      <c r="R247" s="1">
        <v>47000</v>
      </c>
      <c r="S247" t="s">
        <v>2454</v>
      </c>
      <c r="T247" t="s">
        <v>922</v>
      </c>
      <c r="U247" t="s">
        <v>25</v>
      </c>
      <c r="V247" t="s">
        <v>73</v>
      </c>
      <c r="W247" s="4">
        <f t="shared" si="21"/>
        <v>47000</v>
      </c>
      <c r="X247" s="4">
        <f t="shared" si="17"/>
        <v>3970000</v>
      </c>
      <c r="Y247" s="9">
        <v>397</v>
      </c>
      <c r="Z247" s="5">
        <f t="shared" si="18"/>
        <v>118.38790931989925</v>
      </c>
      <c r="AA247" t="str">
        <f t="shared" si="19"/>
        <v>2021-10</v>
      </c>
      <c r="AB247" t="str">
        <f t="shared" si="20"/>
        <v>2021-2</v>
      </c>
    </row>
    <row r="248" spans="1:28" hidden="1" x14ac:dyDescent="0.25">
      <c r="A248">
        <v>2137750</v>
      </c>
      <c r="B248">
        <v>98723</v>
      </c>
      <c r="C248" t="s">
        <v>2114</v>
      </c>
      <c r="D248" t="s">
        <v>215</v>
      </c>
      <c r="E248" t="s">
        <v>2115</v>
      </c>
      <c r="F248" t="s">
        <v>23</v>
      </c>
      <c r="G248" t="s">
        <v>24</v>
      </c>
      <c r="H248" t="s">
        <v>24</v>
      </c>
      <c r="I248" t="s">
        <v>25</v>
      </c>
      <c r="J248" t="s">
        <v>59</v>
      </c>
      <c r="K248">
        <v>-44.624722200000001</v>
      </c>
      <c r="L248">
        <v>-73.069999999999993</v>
      </c>
      <c r="M248" s="1">
        <v>3910000</v>
      </c>
      <c r="N248">
        <v>0</v>
      </c>
      <c r="O248" t="s">
        <v>27</v>
      </c>
      <c r="P248" t="s">
        <v>205</v>
      </c>
      <c r="Q248" s="3">
        <v>977500000</v>
      </c>
      <c r="R248" s="1">
        <v>33055.654562830103</v>
      </c>
      <c r="S248" t="s">
        <v>2112</v>
      </c>
      <c r="T248" t="s">
        <v>2113</v>
      </c>
      <c r="U248" t="s">
        <v>25</v>
      </c>
      <c r="V248" t="s">
        <v>61</v>
      </c>
      <c r="W248" s="4">
        <f t="shared" si="21"/>
        <v>33055.654562830103</v>
      </c>
      <c r="X248" s="4">
        <f t="shared" si="17"/>
        <v>3910000</v>
      </c>
      <c r="Y248" s="9">
        <v>391</v>
      </c>
      <c r="Z248" s="5">
        <f t="shared" si="18"/>
        <v>84.54131601746829</v>
      </c>
      <c r="AA248" t="str">
        <f t="shared" si="19"/>
        <v>2021-12</v>
      </c>
      <c r="AB248" t="str">
        <f t="shared" si="20"/>
        <v>2021-2</v>
      </c>
    </row>
    <row r="249" spans="1:28" hidden="1" x14ac:dyDescent="0.25">
      <c r="A249">
        <v>2180020</v>
      </c>
      <c r="B249">
        <v>101225</v>
      </c>
      <c r="C249" t="s">
        <v>2098</v>
      </c>
      <c r="D249" t="s">
        <v>796</v>
      </c>
      <c r="E249" t="s">
        <v>675</v>
      </c>
      <c r="F249" t="s">
        <v>153</v>
      </c>
      <c r="G249" t="s">
        <v>24</v>
      </c>
      <c r="H249" t="s">
        <v>39</v>
      </c>
      <c r="I249" t="s">
        <v>25</v>
      </c>
      <c r="J249" t="s">
        <v>26</v>
      </c>
      <c r="K249">
        <v>-46.143462900000003</v>
      </c>
      <c r="L249">
        <v>-74.364886900000002</v>
      </c>
      <c r="M249" s="6">
        <v>3910000</v>
      </c>
      <c r="O249" t="s">
        <v>27</v>
      </c>
      <c r="P249" t="s">
        <v>181</v>
      </c>
      <c r="Q249" s="3">
        <v>1016000000</v>
      </c>
      <c r="R249" s="1">
        <v>32799</v>
      </c>
      <c r="S249" t="s">
        <v>2099</v>
      </c>
      <c r="T249" t="s">
        <v>2100</v>
      </c>
      <c r="U249" t="s">
        <v>25</v>
      </c>
      <c r="V249" t="s">
        <v>25</v>
      </c>
      <c r="W249" s="4">
        <f t="shared" si="21"/>
        <v>32799</v>
      </c>
      <c r="X249" s="4">
        <f t="shared" si="17"/>
        <v>3910000</v>
      </c>
      <c r="Y249" s="9">
        <v>391</v>
      </c>
      <c r="Z249" s="5">
        <f t="shared" si="18"/>
        <v>83.884910485933503</v>
      </c>
      <c r="AA249" t="str">
        <f t="shared" si="19"/>
        <v>2021-12</v>
      </c>
      <c r="AB249" t="str">
        <f t="shared" si="20"/>
        <v>2021-2</v>
      </c>
    </row>
    <row r="250" spans="1:28" hidden="1" x14ac:dyDescent="0.25">
      <c r="A250">
        <v>1784451</v>
      </c>
      <c r="B250">
        <v>71383</v>
      </c>
      <c r="C250" t="s">
        <v>2023</v>
      </c>
      <c r="D250" t="s">
        <v>218</v>
      </c>
      <c r="E250" t="s">
        <v>191</v>
      </c>
      <c r="F250" t="s">
        <v>153</v>
      </c>
      <c r="G250" t="s">
        <v>24</v>
      </c>
      <c r="H250" t="s">
        <v>24</v>
      </c>
      <c r="I250" t="s">
        <v>25</v>
      </c>
      <c r="J250" t="s">
        <v>70</v>
      </c>
      <c r="K250">
        <v>-45.571180400000003</v>
      </c>
      <c r="L250">
        <v>-72.068486300000004</v>
      </c>
      <c r="M250" s="6">
        <v>3900000</v>
      </c>
      <c r="O250" t="s">
        <v>27</v>
      </c>
      <c r="P250" t="s">
        <v>661</v>
      </c>
      <c r="Q250" s="3">
        <v>950000000</v>
      </c>
      <c r="R250" s="1">
        <v>31536</v>
      </c>
      <c r="S250" t="s">
        <v>2024</v>
      </c>
      <c r="T250" t="s">
        <v>2025</v>
      </c>
      <c r="U250" t="s">
        <v>25</v>
      </c>
      <c r="V250" t="s">
        <v>73</v>
      </c>
      <c r="W250" s="4">
        <f t="shared" si="21"/>
        <v>31536</v>
      </c>
      <c r="X250" s="4">
        <f t="shared" si="17"/>
        <v>3900000</v>
      </c>
      <c r="Y250" s="9">
        <v>390</v>
      </c>
      <c r="Z250" s="5">
        <f t="shared" si="18"/>
        <v>80.861538461538458</v>
      </c>
      <c r="AA250" t="str">
        <f t="shared" si="19"/>
        <v>2021-09</v>
      </c>
      <c r="AB250" t="str">
        <f t="shared" si="20"/>
        <v>2021-2</v>
      </c>
    </row>
    <row r="251" spans="1:28" hidden="1" x14ac:dyDescent="0.25">
      <c r="A251">
        <v>2029330</v>
      </c>
      <c r="B251">
        <v>91370</v>
      </c>
      <c r="C251" t="s">
        <v>2700</v>
      </c>
      <c r="D251" t="s">
        <v>193</v>
      </c>
      <c r="E251" t="s">
        <v>103</v>
      </c>
      <c r="F251" t="s">
        <v>153</v>
      </c>
      <c r="G251" t="s">
        <v>24</v>
      </c>
      <c r="H251" t="s">
        <v>24</v>
      </c>
      <c r="I251" t="s">
        <v>25</v>
      </c>
      <c r="J251" t="s">
        <v>26</v>
      </c>
      <c r="K251">
        <v>0</v>
      </c>
      <c r="L251">
        <v>0</v>
      </c>
      <c r="M251" s="6">
        <v>3765000</v>
      </c>
      <c r="O251" t="s">
        <v>27</v>
      </c>
      <c r="P251" t="s">
        <v>661</v>
      </c>
      <c r="Q251" s="3">
        <v>1700000000</v>
      </c>
      <c r="R251" s="1">
        <v>55667</v>
      </c>
      <c r="S251" t="s">
        <v>2701</v>
      </c>
      <c r="T251" t="s">
        <v>2702</v>
      </c>
      <c r="U251" t="s">
        <v>25</v>
      </c>
      <c r="V251" t="s">
        <v>25</v>
      </c>
      <c r="W251" s="4">
        <f t="shared" si="21"/>
        <v>55667</v>
      </c>
      <c r="X251" s="4">
        <f t="shared" si="17"/>
        <v>3765000</v>
      </c>
      <c r="Y251" s="9">
        <v>376.5</v>
      </c>
      <c r="Z251" s="5">
        <f t="shared" si="18"/>
        <v>147.85391766268259</v>
      </c>
      <c r="AA251" t="str">
        <f t="shared" si="19"/>
        <v>2021-11</v>
      </c>
      <c r="AB251" t="str">
        <f t="shared" si="20"/>
        <v>2021-2</v>
      </c>
    </row>
    <row r="252" spans="1:28" hidden="1" x14ac:dyDescent="0.25">
      <c r="A252">
        <v>2157376</v>
      </c>
      <c r="B252">
        <v>99980</v>
      </c>
      <c r="C252" t="s">
        <v>2325</v>
      </c>
      <c r="D252" t="s">
        <v>2326</v>
      </c>
      <c r="E252" t="s">
        <v>547</v>
      </c>
      <c r="F252" t="s">
        <v>121</v>
      </c>
      <c r="G252" t="s">
        <v>24</v>
      </c>
      <c r="H252" t="s">
        <v>24</v>
      </c>
      <c r="I252" t="s">
        <v>25</v>
      </c>
      <c r="J252" t="s">
        <v>26</v>
      </c>
      <c r="K252">
        <v>-46.3711111</v>
      </c>
      <c r="L252">
        <v>-71.811666799999998</v>
      </c>
      <c r="M252" s="1">
        <v>3765000</v>
      </c>
      <c r="N252">
        <v>0</v>
      </c>
      <c r="O252" t="s">
        <v>54</v>
      </c>
      <c r="P252" t="s">
        <v>35</v>
      </c>
      <c r="Q252" s="7">
        <v>1219500000</v>
      </c>
      <c r="R252" s="6">
        <v>39418.9</v>
      </c>
      <c r="S252" t="s">
        <v>2327</v>
      </c>
      <c r="T252" t="s">
        <v>2328</v>
      </c>
      <c r="U252" t="s">
        <v>25</v>
      </c>
      <c r="V252" t="s">
        <v>25</v>
      </c>
      <c r="W252" s="4">
        <f t="shared" si="21"/>
        <v>39418.9</v>
      </c>
      <c r="X252" s="4">
        <f t="shared" si="17"/>
        <v>3765000</v>
      </c>
      <c r="Y252" s="9">
        <v>376.5</v>
      </c>
      <c r="Z252" s="5">
        <f t="shared" si="18"/>
        <v>104.69827357237716</v>
      </c>
      <c r="AA252" t="str">
        <f t="shared" si="19"/>
        <v>2021-12</v>
      </c>
      <c r="AB252" t="str">
        <f t="shared" si="20"/>
        <v>2021-2</v>
      </c>
    </row>
    <row r="253" spans="1:28" hidden="1" x14ac:dyDescent="0.25">
      <c r="A253">
        <v>1865380</v>
      </c>
      <c r="B253">
        <v>78537</v>
      </c>
      <c r="C253" t="s">
        <v>1802</v>
      </c>
      <c r="D253" t="s">
        <v>1799</v>
      </c>
      <c r="E253" t="s">
        <v>682</v>
      </c>
      <c r="F253" t="s">
        <v>23</v>
      </c>
      <c r="G253" t="s">
        <v>24</v>
      </c>
      <c r="H253" t="s">
        <v>24</v>
      </c>
      <c r="I253" t="s">
        <v>25</v>
      </c>
      <c r="J253" t="s">
        <v>26</v>
      </c>
      <c r="K253">
        <v>-44.893470299999997</v>
      </c>
      <c r="L253">
        <v>-72.202055000000001</v>
      </c>
      <c r="M253" s="1">
        <v>3618500</v>
      </c>
      <c r="N253">
        <v>0</v>
      </c>
      <c r="O253" t="s">
        <v>27</v>
      </c>
      <c r="P253" t="s">
        <v>71</v>
      </c>
      <c r="Q253" s="3">
        <v>725000000</v>
      </c>
      <c r="R253" s="1">
        <v>24516.9816450658</v>
      </c>
      <c r="S253" t="s">
        <v>1800</v>
      </c>
      <c r="T253" t="s">
        <v>1801</v>
      </c>
      <c r="U253" t="s">
        <v>25</v>
      </c>
      <c r="V253" t="s">
        <v>25</v>
      </c>
      <c r="W253" s="4">
        <f t="shared" si="21"/>
        <v>24516.9816450658</v>
      </c>
      <c r="X253" s="4">
        <f t="shared" si="17"/>
        <v>3618500</v>
      </c>
      <c r="Y253" s="9">
        <v>361.85</v>
      </c>
      <c r="Z253" s="5">
        <f t="shared" si="18"/>
        <v>67.754543719955223</v>
      </c>
      <c r="AA253" t="str">
        <f t="shared" si="19"/>
        <v>2021-10</v>
      </c>
      <c r="AB253" t="str">
        <f t="shared" si="20"/>
        <v>2021-2</v>
      </c>
    </row>
    <row r="254" spans="1:28" hidden="1" x14ac:dyDescent="0.25">
      <c r="A254">
        <v>1870406</v>
      </c>
      <c r="B254">
        <v>78994</v>
      </c>
      <c r="C254" t="s">
        <v>2279</v>
      </c>
      <c r="D254" t="s">
        <v>682</v>
      </c>
      <c r="E254" t="s">
        <v>683</v>
      </c>
      <c r="F254" t="s">
        <v>32</v>
      </c>
      <c r="G254" t="s">
        <v>24</v>
      </c>
      <c r="H254" t="s">
        <v>24</v>
      </c>
      <c r="I254" t="s">
        <v>25</v>
      </c>
      <c r="J254" t="s">
        <v>26</v>
      </c>
      <c r="K254">
        <v>0</v>
      </c>
      <c r="L254">
        <v>0</v>
      </c>
      <c r="M254" s="1">
        <v>3610000</v>
      </c>
      <c r="N254">
        <v>0</v>
      </c>
      <c r="O254" t="s">
        <v>27</v>
      </c>
      <c r="P254" t="s">
        <v>591</v>
      </c>
      <c r="Q254" s="3">
        <v>1083000000</v>
      </c>
      <c r="R254" s="1">
        <v>36008.339999999997</v>
      </c>
      <c r="S254" t="s">
        <v>2280</v>
      </c>
      <c r="T254" t="s">
        <v>35</v>
      </c>
      <c r="U254" t="s">
        <v>25</v>
      </c>
      <c r="V254" t="s">
        <v>25</v>
      </c>
      <c r="W254" s="4">
        <f t="shared" si="21"/>
        <v>36008.339999999997</v>
      </c>
      <c r="X254" s="4">
        <f t="shared" si="17"/>
        <v>3610000</v>
      </c>
      <c r="Y254" s="9">
        <v>361</v>
      </c>
      <c r="Z254" s="5">
        <f t="shared" si="18"/>
        <v>99.746094182825473</v>
      </c>
      <c r="AA254" t="str">
        <f t="shared" si="19"/>
        <v>2021-10</v>
      </c>
      <c r="AB254" t="str">
        <f t="shared" si="20"/>
        <v>2021-2</v>
      </c>
    </row>
    <row r="255" spans="1:28" hidden="1" x14ac:dyDescent="0.25">
      <c r="A255">
        <v>1853085</v>
      </c>
      <c r="B255">
        <v>77152</v>
      </c>
      <c r="C255" t="s">
        <v>800</v>
      </c>
      <c r="D255" t="s">
        <v>801</v>
      </c>
      <c r="E255" t="s">
        <v>96</v>
      </c>
      <c r="F255" t="s">
        <v>23</v>
      </c>
      <c r="G255" t="s">
        <v>24</v>
      </c>
      <c r="H255" t="s">
        <v>39</v>
      </c>
      <c r="I255" t="s">
        <v>25</v>
      </c>
      <c r="J255" t="s">
        <v>70</v>
      </c>
      <c r="K255">
        <v>-46.402738200000002</v>
      </c>
      <c r="L255">
        <v>-71.878208999999998</v>
      </c>
      <c r="M255" s="1">
        <v>0</v>
      </c>
      <c r="N255">
        <v>0</v>
      </c>
      <c r="O255" t="s">
        <v>27</v>
      </c>
      <c r="P255" t="s">
        <v>371</v>
      </c>
      <c r="Q255" s="3">
        <v>309170431</v>
      </c>
      <c r="R255" s="1">
        <v>10000</v>
      </c>
      <c r="S255" t="s">
        <v>802</v>
      </c>
      <c r="T255" t="s">
        <v>803</v>
      </c>
      <c r="U255" t="s">
        <v>25</v>
      </c>
      <c r="V255" t="s">
        <v>73</v>
      </c>
      <c r="W255" s="4">
        <f t="shared" si="21"/>
        <v>10000</v>
      </c>
      <c r="X255" s="4">
        <f t="shared" si="17"/>
        <v>3420000</v>
      </c>
      <c r="Y255" s="9">
        <v>342</v>
      </c>
      <c r="Z255" s="5">
        <f t="shared" si="18"/>
        <v>29.239766081871345</v>
      </c>
      <c r="AA255" t="str">
        <f t="shared" si="19"/>
        <v>2021-09</v>
      </c>
      <c r="AB255" t="str">
        <f t="shared" si="20"/>
        <v>2021-2</v>
      </c>
    </row>
    <row r="256" spans="1:28" hidden="1" x14ac:dyDescent="0.25">
      <c r="A256">
        <v>1710214</v>
      </c>
      <c r="B256">
        <v>65729</v>
      </c>
      <c r="C256" t="s">
        <v>672</v>
      </c>
      <c r="D256" t="s">
        <v>673</v>
      </c>
      <c r="E256" t="s">
        <v>674</v>
      </c>
      <c r="F256" t="s">
        <v>32</v>
      </c>
      <c r="G256" t="s">
        <v>24</v>
      </c>
      <c r="H256" t="s">
        <v>24</v>
      </c>
      <c r="I256" t="s">
        <v>25</v>
      </c>
      <c r="J256" t="s">
        <v>26</v>
      </c>
      <c r="K256">
        <v>0</v>
      </c>
      <c r="L256">
        <v>0</v>
      </c>
      <c r="M256" s="6">
        <v>3210000</v>
      </c>
      <c r="N256">
        <v>0</v>
      </c>
      <c r="O256" t="s">
        <v>27</v>
      </c>
      <c r="P256" t="s">
        <v>675</v>
      </c>
      <c r="Q256" s="3">
        <v>256000000</v>
      </c>
      <c r="R256" s="1">
        <v>8519.59</v>
      </c>
      <c r="S256" t="s">
        <v>676</v>
      </c>
      <c r="T256" t="s">
        <v>35</v>
      </c>
      <c r="U256" t="s">
        <v>25</v>
      </c>
      <c r="V256" t="s">
        <v>25</v>
      </c>
      <c r="W256" s="4">
        <f t="shared" si="21"/>
        <v>8519.59</v>
      </c>
      <c r="X256" s="4">
        <f t="shared" si="17"/>
        <v>3210000</v>
      </c>
      <c r="Y256" s="9">
        <v>321</v>
      </c>
      <c r="Z256" s="5">
        <f t="shared" si="18"/>
        <v>26.540778816199378</v>
      </c>
      <c r="AA256" t="str">
        <f t="shared" si="19"/>
        <v>2021-08</v>
      </c>
      <c r="AB256" t="str">
        <f t="shared" si="20"/>
        <v>2021-2</v>
      </c>
    </row>
    <row r="257" spans="1:28" hidden="1" x14ac:dyDescent="0.25">
      <c r="A257">
        <v>1878307</v>
      </c>
      <c r="B257">
        <v>79658</v>
      </c>
      <c r="C257" t="s">
        <v>1770</v>
      </c>
      <c r="D257" t="s">
        <v>913</v>
      </c>
      <c r="E257" t="s">
        <v>914</v>
      </c>
      <c r="F257" t="s">
        <v>32</v>
      </c>
      <c r="G257" t="s">
        <v>24</v>
      </c>
      <c r="H257" t="s">
        <v>24</v>
      </c>
      <c r="I257" t="s">
        <v>25</v>
      </c>
      <c r="J257" t="s">
        <v>26</v>
      </c>
      <c r="K257">
        <v>0</v>
      </c>
      <c r="L257">
        <v>0</v>
      </c>
      <c r="M257" s="1">
        <v>3150000</v>
      </c>
      <c r="N257">
        <v>0</v>
      </c>
      <c r="O257" t="s">
        <v>27</v>
      </c>
      <c r="P257" t="s">
        <v>591</v>
      </c>
      <c r="Q257" s="3">
        <v>630000000</v>
      </c>
      <c r="R257" s="1">
        <v>20946.68</v>
      </c>
      <c r="S257" t="s">
        <v>1771</v>
      </c>
      <c r="T257" t="s">
        <v>35</v>
      </c>
      <c r="U257" t="s">
        <v>25</v>
      </c>
      <c r="V257" t="s">
        <v>25</v>
      </c>
      <c r="W257" s="4">
        <f t="shared" si="21"/>
        <v>20946.68</v>
      </c>
      <c r="X257" s="4">
        <f t="shared" si="17"/>
        <v>3150000</v>
      </c>
      <c r="Y257" s="9">
        <v>315</v>
      </c>
      <c r="Z257" s="5">
        <f t="shared" si="18"/>
        <v>66.49739682539682</v>
      </c>
      <c r="AA257" t="str">
        <f t="shared" si="19"/>
        <v>2021-10</v>
      </c>
      <c r="AB257" t="str">
        <f t="shared" si="20"/>
        <v>2021-2</v>
      </c>
    </row>
    <row r="258" spans="1:28" hidden="1" x14ac:dyDescent="0.25">
      <c r="A258">
        <v>1571008</v>
      </c>
      <c r="B258">
        <v>53417</v>
      </c>
      <c r="C258" t="s">
        <v>1043</v>
      </c>
      <c r="D258" t="s">
        <v>1044</v>
      </c>
      <c r="E258" t="s">
        <v>704</v>
      </c>
      <c r="F258" t="s">
        <v>32</v>
      </c>
      <c r="G258" t="s">
        <v>24</v>
      </c>
      <c r="H258" t="s">
        <v>24</v>
      </c>
      <c r="I258" t="s">
        <v>25</v>
      </c>
      <c r="J258" t="s">
        <v>26</v>
      </c>
      <c r="K258">
        <v>0</v>
      </c>
      <c r="L258">
        <v>0</v>
      </c>
      <c r="M258" s="1">
        <v>0</v>
      </c>
      <c r="N258">
        <v>0</v>
      </c>
      <c r="O258" t="s">
        <v>27</v>
      </c>
      <c r="P258" t="s">
        <v>675</v>
      </c>
      <c r="Q258" s="3">
        <v>1100000</v>
      </c>
      <c r="R258" s="6">
        <f>36.6*Y258</f>
        <v>11163</v>
      </c>
      <c r="S258" t="s">
        <v>1045</v>
      </c>
      <c r="T258" t="s">
        <v>35</v>
      </c>
      <c r="U258" t="s">
        <v>25</v>
      </c>
      <c r="V258" t="s">
        <v>25</v>
      </c>
      <c r="W258" s="4">
        <f t="shared" si="21"/>
        <v>11163</v>
      </c>
      <c r="X258" s="4">
        <f t="shared" ref="X258:X321" si="22">Y258*10000</f>
        <v>3050000</v>
      </c>
      <c r="Y258" s="9">
        <v>305</v>
      </c>
      <c r="Z258" s="5">
        <f t="shared" ref="Z258:Z321" si="23">W258/Y258</f>
        <v>36.6</v>
      </c>
      <c r="AA258" t="str">
        <f t="shared" ref="AA258:AA321" si="24">YEAR(E258)&amp;"-"&amp;IF(MONTH(E258)&lt;10,"0"&amp;MONTH(E258),MONTH(E258))</f>
        <v>2021-07</v>
      </c>
      <c r="AB258" t="str">
        <f t="shared" ref="AB258:AB321" si="25">YEAR(E258)&amp;"-"&amp;IF(MONTH(E258)/6&lt;=1,1,2)</f>
        <v>2021-2</v>
      </c>
    </row>
    <row r="259" spans="1:28" hidden="1" x14ac:dyDescent="0.25">
      <c r="A259">
        <v>1572138</v>
      </c>
      <c r="B259">
        <v>53568</v>
      </c>
      <c r="C259" t="s">
        <v>3121</v>
      </c>
      <c r="D259" t="s">
        <v>659</v>
      </c>
      <c r="E259" t="s">
        <v>704</v>
      </c>
      <c r="F259" t="s">
        <v>153</v>
      </c>
      <c r="G259" t="s">
        <v>24</v>
      </c>
      <c r="H259" t="s">
        <v>24</v>
      </c>
      <c r="I259" t="s">
        <v>25</v>
      </c>
      <c r="J259" t="s">
        <v>63</v>
      </c>
      <c r="K259">
        <v>-46.136486599073997</v>
      </c>
      <c r="L259">
        <v>-72.217599653516004</v>
      </c>
      <c r="M259" s="6">
        <v>2810000</v>
      </c>
      <c r="O259" t="s">
        <v>27</v>
      </c>
      <c r="P259" t="s">
        <v>661</v>
      </c>
      <c r="Q259" s="3">
        <v>1896999936</v>
      </c>
      <c r="R259" s="1">
        <v>62972</v>
      </c>
      <c r="S259" t="s">
        <v>3122</v>
      </c>
      <c r="T259" t="s">
        <v>3123</v>
      </c>
      <c r="U259" t="s">
        <v>25</v>
      </c>
      <c r="V259" t="s">
        <v>66</v>
      </c>
      <c r="W259" s="4">
        <f t="shared" si="21"/>
        <v>62972</v>
      </c>
      <c r="X259" s="4">
        <f t="shared" si="22"/>
        <v>2810000</v>
      </c>
      <c r="Y259" s="9">
        <v>281</v>
      </c>
      <c r="Z259" s="5">
        <f t="shared" si="23"/>
        <v>224.09964412811388</v>
      </c>
      <c r="AA259" t="str">
        <f t="shared" si="24"/>
        <v>2021-07</v>
      </c>
      <c r="AB259" t="str">
        <f t="shared" si="25"/>
        <v>2021-2</v>
      </c>
    </row>
    <row r="260" spans="1:28" hidden="1" x14ac:dyDescent="0.25">
      <c r="A260">
        <v>1852575</v>
      </c>
      <c r="B260">
        <v>76656</v>
      </c>
      <c r="C260" t="s">
        <v>2748</v>
      </c>
      <c r="D260" t="s">
        <v>1921</v>
      </c>
      <c r="E260" t="s">
        <v>96</v>
      </c>
      <c r="F260" t="s">
        <v>23</v>
      </c>
      <c r="G260" t="s">
        <v>24</v>
      </c>
      <c r="H260" t="s">
        <v>39</v>
      </c>
      <c r="I260" t="s">
        <v>25</v>
      </c>
      <c r="J260" t="s">
        <v>63</v>
      </c>
      <c r="K260">
        <v>-46.154339100000001</v>
      </c>
      <c r="L260">
        <v>-72.368791599999994</v>
      </c>
      <c r="M260" s="1">
        <v>2810000</v>
      </c>
      <c r="N260">
        <v>0</v>
      </c>
      <c r="O260" t="s">
        <v>27</v>
      </c>
      <c r="P260" t="s">
        <v>76</v>
      </c>
      <c r="Q260" s="3">
        <v>1284000000</v>
      </c>
      <c r="R260" s="1">
        <v>43420.419906571697</v>
      </c>
      <c r="S260" t="s">
        <v>2474</v>
      </c>
      <c r="T260" t="s">
        <v>2475</v>
      </c>
      <c r="U260" t="s">
        <v>25</v>
      </c>
      <c r="V260" t="s">
        <v>66</v>
      </c>
      <c r="W260" s="4">
        <f t="shared" si="21"/>
        <v>43420.419906571697</v>
      </c>
      <c r="X260" s="4">
        <f t="shared" si="22"/>
        <v>2810000</v>
      </c>
      <c r="Y260" s="9">
        <v>281</v>
      </c>
      <c r="Z260" s="5">
        <f t="shared" si="23"/>
        <v>154.52106728317329</v>
      </c>
      <c r="AA260" t="str">
        <f t="shared" si="24"/>
        <v>2021-09</v>
      </c>
      <c r="AB260" t="str">
        <f t="shared" si="25"/>
        <v>2021-2</v>
      </c>
    </row>
    <row r="261" spans="1:28" hidden="1" x14ac:dyDescent="0.25">
      <c r="A261">
        <v>1852918</v>
      </c>
      <c r="B261">
        <v>76992</v>
      </c>
      <c r="C261" t="s">
        <v>1680</v>
      </c>
      <c r="D261" t="s">
        <v>1681</v>
      </c>
      <c r="E261" t="s">
        <v>96</v>
      </c>
      <c r="F261" t="s">
        <v>23</v>
      </c>
      <c r="G261" t="s">
        <v>24</v>
      </c>
      <c r="H261" t="s">
        <v>39</v>
      </c>
      <c r="I261" t="s">
        <v>25</v>
      </c>
      <c r="J261" t="s">
        <v>63</v>
      </c>
      <c r="K261">
        <v>-46.290619200000002</v>
      </c>
      <c r="L261">
        <v>-71.938856900000005</v>
      </c>
      <c r="M261" s="1">
        <v>2750000</v>
      </c>
      <c r="N261">
        <v>0</v>
      </c>
      <c r="O261" t="s">
        <v>27</v>
      </c>
      <c r="P261" t="s">
        <v>905</v>
      </c>
      <c r="Q261" s="3">
        <v>511434238</v>
      </c>
      <c r="R261" s="1">
        <v>17000</v>
      </c>
      <c r="S261" t="s">
        <v>1682</v>
      </c>
      <c r="T261" t="s">
        <v>1683</v>
      </c>
      <c r="U261" t="s">
        <v>25</v>
      </c>
      <c r="V261" t="s">
        <v>66</v>
      </c>
      <c r="W261" s="4">
        <f t="shared" si="21"/>
        <v>17000</v>
      </c>
      <c r="X261" s="4">
        <f t="shared" si="22"/>
        <v>2750000</v>
      </c>
      <c r="Y261" s="9">
        <v>275</v>
      </c>
      <c r="Z261" s="5">
        <f t="shared" si="23"/>
        <v>61.81818181818182</v>
      </c>
      <c r="AA261" t="str">
        <f t="shared" si="24"/>
        <v>2021-09</v>
      </c>
      <c r="AB261" t="str">
        <f t="shared" si="25"/>
        <v>2021-2</v>
      </c>
    </row>
    <row r="262" spans="1:28" hidden="1" x14ac:dyDescent="0.25">
      <c r="A262">
        <v>1878354</v>
      </c>
      <c r="B262">
        <v>79662</v>
      </c>
      <c r="C262" t="s">
        <v>1663</v>
      </c>
      <c r="D262" t="s">
        <v>913</v>
      </c>
      <c r="E262" t="s">
        <v>914</v>
      </c>
      <c r="F262" t="s">
        <v>32</v>
      </c>
      <c r="G262" t="s">
        <v>24</v>
      </c>
      <c r="H262" t="s">
        <v>24</v>
      </c>
      <c r="I262" t="s">
        <v>25</v>
      </c>
      <c r="J262" t="s">
        <v>63</v>
      </c>
      <c r="K262">
        <v>0</v>
      </c>
      <c r="L262">
        <v>0</v>
      </c>
      <c r="M262" s="1">
        <v>2750000</v>
      </c>
      <c r="N262">
        <v>0</v>
      </c>
      <c r="O262" t="s">
        <v>27</v>
      </c>
      <c r="P262" t="s">
        <v>591</v>
      </c>
      <c r="Q262" s="3">
        <v>500000000</v>
      </c>
      <c r="R262" s="1">
        <v>16624.349999999999</v>
      </c>
      <c r="S262" t="s">
        <v>1664</v>
      </c>
      <c r="T262" t="s">
        <v>35</v>
      </c>
      <c r="U262" t="s">
        <v>25</v>
      </c>
      <c r="V262" t="s">
        <v>66</v>
      </c>
      <c r="W262" s="4">
        <f t="shared" si="21"/>
        <v>16624.349999999999</v>
      </c>
      <c r="X262" s="4">
        <f t="shared" si="22"/>
        <v>2750000</v>
      </c>
      <c r="Y262" s="9">
        <v>275</v>
      </c>
      <c r="Z262" s="5">
        <f t="shared" si="23"/>
        <v>60.452181818181813</v>
      </c>
      <c r="AA262" t="str">
        <f t="shared" si="24"/>
        <v>2021-10</v>
      </c>
      <c r="AB262" t="str">
        <f t="shared" si="25"/>
        <v>2021-2</v>
      </c>
    </row>
    <row r="263" spans="1:28" hidden="1" x14ac:dyDescent="0.25">
      <c r="A263">
        <v>1739738</v>
      </c>
      <c r="B263">
        <v>67929</v>
      </c>
      <c r="C263" t="s">
        <v>2012</v>
      </c>
      <c r="D263" t="s">
        <v>218</v>
      </c>
      <c r="E263" t="s">
        <v>146</v>
      </c>
      <c r="F263" t="s">
        <v>32</v>
      </c>
      <c r="G263" t="s">
        <v>24</v>
      </c>
      <c r="H263" t="s">
        <v>24</v>
      </c>
      <c r="I263" t="s">
        <v>25</v>
      </c>
      <c r="J263" t="s">
        <v>63</v>
      </c>
      <c r="K263">
        <v>-46.600254263278998</v>
      </c>
      <c r="L263">
        <v>-72.524135482616998</v>
      </c>
      <c r="M263" s="1">
        <v>2704600</v>
      </c>
      <c r="N263">
        <v>0</v>
      </c>
      <c r="O263" t="s">
        <v>27</v>
      </c>
      <c r="P263" t="s">
        <v>673</v>
      </c>
      <c r="Q263" s="3">
        <v>649000000</v>
      </c>
      <c r="R263" s="1">
        <v>21724.87</v>
      </c>
      <c r="S263" t="s">
        <v>2013</v>
      </c>
      <c r="T263" t="s">
        <v>1472</v>
      </c>
      <c r="U263" t="s">
        <v>25</v>
      </c>
      <c r="V263" t="s">
        <v>66</v>
      </c>
      <c r="W263" s="4">
        <f t="shared" si="21"/>
        <v>21724.87</v>
      </c>
      <c r="X263" s="4">
        <f t="shared" si="22"/>
        <v>2704600</v>
      </c>
      <c r="Y263" s="9">
        <v>270.45999999999998</v>
      </c>
      <c r="Z263" s="5">
        <f t="shared" si="23"/>
        <v>80.325630407453971</v>
      </c>
      <c r="AA263" t="str">
        <f t="shared" si="24"/>
        <v>2021-09</v>
      </c>
      <c r="AB263" t="str">
        <f t="shared" si="25"/>
        <v>2021-2</v>
      </c>
    </row>
    <row r="264" spans="1:28" hidden="1" x14ac:dyDescent="0.25">
      <c r="A264">
        <v>1908173</v>
      </c>
      <c r="B264">
        <v>82175</v>
      </c>
      <c r="C264" t="s">
        <v>1309</v>
      </c>
      <c r="D264" t="s">
        <v>102</v>
      </c>
      <c r="E264" t="s">
        <v>102</v>
      </c>
      <c r="F264" t="s">
        <v>23</v>
      </c>
      <c r="G264" t="s">
        <v>24</v>
      </c>
      <c r="H264" t="s">
        <v>24</v>
      </c>
      <c r="I264" t="s">
        <v>25</v>
      </c>
      <c r="J264" t="s">
        <v>127</v>
      </c>
      <c r="K264">
        <v>-47.394996399999997</v>
      </c>
      <c r="L264">
        <v>-72.591380000000001</v>
      </c>
      <c r="M264" s="1">
        <v>2570000</v>
      </c>
      <c r="N264">
        <v>0</v>
      </c>
      <c r="O264" t="s">
        <v>27</v>
      </c>
      <c r="P264" t="s">
        <v>104</v>
      </c>
      <c r="Q264" s="3">
        <v>351490203</v>
      </c>
      <c r="R264" s="1">
        <v>11650</v>
      </c>
      <c r="S264" t="s">
        <v>1310</v>
      </c>
      <c r="T264" t="s">
        <v>233</v>
      </c>
      <c r="U264" t="s">
        <v>25</v>
      </c>
      <c r="V264" t="s">
        <v>129</v>
      </c>
      <c r="W264" s="4">
        <f t="shared" si="21"/>
        <v>11650</v>
      </c>
      <c r="X264" s="4">
        <f t="shared" si="22"/>
        <v>2570000</v>
      </c>
      <c r="Y264" s="9">
        <v>257</v>
      </c>
      <c r="Z264" s="5">
        <f t="shared" si="23"/>
        <v>45.330739299610897</v>
      </c>
      <c r="AA264" t="str">
        <f t="shared" si="24"/>
        <v>2021-10</v>
      </c>
      <c r="AB264" t="str">
        <f t="shared" si="25"/>
        <v>2021-2</v>
      </c>
    </row>
    <row r="265" spans="1:28" hidden="1" x14ac:dyDescent="0.25">
      <c r="A265">
        <v>1908300</v>
      </c>
      <c r="B265">
        <v>82301</v>
      </c>
      <c r="C265" t="s">
        <v>2318</v>
      </c>
      <c r="D265" t="s">
        <v>578</v>
      </c>
      <c r="E265" t="s">
        <v>102</v>
      </c>
      <c r="F265" t="s">
        <v>23</v>
      </c>
      <c r="G265" t="s">
        <v>24</v>
      </c>
      <c r="H265" t="s">
        <v>24</v>
      </c>
      <c r="I265" t="s">
        <v>25</v>
      </c>
      <c r="J265" t="s">
        <v>42</v>
      </c>
      <c r="K265">
        <v>-43.8839799</v>
      </c>
      <c r="L265">
        <v>-72.241029900000001</v>
      </c>
      <c r="M265" s="1">
        <v>2500000</v>
      </c>
      <c r="N265">
        <v>0</v>
      </c>
      <c r="O265" t="s">
        <v>27</v>
      </c>
      <c r="P265" t="s">
        <v>71</v>
      </c>
      <c r="Q265" s="3">
        <v>803972373</v>
      </c>
      <c r="R265" s="1">
        <v>26000</v>
      </c>
      <c r="S265" t="s">
        <v>2319</v>
      </c>
      <c r="T265" t="s">
        <v>224</v>
      </c>
      <c r="U265" t="s">
        <v>25</v>
      </c>
      <c r="V265" t="s">
        <v>46</v>
      </c>
      <c r="W265" s="4">
        <f t="shared" si="21"/>
        <v>26000</v>
      </c>
      <c r="X265" s="4">
        <f t="shared" si="22"/>
        <v>2500000</v>
      </c>
      <c r="Y265" s="9">
        <v>250</v>
      </c>
      <c r="Z265" s="5">
        <f t="shared" si="23"/>
        <v>104</v>
      </c>
      <c r="AA265" t="str">
        <f t="shared" si="24"/>
        <v>2021-10</v>
      </c>
      <c r="AB265" t="str">
        <f t="shared" si="25"/>
        <v>2021-2</v>
      </c>
    </row>
    <row r="266" spans="1:28" hidden="1" x14ac:dyDescent="0.25">
      <c r="A266">
        <v>2027194</v>
      </c>
      <c r="B266">
        <v>91130</v>
      </c>
      <c r="C266" t="s">
        <v>596</v>
      </c>
      <c r="D266" t="s">
        <v>597</v>
      </c>
      <c r="E266" t="s">
        <v>103</v>
      </c>
      <c r="F266" t="s">
        <v>23</v>
      </c>
      <c r="G266" t="s">
        <v>24</v>
      </c>
      <c r="H266" t="s">
        <v>24</v>
      </c>
      <c r="I266" t="s">
        <v>25</v>
      </c>
      <c r="J266" t="s">
        <v>127</v>
      </c>
      <c r="K266">
        <v>-47.014283300000002</v>
      </c>
      <c r="L266">
        <v>-72.880211099999997</v>
      </c>
      <c r="M266" s="1">
        <v>2420000</v>
      </c>
      <c r="N266">
        <v>0</v>
      </c>
      <c r="O266" t="s">
        <v>27</v>
      </c>
      <c r="P266" t="s">
        <v>71</v>
      </c>
      <c r="Q266" s="3">
        <v>183985985</v>
      </c>
      <c r="R266" s="1">
        <v>5950</v>
      </c>
      <c r="S266" t="s">
        <v>598</v>
      </c>
      <c r="T266" t="s">
        <v>233</v>
      </c>
      <c r="U266" t="s">
        <v>25</v>
      </c>
      <c r="V266" t="s">
        <v>129</v>
      </c>
      <c r="W266" s="4">
        <f t="shared" si="21"/>
        <v>5950</v>
      </c>
      <c r="X266" s="4">
        <f t="shared" si="22"/>
        <v>2420000</v>
      </c>
      <c r="Y266" s="9">
        <v>242</v>
      </c>
      <c r="Z266" s="5">
        <f t="shared" si="23"/>
        <v>24.58677685950413</v>
      </c>
      <c r="AA266" t="str">
        <f t="shared" si="24"/>
        <v>2021-11</v>
      </c>
      <c r="AB266" t="str">
        <f t="shared" si="25"/>
        <v>2021-2</v>
      </c>
    </row>
    <row r="267" spans="1:28" hidden="1" x14ac:dyDescent="0.25">
      <c r="A267">
        <v>1852737</v>
      </c>
      <c r="B267">
        <v>76813</v>
      </c>
      <c r="C267" t="s">
        <v>1724</v>
      </c>
      <c r="D267" t="s">
        <v>801</v>
      </c>
      <c r="E267" t="s">
        <v>96</v>
      </c>
      <c r="F267" t="s">
        <v>23</v>
      </c>
      <c r="G267" t="s">
        <v>24</v>
      </c>
      <c r="H267" t="s">
        <v>39</v>
      </c>
      <c r="I267" t="s">
        <v>25</v>
      </c>
      <c r="J267" t="s">
        <v>33</v>
      </c>
      <c r="K267">
        <v>-47.0136337</v>
      </c>
      <c r="L267">
        <v>-72.825546299999999</v>
      </c>
      <c r="M267" s="1">
        <v>0</v>
      </c>
      <c r="N267">
        <v>0</v>
      </c>
      <c r="O267" t="s">
        <v>27</v>
      </c>
      <c r="P267" t="s">
        <v>371</v>
      </c>
      <c r="Q267" s="3">
        <v>482000000</v>
      </c>
      <c r="R267" s="1">
        <v>16299.5657281679</v>
      </c>
      <c r="S267" t="s">
        <v>1725</v>
      </c>
      <c r="T267" t="s">
        <v>1726</v>
      </c>
      <c r="U267" t="s">
        <v>25</v>
      </c>
      <c r="V267" t="s">
        <v>36</v>
      </c>
      <c r="W267" s="4">
        <f t="shared" si="21"/>
        <v>16299.5657281679</v>
      </c>
      <c r="X267" s="4">
        <f t="shared" si="22"/>
        <v>2410000</v>
      </c>
      <c r="Y267" s="9">
        <v>241</v>
      </c>
      <c r="Z267" s="5">
        <f t="shared" si="23"/>
        <v>67.633052813974686</v>
      </c>
      <c r="AA267" t="str">
        <f t="shared" si="24"/>
        <v>2021-09</v>
      </c>
      <c r="AB267" t="str">
        <f t="shared" si="25"/>
        <v>2021-2</v>
      </c>
    </row>
    <row r="268" spans="1:28" hidden="1" x14ac:dyDescent="0.25">
      <c r="A268">
        <v>1854830</v>
      </c>
      <c r="B268">
        <v>77660</v>
      </c>
      <c r="C268" t="s">
        <v>1019</v>
      </c>
      <c r="D268" t="s">
        <v>1020</v>
      </c>
      <c r="E268" t="s">
        <v>715</v>
      </c>
      <c r="F268" t="s">
        <v>23</v>
      </c>
      <c r="G268" t="s">
        <v>24</v>
      </c>
      <c r="H268" t="s">
        <v>39</v>
      </c>
      <c r="I268" t="s">
        <v>25</v>
      </c>
      <c r="J268" t="s">
        <v>127</v>
      </c>
      <c r="K268">
        <v>-47.0136337</v>
      </c>
      <c r="L268">
        <v>-72.825546299999999</v>
      </c>
      <c r="M268" s="1">
        <v>2250000</v>
      </c>
      <c r="N268">
        <v>0</v>
      </c>
      <c r="O268" t="s">
        <v>27</v>
      </c>
      <c r="P268" t="s">
        <v>905</v>
      </c>
      <c r="Q268" s="3">
        <v>240674986</v>
      </c>
      <c r="R268" s="1">
        <v>8000</v>
      </c>
      <c r="S268" t="s">
        <v>1021</v>
      </c>
      <c r="T268" t="s">
        <v>1022</v>
      </c>
      <c r="U268" t="s">
        <v>25</v>
      </c>
      <c r="V268" t="s">
        <v>129</v>
      </c>
      <c r="W268" s="4">
        <f t="shared" si="21"/>
        <v>8000</v>
      </c>
      <c r="X268" s="4">
        <f t="shared" si="22"/>
        <v>2250000</v>
      </c>
      <c r="Y268" s="9">
        <v>225</v>
      </c>
      <c r="Z268" s="5">
        <f t="shared" si="23"/>
        <v>35.555555555555557</v>
      </c>
      <c r="AA268" t="str">
        <f t="shared" si="24"/>
        <v>2021-09</v>
      </c>
      <c r="AB268" t="str">
        <f t="shared" si="25"/>
        <v>2021-2</v>
      </c>
    </row>
    <row r="269" spans="1:28" hidden="1" x14ac:dyDescent="0.25">
      <c r="A269">
        <v>2061954</v>
      </c>
      <c r="B269">
        <v>93584</v>
      </c>
      <c r="C269" t="s">
        <v>1403</v>
      </c>
      <c r="D269" t="s">
        <v>1404</v>
      </c>
      <c r="E269" t="s">
        <v>204</v>
      </c>
      <c r="F269" t="s">
        <v>32</v>
      </c>
      <c r="G269" t="s">
        <v>24</v>
      </c>
      <c r="H269" t="s">
        <v>24</v>
      </c>
      <c r="I269" t="s">
        <v>25</v>
      </c>
      <c r="J269" t="s">
        <v>26</v>
      </c>
      <c r="K269">
        <v>0</v>
      </c>
      <c r="L269">
        <v>0</v>
      </c>
      <c r="M269" s="1">
        <v>0</v>
      </c>
      <c r="N269">
        <v>0</v>
      </c>
      <c r="O269" t="s">
        <v>27</v>
      </c>
      <c r="P269" t="s">
        <v>591</v>
      </c>
      <c r="Q269" s="3">
        <v>324000000</v>
      </c>
      <c r="R269" s="1">
        <v>10600.43</v>
      </c>
      <c r="S269" t="s">
        <v>1405</v>
      </c>
      <c r="T269" t="s">
        <v>35</v>
      </c>
      <c r="U269" t="s">
        <v>25</v>
      </c>
      <c r="V269" t="s">
        <v>25</v>
      </c>
      <c r="W269" s="4">
        <f t="shared" si="21"/>
        <v>10600.43</v>
      </c>
      <c r="X269" s="4">
        <f t="shared" si="22"/>
        <v>2160000</v>
      </c>
      <c r="Y269" s="9">
        <v>216</v>
      </c>
      <c r="Z269" s="5">
        <f t="shared" si="23"/>
        <v>49.076064814814814</v>
      </c>
      <c r="AA269" t="str">
        <f t="shared" si="24"/>
        <v>2021-11</v>
      </c>
      <c r="AB269" t="str">
        <f t="shared" si="25"/>
        <v>2021-2</v>
      </c>
    </row>
    <row r="270" spans="1:28" hidden="1" x14ac:dyDescent="0.25">
      <c r="A270">
        <v>2105647</v>
      </c>
      <c r="B270">
        <v>96351</v>
      </c>
      <c r="C270" t="s">
        <v>1041</v>
      </c>
      <c r="D270" t="s">
        <v>606</v>
      </c>
      <c r="E270" t="s">
        <v>606</v>
      </c>
      <c r="F270" t="s">
        <v>23</v>
      </c>
      <c r="G270" t="s">
        <v>24</v>
      </c>
      <c r="H270" t="s">
        <v>24</v>
      </c>
      <c r="I270" t="s">
        <v>25</v>
      </c>
      <c r="J270" t="s">
        <v>26</v>
      </c>
      <c r="K270">
        <v>-45.132951499999997</v>
      </c>
      <c r="L270">
        <v>-72.230044899999996</v>
      </c>
      <c r="M270" s="1">
        <v>2160000</v>
      </c>
      <c r="N270">
        <v>0</v>
      </c>
      <c r="O270" t="s">
        <v>27</v>
      </c>
      <c r="P270" t="s">
        <v>205</v>
      </c>
      <c r="Q270" s="3">
        <v>241230500</v>
      </c>
      <c r="R270" s="1">
        <v>7800</v>
      </c>
      <c r="S270" t="s">
        <v>1042</v>
      </c>
      <c r="T270" t="s">
        <v>228</v>
      </c>
      <c r="U270" t="s">
        <v>25</v>
      </c>
      <c r="V270" t="s">
        <v>25</v>
      </c>
      <c r="W270" s="4">
        <f t="shared" si="21"/>
        <v>7800</v>
      </c>
      <c r="X270" s="4">
        <f t="shared" si="22"/>
        <v>2160000</v>
      </c>
      <c r="Y270" s="9">
        <v>216</v>
      </c>
      <c r="Z270" s="5">
        <f t="shared" si="23"/>
        <v>36.111111111111114</v>
      </c>
      <c r="AA270" t="str">
        <f t="shared" si="24"/>
        <v>2021-12</v>
      </c>
      <c r="AB270" t="str">
        <f t="shared" si="25"/>
        <v>2021-2</v>
      </c>
    </row>
    <row r="271" spans="1:28" hidden="1" x14ac:dyDescent="0.25">
      <c r="A271">
        <v>1776065</v>
      </c>
      <c r="B271">
        <v>70771</v>
      </c>
      <c r="C271" t="s">
        <v>2086</v>
      </c>
      <c r="D271" t="s">
        <v>2087</v>
      </c>
      <c r="E271" t="s">
        <v>1921</v>
      </c>
      <c r="F271" t="s">
        <v>32</v>
      </c>
      <c r="G271" t="s">
        <v>24</v>
      </c>
      <c r="H271" t="s">
        <v>24</v>
      </c>
      <c r="I271" t="s">
        <v>25</v>
      </c>
      <c r="J271" t="s">
        <v>70</v>
      </c>
      <c r="K271">
        <v>0</v>
      </c>
      <c r="L271">
        <v>0</v>
      </c>
      <c r="M271" s="6">
        <v>2000000</v>
      </c>
      <c r="N271">
        <v>0</v>
      </c>
      <c r="O271" t="s">
        <v>27</v>
      </c>
      <c r="P271" t="s">
        <v>675</v>
      </c>
      <c r="Q271" s="3">
        <v>2500000</v>
      </c>
      <c r="R271" s="6">
        <f>83.19*M271/10000</f>
        <v>16638</v>
      </c>
      <c r="S271" t="s">
        <v>2088</v>
      </c>
      <c r="T271" t="s">
        <v>35</v>
      </c>
      <c r="U271" t="s">
        <v>25</v>
      </c>
      <c r="V271" t="s">
        <v>73</v>
      </c>
      <c r="W271" s="4">
        <f t="shared" si="21"/>
        <v>16638</v>
      </c>
      <c r="X271" s="4">
        <f t="shared" si="22"/>
        <v>2000000</v>
      </c>
      <c r="Y271" s="9">
        <v>200</v>
      </c>
      <c r="Z271" s="5">
        <f t="shared" si="23"/>
        <v>83.19</v>
      </c>
      <c r="AA271" t="str">
        <f t="shared" si="24"/>
        <v>2021-09</v>
      </c>
      <c r="AB271" t="str">
        <f t="shared" si="25"/>
        <v>2021-2</v>
      </c>
    </row>
    <row r="272" spans="1:28" hidden="1" x14ac:dyDescent="0.25">
      <c r="A272">
        <v>1911460</v>
      </c>
      <c r="B272">
        <v>82767</v>
      </c>
      <c r="C272" t="s">
        <v>1068</v>
      </c>
      <c r="D272" t="s">
        <v>102</v>
      </c>
      <c r="E272" t="s">
        <v>102</v>
      </c>
      <c r="F272" t="s">
        <v>23</v>
      </c>
      <c r="G272" t="s">
        <v>24</v>
      </c>
      <c r="H272" t="s">
        <v>24</v>
      </c>
      <c r="I272" t="s">
        <v>25</v>
      </c>
      <c r="J272" t="s">
        <v>26</v>
      </c>
      <c r="K272">
        <v>-45.907431299999999</v>
      </c>
      <c r="L272">
        <v>-71.695619899999997</v>
      </c>
      <c r="M272" s="1">
        <v>2000000</v>
      </c>
      <c r="N272">
        <v>0</v>
      </c>
      <c r="O272" t="s">
        <v>27</v>
      </c>
      <c r="P272" t="s">
        <v>104</v>
      </c>
      <c r="Q272" s="3">
        <v>223350070</v>
      </c>
      <c r="R272" s="1">
        <v>7400</v>
      </c>
      <c r="S272" t="s">
        <v>1069</v>
      </c>
      <c r="T272" t="s">
        <v>1070</v>
      </c>
      <c r="U272" t="s">
        <v>25</v>
      </c>
      <c r="V272" t="s">
        <v>25</v>
      </c>
      <c r="W272" s="4">
        <f t="shared" si="21"/>
        <v>7400</v>
      </c>
      <c r="X272" s="4">
        <f t="shared" si="22"/>
        <v>2000000</v>
      </c>
      <c r="Y272" s="9">
        <v>200</v>
      </c>
      <c r="Z272" s="5">
        <f t="shared" si="23"/>
        <v>37</v>
      </c>
      <c r="AA272" t="str">
        <f t="shared" si="24"/>
        <v>2021-10</v>
      </c>
      <c r="AB272" t="str">
        <f t="shared" si="25"/>
        <v>2021-2</v>
      </c>
    </row>
    <row r="273" spans="1:28" hidden="1" x14ac:dyDescent="0.25">
      <c r="A273">
        <v>1581636</v>
      </c>
      <c r="B273">
        <v>54563</v>
      </c>
      <c r="C273" t="s">
        <v>1442</v>
      </c>
      <c r="D273" t="s">
        <v>967</v>
      </c>
      <c r="E273" t="s">
        <v>1440</v>
      </c>
      <c r="F273" t="s">
        <v>32</v>
      </c>
      <c r="G273" t="s">
        <v>24</v>
      </c>
      <c r="H273" t="s">
        <v>24</v>
      </c>
      <c r="I273" t="s">
        <v>25</v>
      </c>
      <c r="J273" t="s">
        <v>59</v>
      </c>
      <c r="K273">
        <v>-44.757496791510803</v>
      </c>
      <c r="L273">
        <v>-72.895806617736795</v>
      </c>
      <c r="M273" s="1">
        <v>1960000</v>
      </c>
      <c r="N273">
        <v>0</v>
      </c>
      <c r="O273" t="s">
        <v>27</v>
      </c>
      <c r="P273" t="s">
        <v>304</v>
      </c>
      <c r="Q273" s="3">
        <v>294000000</v>
      </c>
      <c r="R273" s="1">
        <v>9890.77</v>
      </c>
      <c r="S273" t="s">
        <v>1441</v>
      </c>
      <c r="T273" t="s">
        <v>816</v>
      </c>
      <c r="U273" t="s">
        <v>25</v>
      </c>
      <c r="V273" t="s">
        <v>61</v>
      </c>
      <c r="W273" s="4">
        <f t="shared" si="21"/>
        <v>9890.77</v>
      </c>
      <c r="X273" s="4">
        <f t="shared" si="22"/>
        <v>1960000</v>
      </c>
      <c r="Y273" s="9">
        <v>196</v>
      </c>
      <c r="Z273" s="5">
        <f t="shared" si="23"/>
        <v>50.463112244897964</v>
      </c>
      <c r="AA273" t="str">
        <f t="shared" si="24"/>
        <v>2021-07</v>
      </c>
      <c r="AB273" t="str">
        <f t="shared" si="25"/>
        <v>2021-2</v>
      </c>
    </row>
    <row r="274" spans="1:28" hidden="1" x14ac:dyDescent="0.25">
      <c r="A274">
        <v>1945656</v>
      </c>
      <c r="B274">
        <v>85474</v>
      </c>
      <c r="C274" t="s">
        <v>1672</v>
      </c>
      <c r="D274" t="s">
        <v>69</v>
      </c>
      <c r="E274" t="s">
        <v>69</v>
      </c>
      <c r="F274" t="s">
        <v>23</v>
      </c>
      <c r="G274" t="s">
        <v>24</v>
      </c>
      <c r="H274" t="s">
        <v>24</v>
      </c>
      <c r="I274" t="s">
        <v>25</v>
      </c>
      <c r="J274" t="s">
        <v>42</v>
      </c>
      <c r="K274">
        <v>-44.239606299999998</v>
      </c>
      <c r="L274">
        <v>-71.849907400000006</v>
      </c>
      <c r="M274" s="1">
        <v>0</v>
      </c>
      <c r="N274">
        <v>0</v>
      </c>
      <c r="O274" t="s">
        <v>27</v>
      </c>
      <c r="P274" t="s">
        <v>104</v>
      </c>
      <c r="Q274" s="3">
        <v>346000000</v>
      </c>
      <c r="R274" s="1">
        <v>11700.5181368176</v>
      </c>
      <c r="S274" t="s">
        <v>1673</v>
      </c>
      <c r="T274" t="s">
        <v>1674</v>
      </c>
      <c r="U274" t="s">
        <v>25</v>
      </c>
      <c r="V274" t="s">
        <v>46</v>
      </c>
      <c r="W274" s="4">
        <f t="shared" si="21"/>
        <v>11700.5181368176</v>
      </c>
      <c r="X274" s="4">
        <f t="shared" si="22"/>
        <v>1921100.0000000002</v>
      </c>
      <c r="Y274" s="9">
        <v>192.11</v>
      </c>
      <c r="Z274" s="5">
        <f t="shared" si="23"/>
        <v>60.905304964955491</v>
      </c>
      <c r="AA274" t="str">
        <f t="shared" si="24"/>
        <v>2021-10</v>
      </c>
      <c r="AB274" t="str">
        <f t="shared" si="25"/>
        <v>2021-2</v>
      </c>
    </row>
    <row r="275" spans="1:28" hidden="1" x14ac:dyDescent="0.25">
      <c r="A275">
        <v>2174908</v>
      </c>
      <c r="B275">
        <v>101037</v>
      </c>
      <c r="C275" t="s">
        <v>3250</v>
      </c>
      <c r="D275" t="s">
        <v>2785</v>
      </c>
      <c r="E275" t="s">
        <v>2785</v>
      </c>
      <c r="F275" t="s">
        <v>23</v>
      </c>
      <c r="G275" t="s">
        <v>24</v>
      </c>
      <c r="H275" t="s">
        <v>24</v>
      </c>
      <c r="I275" t="s">
        <v>25</v>
      </c>
      <c r="J275" t="s">
        <v>63</v>
      </c>
      <c r="K275">
        <v>-46.244132</v>
      </c>
      <c r="L275">
        <v>-72.219226800000001</v>
      </c>
      <c r="M275" s="1">
        <v>1890000</v>
      </c>
      <c r="N275">
        <v>0</v>
      </c>
      <c r="O275" t="s">
        <v>27</v>
      </c>
      <c r="P275" t="s">
        <v>205</v>
      </c>
      <c r="Q275" s="3">
        <v>1510937876</v>
      </c>
      <c r="R275" s="1">
        <v>48800</v>
      </c>
      <c r="S275" t="s">
        <v>3251</v>
      </c>
      <c r="T275" t="s">
        <v>836</v>
      </c>
      <c r="U275" t="s">
        <v>25</v>
      </c>
      <c r="V275" t="s">
        <v>66</v>
      </c>
      <c r="W275" s="4">
        <f t="shared" si="21"/>
        <v>48800</v>
      </c>
      <c r="X275" s="4">
        <f t="shared" si="22"/>
        <v>1890000</v>
      </c>
      <c r="Y275" s="9">
        <v>189</v>
      </c>
      <c r="Z275" s="5">
        <f t="shared" si="23"/>
        <v>258.20105820105817</v>
      </c>
      <c r="AA275" t="str">
        <f t="shared" si="24"/>
        <v>2021-12</v>
      </c>
      <c r="AB275" t="str">
        <f t="shared" si="25"/>
        <v>2021-2</v>
      </c>
    </row>
    <row r="276" spans="1:28" hidden="1" x14ac:dyDescent="0.25">
      <c r="A276">
        <v>1743142</v>
      </c>
      <c r="B276">
        <v>68183</v>
      </c>
      <c r="C276" t="s">
        <v>2451</v>
      </c>
      <c r="D276" t="s">
        <v>146</v>
      </c>
      <c r="E276" t="s">
        <v>149</v>
      </c>
      <c r="F276" t="s">
        <v>32</v>
      </c>
      <c r="G276" t="s">
        <v>24</v>
      </c>
      <c r="H276" t="s">
        <v>24</v>
      </c>
      <c r="I276" t="s">
        <v>25</v>
      </c>
      <c r="J276" t="s">
        <v>26</v>
      </c>
      <c r="K276">
        <v>0</v>
      </c>
      <c r="L276">
        <v>0</v>
      </c>
      <c r="M276" s="6">
        <v>1775000</v>
      </c>
      <c r="N276">
        <v>0</v>
      </c>
      <c r="O276" t="s">
        <v>27</v>
      </c>
      <c r="P276" t="s">
        <v>675</v>
      </c>
      <c r="Q276" s="3">
        <v>630000000</v>
      </c>
      <c r="R276" s="1">
        <v>20966.2</v>
      </c>
      <c r="S276" t="s">
        <v>2452</v>
      </c>
      <c r="T276" t="s">
        <v>35</v>
      </c>
      <c r="U276" t="s">
        <v>25</v>
      </c>
      <c r="V276" t="s">
        <v>25</v>
      </c>
      <c r="W276" s="4">
        <f t="shared" si="21"/>
        <v>20966.2</v>
      </c>
      <c r="X276" s="4">
        <f t="shared" si="22"/>
        <v>1775000</v>
      </c>
      <c r="Y276" s="9">
        <v>177.5</v>
      </c>
      <c r="Z276" s="5">
        <f t="shared" si="23"/>
        <v>118.11943661971831</v>
      </c>
      <c r="AA276" t="str">
        <f t="shared" si="24"/>
        <v>2021-09</v>
      </c>
      <c r="AB276" t="str">
        <f t="shared" si="25"/>
        <v>2021-2</v>
      </c>
    </row>
    <row r="277" spans="1:28" hidden="1" x14ac:dyDescent="0.25">
      <c r="A277">
        <v>2180177</v>
      </c>
      <c r="B277">
        <v>101377</v>
      </c>
      <c r="C277" t="s">
        <v>590</v>
      </c>
      <c r="D277" t="s">
        <v>591</v>
      </c>
      <c r="E277" t="s">
        <v>591</v>
      </c>
      <c r="F277" t="s">
        <v>23</v>
      </c>
      <c r="G277" t="s">
        <v>24</v>
      </c>
      <c r="H277" t="s">
        <v>24</v>
      </c>
      <c r="I277" t="s">
        <v>25</v>
      </c>
      <c r="J277" t="s">
        <v>26</v>
      </c>
      <c r="K277">
        <v>-45.311467299999997</v>
      </c>
      <c r="L277">
        <v>-72.380501800000005</v>
      </c>
      <c r="M277" s="1">
        <v>1730000</v>
      </c>
      <c r="N277">
        <v>0</v>
      </c>
      <c r="O277" t="s">
        <v>27</v>
      </c>
      <c r="P277" t="s">
        <v>205</v>
      </c>
      <c r="Q277" s="3">
        <v>130102527</v>
      </c>
      <c r="R277" s="1">
        <v>4200</v>
      </c>
      <c r="S277" t="s">
        <v>592</v>
      </c>
      <c r="T277" t="s">
        <v>593</v>
      </c>
      <c r="U277" t="s">
        <v>25</v>
      </c>
      <c r="V277" t="s">
        <v>25</v>
      </c>
      <c r="W277" s="4">
        <f t="shared" si="21"/>
        <v>4200</v>
      </c>
      <c r="X277" s="4">
        <f t="shared" si="22"/>
        <v>1730000</v>
      </c>
      <c r="Y277" s="9">
        <v>173</v>
      </c>
      <c r="Z277" s="5">
        <f t="shared" si="23"/>
        <v>24.277456647398843</v>
      </c>
      <c r="AA277" t="str">
        <f t="shared" si="24"/>
        <v>2021-12</v>
      </c>
      <c r="AB277" t="str">
        <f t="shared" si="25"/>
        <v>2021-2</v>
      </c>
    </row>
    <row r="278" spans="1:28" hidden="1" x14ac:dyDescent="0.25">
      <c r="A278">
        <v>1852921</v>
      </c>
      <c r="B278">
        <v>76995</v>
      </c>
      <c r="C278" t="s">
        <v>1981</v>
      </c>
      <c r="D278" t="s">
        <v>1681</v>
      </c>
      <c r="E278" t="s">
        <v>96</v>
      </c>
      <c r="F278" t="s">
        <v>23</v>
      </c>
      <c r="G278" t="s">
        <v>24</v>
      </c>
      <c r="H278" t="s">
        <v>39</v>
      </c>
      <c r="I278" t="s">
        <v>25</v>
      </c>
      <c r="J278" t="s">
        <v>59</v>
      </c>
      <c r="K278">
        <v>-44.729918699999999</v>
      </c>
      <c r="L278">
        <v>-72.682281200000006</v>
      </c>
      <c r="M278" s="1">
        <v>1700000</v>
      </c>
      <c r="N278">
        <v>0</v>
      </c>
      <c r="O278" t="s">
        <v>27</v>
      </c>
      <c r="P278" t="s">
        <v>1406</v>
      </c>
      <c r="Q278" s="3">
        <v>401626299</v>
      </c>
      <c r="R278" s="1">
        <v>13350</v>
      </c>
      <c r="S278" t="s">
        <v>1982</v>
      </c>
      <c r="T278" t="s">
        <v>1541</v>
      </c>
      <c r="U278" t="s">
        <v>25</v>
      </c>
      <c r="V278" t="s">
        <v>61</v>
      </c>
      <c r="W278" s="4">
        <f t="shared" si="21"/>
        <v>13350</v>
      </c>
      <c r="X278" s="4">
        <f t="shared" si="22"/>
        <v>1700000</v>
      </c>
      <c r="Y278" s="9">
        <v>170</v>
      </c>
      <c r="Z278" s="5">
        <f t="shared" si="23"/>
        <v>78.529411764705884</v>
      </c>
      <c r="AA278" t="str">
        <f t="shared" si="24"/>
        <v>2021-09</v>
      </c>
      <c r="AB278" t="str">
        <f t="shared" si="25"/>
        <v>2021-2</v>
      </c>
    </row>
    <row r="279" spans="1:28" hidden="1" x14ac:dyDescent="0.25">
      <c r="A279">
        <v>1692889</v>
      </c>
      <c r="B279">
        <v>64556</v>
      </c>
      <c r="C279" t="s">
        <v>762</v>
      </c>
      <c r="D279" t="s">
        <v>96</v>
      </c>
      <c r="E279" t="s">
        <v>763</v>
      </c>
      <c r="F279" t="s">
        <v>32</v>
      </c>
      <c r="G279" t="s">
        <v>24</v>
      </c>
      <c r="H279" t="s">
        <v>24</v>
      </c>
      <c r="I279" t="s">
        <v>25</v>
      </c>
      <c r="J279" t="s">
        <v>127</v>
      </c>
      <c r="K279">
        <v>-47.255582432126403</v>
      </c>
      <c r="L279">
        <v>-72.572851181030302</v>
      </c>
      <c r="M279" s="1">
        <v>1600000</v>
      </c>
      <c r="N279">
        <v>0</v>
      </c>
      <c r="O279" t="s">
        <v>27</v>
      </c>
      <c r="P279" t="s">
        <v>675</v>
      </c>
      <c r="Q279" s="3">
        <v>135217620</v>
      </c>
      <c r="R279" s="1">
        <v>4500</v>
      </c>
      <c r="S279" t="s">
        <v>764</v>
      </c>
      <c r="T279" t="s">
        <v>765</v>
      </c>
      <c r="U279" t="s">
        <v>25</v>
      </c>
      <c r="V279" t="s">
        <v>129</v>
      </c>
      <c r="W279" s="4">
        <f t="shared" si="21"/>
        <v>4500</v>
      </c>
      <c r="X279" s="4">
        <f t="shared" si="22"/>
        <v>1600000</v>
      </c>
      <c r="Y279" s="9">
        <v>160</v>
      </c>
      <c r="Z279" s="5">
        <f t="shared" si="23"/>
        <v>28.125</v>
      </c>
      <c r="AA279" t="str">
        <f t="shared" si="24"/>
        <v>2021-08</v>
      </c>
      <c r="AB279" t="str">
        <f t="shared" si="25"/>
        <v>2021-2</v>
      </c>
    </row>
    <row r="280" spans="1:28" hidden="1" x14ac:dyDescent="0.25">
      <c r="A280">
        <v>2105717</v>
      </c>
      <c r="B280">
        <v>96420</v>
      </c>
      <c r="C280" t="s">
        <v>1731</v>
      </c>
      <c r="D280" t="s">
        <v>606</v>
      </c>
      <c r="E280" t="s">
        <v>606</v>
      </c>
      <c r="F280" t="s">
        <v>23</v>
      </c>
      <c r="G280" t="s">
        <v>24</v>
      </c>
      <c r="H280" t="s">
        <v>24</v>
      </c>
      <c r="I280" t="s">
        <v>25</v>
      </c>
      <c r="J280" t="s">
        <v>33</v>
      </c>
      <c r="K280">
        <v>-46.840322899999997</v>
      </c>
      <c r="L280">
        <v>-72.702979400000004</v>
      </c>
      <c r="M280" s="1">
        <v>1560000</v>
      </c>
      <c r="N280">
        <v>0</v>
      </c>
      <c r="O280" t="s">
        <v>27</v>
      </c>
      <c r="P280" t="s">
        <v>205</v>
      </c>
      <c r="Q280" s="3">
        <v>308558551</v>
      </c>
      <c r="R280" s="1">
        <v>9977</v>
      </c>
      <c r="S280" t="s">
        <v>1730</v>
      </c>
      <c r="T280" t="s">
        <v>1005</v>
      </c>
      <c r="U280" t="s">
        <v>25</v>
      </c>
      <c r="V280" t="s">
        <v>36</v>
      </c>
      <c r="W280" s="4">
        <f t="shared" si="21"/>
        <v>9977</v>
      </c>
      <c r="X280" s="4">
        <f t="shared" si="22"/>
        <v>1560000</v>
      </c>
      <c r="Y280" s="9">
        <v>156</v>
      </c>
      <c r="Z280" s="5">
        <f t="shared" si="23"/>
        <v>63.955128205128204</v>
      </c>
      <c r="AA280" t="str">
        <f t="shared" si="24"/>
        <v>2021-12</v>
      </c>
      <c r="AB280" t="str">
        <f t="shared" si="25"/>
        <v>2021-2</v>
      </c>
    </row>
    <row r="281" spans="1:28" hidden="1" x14ac:dyDescent="0.25">
      <c r="A281">
        <v>1852240</v>
      </c>
      <c r="B281">
        <v>76430</v>
      </c>
      <c r="C281" t="s">
        <v>3854</v>
      </c>
      <c r="D281" t="s">
        <v>3855</v>
      </c>
      <c r="E281" t="s">
        <v>96</v>
      </c>
      <c r="F281" t="s">
        <v>23</v>
      </c>
      <c r="G281" t="s">
        <v>24</v>
      </c>
      <c r="H281" t="s">
        <v>39</v>
      </c>
      <c r="I281" t="s">
        <v>25</v>
      </c>
      <c r="J281" t="s">
        <v>63</v>
      </c>
      <c r="K281">
        <v>-46.624023399999999</v>
      </c>
      <c r="L281">
        <v>-72.675245899999993</v>
      </c>
      <c r="M281" s="1">
        <v>0</v>
      </c>
      <c r="N281">
        <v>0</v>
      </c>
      <c r="O281" t="s">
        <v>27</v>
      </c>
      <c r="P281" t="s">
        <v>479</v>
      </c>
      <c r="Q281" s="3">
        <v>2691606858</v>
      </c>
      <c r="R281" s="1">
        <v>87059</v>
      </c>
      <c r="S281" t="s">
        <v>3856</v>
      </c>
      <c r="T281" t="s">
        <v>3857</v>
      </c>
      <c r="U281" t="s">
        <v>25</v>
      </c>
      <c r="V281" t="s">
        <v>66</v>
      </c>
      <c r="W281" s="4">
        <f t="shared" si="21"/>
        <v>87059</v>
      </c>
      <c r="X281" s="4">
        <f t="shared" si="22"/>
        <v>1550000</v>
      </c>
      <c r="Y281" s="9">
        <v>155</v>
      </c>
      <c r="Z281" s="5">
        <f t="shared" si="23"/>
        <v>561.67096774193544</v>
      </c>
      <c r="AA281" t="str">
        <f t="shared" si="24"/>
        <v>2021-09</v>
      </c>
      <c r="AB281" t="str">
        <f t="shared" si="25"/>
        <v>2021-2</v>
      </c>
    </row>
    <row r="282" spans="1:28" hidden="1" x14ac:dyDescent="0.25">
      <c r="A282">
        <v>2131839</v>
      </c>
      <c r="B282">
        <v>98421</v>
      </c>
      <c r="C282" t="s">
        <v>2592</v>
      </c>
      <c r="D282" t="s">
        <v>704</v>
      </c>
      <c r="E282" t="s">
        <v>2593</v>
      </c>
      <c r="F282" t="s">
        <v>153</v>
      </c>
      <c r="G282" t="s">
        <v>24</v>
      </c>
      <c r="H282" t="s">
        <v>24</v>
      </c>
      <c r="I282" t="s">
        <v>25</v>
      </c>
      <c r="J282" t="s">
        <v>26</v>
      </c>
      <c r="K282">
        <v>-45.301463239969003</v>
      </c>
      <c r="L282">
        <v>-73.364136087009996</v>
      </c>
      <c r="M282" s="6">
        <v>1520000</v>
      </c>
      <c r="O282" t="s">
        <v>27</v>
      </c>
      <c r="P282" t="s">
        <v>661</v>
      </c>
      <c r="Q282" s="3">
        <v>638400000</v>
      </c>
      <c r="R282" s="1">
        <v>20665</v>
      </c>
      <c r="S282" t="s">
        <v>2594</v>
      </c>
      <c r="T282" t="s">
        <v>2595</v>
      </c>
      <c r="U282" t="s">
        <v>25</v>
      </c>
      <c r="V282" t="s">
        <v>25</v>
      </c>
      <c r="W282" s="4">
        <f t="shared" si="21"/>
        <v>20665</v>
      </c>
      <c r="X282" s="4">
        <f t="shared" si="22"/>
        <v>1520000</v>
      </c>
      <c r="Y282" s="9">
        <v>152</v>
      </c>
      <c r="Z282" s="5">
        <f t="shared" si="23"/>
        <v>135.95394736842104</v>
      </c>
      <c r="AA282" t="str">
        <f t="shared" si="24"/>
        <v>2021-12</v>
      </c>
      <c r="AB282" t="str">
        <f t="shared" si="25"/>
        <v>2021-2</v>
      </c>
    </row>
    <row r="283" spans="1:28" hidden="1" x14ac:dyDescent="0.25">
      <c r="A283">
        <v>1852655</v>
      </c>
      <c r="B283">
        <v>76733</v>
      </c>
      <c r="C283" t="s">
        <v>3048</v>
      </c>
      <c r="D283" t="s">
        <v>1248</v>
      </c>
      <c r="E283" t="s">
        <v>96</v>
      </c>
      <c r="F283" t="s">
        <v>23</v>
      </c>
      <c r="G283" t="s">
        <v>24</v>
      </c>
      <c r="H283" t="s">
        <v>39</v>
      </c>
      <c r="I283" t="s">
        <v>25</v>
      </c>
      <c r="J283" t="s">
        <v>63</v>
      </c>
      <c r="K283">
        <v>-46.287258000000001</v>
      </c>
      <c r="L283">
        <v>-71.944359000000006</v>
      </c>
      <c r="M283" s="1">
        <v>1500000</v>
      </c>
      <c r="N283">
        <v>0</v>
      </c>
      <c r="O283" t="s">
        <v>27</v>
      </c>
      <c r="P283" t="s">
        <v>905</v>
      </c>
      <c r="Q283" s="3">
        <v>913060536</v>
      </c>
      <c r="R283" s="1">
        <v>30350</v>
      </c>
      <c r="S283" t="s">
        <v>3049</v>
      </c>
      <c r="T283" t="s">
        <v>3050</v>
      </c>
      <c r="U283" t="s">
        <v>25</v>
      </c>
      <c r="V283" t="s">
        <v>66</v>
      </c>
      <c r="W283" s="4">
        <f t="shared" si="21"/>
        <v>30350</v>
      </c>
      <c r="X283" s="4">
        <f t="shared" si="22"/>
        <v>1500000</v>
      </c>
      <c r="Y283" s="9">
        <v>150</v>
      </c>
      <c r="Z283" s="5">
        <f t="shared" si="23"/>
        <v>202.33333333333334</v>
      </c>
      <c r="AA283" t="str">
        <f t="shared" si="24"/>
        <v>2021-09</v>
      </c>
      <c r="AB283" t="str">
        <f t="shared" si="25"/>
        <v>2021-2</v>
      </c>
    </row>
    <row r="284" spans="1:28" hidden="1" x14ac:dyDescent="0.25">
      <c r="A284">
        <v>1608176</v>
      </c>
      <c r="B284">
        <v>57686</v>
      </c>
      <c r="C284" t="s">
        <v>1960</v>
      </c>
      <c r="D284" t="s">
        <v>158</v>
      </c>
      <c r="E284" t="s">
        <v>1961</v>
      </c>
      <c r="F284" t="s">
        <v>32</v>
      </c>
      <c r="G284" t="s">
        <v>24</v>
      </c>
      <c r="H284" t="s">
        <v>24</v>
      </c>
      <c r="I284" t="s">
        <v>25</v>
      </c>
      <c r="J284" t="s">
        <v>63</v>
      </c>
      <c r="K284">
        <v>-46.612931956973</v>
      </c>
      <c r="L284">
        <v>-72.511432540723007</v>
      </c>
      <c r="M284" s="1">
        <v>1480000</v>
      </c>
      <c r="N284">
        <v>0</v>
      </c>
      <c r="O284" t="s">
        <v>27</v>
      </c>
      <c r="P284" t="s">
        <v>425</v>
      </c>
      <c r="Q284" s="3">
        <v>342700000</v>
      </c>
      <c r="R284" s="1">
        <v>11471.67</v>
      </c>
      <c r="S284" t="s">
        <v>1962</v>
      </c>
      <c r="T284" t="s">
        <v>1472</v>
      </c>
      <c r="U284" t="s">
        <v>25</v>
      </c>
      <c r="V284" t="s">
        <v>66</v>
      </c>
      <c r="W284" s="4">
        <f t="shared" si="21"/>
        <v>11471.67</v>
      </c>
      <c r="X284" s="4">
        <f t="shared" si="22"/>
        <v>1480000</v>
      </c>
      <c r="Y284" s="9">
        <v>148</v>
      </c>
      <c r="Z284" s="5">
        <f t="shared" si="23"/>
        <v>77.511283783783782</v>
      </c>
      <c r="AA284" t="str">
        <f t="shared" si="24"/>
        <v>2021-07</v>
      </c>
      <c r="AB284" t="str">
        <f t="shared" si="25"/>
        <v>2021-2</v>
      </c>
    </row>
    <row r="285" spans="1:28" hidden="1" x14ac:dyDescent="0.25">
      <c r="A285">
        <v>2193592</v>
      </c>
      <c r="B285">
        <v>102062</v>
      </c>
      <c r="C285" t="s">
        <v>3725</v>
      </c>
      <c r="D285" t="s">
        <v>256</v>
      </c>
      <c r="E285" t="s">
        <v>767</v>
      </c>
      <c r="F285" t="s">
        <v>121</v>
      </c>
      <c r="G285" t="s">
        <v>24</v>
      </c>
      <c r="H285" t="s">
        <v>24</v>
      </c>
      <c r="I285" t="s">
        <v>25</v>
      </c>
      <c r="J285" t="s">
        <v>70</v>
      </c>
      <c r="K285">
        <v>0</v>
      </c>
      <c r="L285">
        <v>0</v>
      </c>
      <c r="M285" s="1">
        <v>1420000</v>
      </c>
      <c r="N285">
        <v>0</v>
      </c>
      <c r="O285" t="s">
        <v>54</v>
      </c>
      <c r="P285" t="s">
        <v>35</v>
      </c>
      <c r="Q285" s="3">
        <v>2000000000</v>
      </c>
      <c r="R285" s="1">
        <v>67633.052813974602</v>
      </c>
      <c r="S285" t="s">
        <v>3726</v>
      </c>
      <c r="T285" t="s">
        <v>769</v>
      </c>
      <c r="U285" t="s">
        <v>25</v>
      </c>
      <c r="V285" t="s">
        <v>73</v>
      </c>
      <c r="W285" s="4">
        <f t="shared" si="21"/>
        <v>67633.052813974602</v>
      </c>
      <c r="X285" s="4">
        <f t="shared" si="22"/>
        <v>1420000</v>
      </c>
      <c r="Y285" s="9">
        <v>142</v>
      </c>
      <c r="Z285" s="5">
        <f t="shared" si="23"/>
        <v>476.28910432376478</v>
      </c>
      <c r="AA285" t="str">
        <f t="shared" si="24"/>
        <v>2021-12</v>
      </c>
      <c r="AB285" t="str">
        <f t="shared" si="25"/>
        <v>2021-2</v>
      </c>
    </row>
    <row r="286" spans="1:28" hidden="1" x14ac:dyDescent="0.25">
      <c r="A286">
        <v>1854788</v>
      </c>
      <c r="B286">
        <v>77625</v>
      </c>
      <c r="C286" t="s">
        <v>3914</v>
      </c>
      <c r="D286" t="s">
        <v>1168</v>
      </c>
      <c r="E286" t="s">
        <v>715</v>
      </c>
      <c r="F286" t="s">
        <v>23</v>
      </c>
      <c r="G286" t="s">
        <v>24</v>
      </c>
      <c r="H286" t="s">
        <v>39</v>
      </c>
      <c r="I286" t="s">
        <v>25</v>
      </c>
      <c r="J286" t="s">
        <v>70</v>
      </c>
      <c r="K286">
        <v>-46.502784699999999</v>
      </c>
      <c r="L286">
        <v>-72.027420000000006</v>
      </c>
      <c r="M286" s="1">
        <v>1290000</v>
      </c>
      <c r="N286">
        <v>0</v>
      </c>
      <c r="O286" t="s">
        <v>27</v>
      </c>
      <c r="P286" t="s">
        <v>71</v>
      </c>
      <c r="Q286" s="3">
        <v>2464500000</v>
      </c>
      <c r="R286" s="1">
        <v>83340.829330020206</v>
      </c>
      <c r="S286" t="s">
        <v>3915</v>
      </c>
      <c r="T286" t="s">
        <v>3916</v>
      </c>
      <c r="U286" t="s">
        <v>25</v>
      </c>
      <c r="V286" t="s">
        <v>73</v>
      </c>
      <c r="W286" s="4">
        <f t="shared" si="21"/>
        <v>83340.829330020206</v>
      </c>
      <c r="X286" s="4">
        <f t="shared" si="22"/>
        <v>1290000</v>
      </c>
      <c r="Y286" s="9">
        <v>129</v>
      </c>
      <c r="Z286" s="5">
        <f t="shared" si="23"/>
        <v>646.05294054279227</v>
      </c>
      <c r="AA286" t="str">
        <f t="shared" si="24"/>
        <v>2021-09</v>
      </c>
      <c r="AB286" t="str">
        <f t="shared" si="25"/>
        <v>2021-2</v>
      </c>
    </row>
    <row r="287" spans="1:28" hidden="1" x14ac:dyDescent="0.25">
      <c r="A287">
        <v>1825570</v>
      </c>
      <c r="B287">
        <v>74538</v>
      </c>
      <c r="C287" t="s">
        <v>3069</v>
      </c>
      <c r="D287" t="s">
        <v>774</v>
      </c>
      <c r="E287" t="s">
        <v>425</v>
      </c>
      <c r="F287" t="s">
        <v>153</v>
      </c>
      <c r="G287" t="s">
        <v>24</v>
      </c>
      <c r="H287" t="s">
        <v>24</v>
      </c>
      <c r="I287" t="s">
        <v>25</v>
      </c>
      <c r="J287" t="s">
        <v>26</v>
      </c>
      <c r="K287">
        <v>-46.579716139525999</v>
      </c>
      <c r="L287">
        <v>-72.89011364001</v>
      </c>
      <c r="M287" s="6">
        <v>1270000</v>
      </c>
      <c r="O287" t="s">
        <v>27</v>
      </c>
      <c r="P287" t="s">
        <v>479</v>
      </c>
      <c r="Q287" s="3">
        <v>800000000</v>
      </c>
      <c r="R287" s="1">
        <v>26557</v>
      </c>
      <c r="S287" t="s">
        <v>3070</v>
      </c>
      <c r="T287" t="s">
        <v>3071</v>
      </c>
      <c r="U287" t="s">
        <v>25</v>
      </c>
      <c r="V287" t="s">
        <v>25</v>
      </c>
      <c r="W287" s="4">
        <f t="shared" si="21"/>
        <v>26557</v>
      </c>
      <c r="X287" s="4">
        <f t="shared" si="22"/>
        <v>1270000</v>
      </c>
      <c r="Y287" s="9">
        <v>127</v>
      </c>
      <c r="Z287" s="5">
        <f t="shared" si="23"/>
        <v>209.11023622047244</v>
      </c>
      <c r="AA287" t="str">
        <f t="shared" si="24"/>
        <v>2021-09</v>
      </c>
      <c r="AB287" t="str">
        <f t="shared" si="25"/>
        <v>2021-2</v>
      </c>
    </row>
    <row r="288" spans="1:28" hidden="1" x14ac:dyDescent="0.25">
      <c r="A288">
        <v>1870196</v>
      </c>
      <c r="B288">
        <v>78976</v>
      </c>
      <c r="C288" t="s">
        <v>2380</v>
      </c>
      <c r="D288" t="s">
        <v>682</v>
      </c>
      <c r="E288" t="s">
        <v>683</v>
      </c>
      <c r="F288" t="s">
        <v>32</v>
      </c>
      <c r="G288" t="s">
        <v>24</v>
      </c>
      <c r="H288" t="s">
        <v>24</v>
      </c>
      <c r="I288" t="s">
        <v>25</v>
      </c>
      <c r="J288" t="s">
        <v>63</v>
      </c>
      <c r="K288">
        <v>0</v>
      </c>
      <c r="L288">
        <v>0</v>
      </c>
      <c r="M288" s="1">
        <v>1220000</v>
      </c>
      <c r="N288">
        <v>0</v>
      </c>
      <c r="O288" t="s">
        <v>27</v>
      </c>
      <c r="P288" t="s">
        <v>591</v>
      </c>
      <c r="Q288" s="3">
        <v>402600000</v>
      </c>
      <c r="R288" s="1">
        <v>13385.92</v>
      </c>
      <c r="S288" t="s">
        <v>2381</v>
      </c>
      <c r="T288" t="s">
        <v>35</v>
      </c>
      <c r="U288" t="s">
        <v>25</v>
      </c>
      <c r="V288" t="s">
        <v>66</v>
      </c>
      <c r="W288" s="4">
        <f t="shared" si="21"/>
        <v>13385.92</v>
      </c>
      <c r="X288" s="4">
        <f t="shared" si="22"/>
        <v>1220000</v>
      </c>
      <c r="Y288" s="9">
        <v>122</v>
      </c>
      <c r="Z288" s="5">
        <f t="shared" si="23"/>
        <v>109.72065573770492</v>
      </c>
      <c r="AA288" t="str">
        <f t="shared" si="24"/>
        <v>2021-10</v>
      </c>
      <c r="AB288" t="str">
        <f t="shared" si="25"/>
        <v>2021-2</v>
      </c>
    </row>
    <row r="289" spans="1:28" hidden="1" x14ac:dyDescent="0.25">
      <c r="A289">
        <v>1739930</v>
      </c>
      <c r="B289">
        <v>67996</v>
      </c>
      <c r="C289" t="s">
        <v>1774</v>
      </c>
      <c r="D289" t="s">
        <v>218</v>
      </c>
      <c r="E289" t="s">
        <v>146</v>
      </c>
      <c r="F289" t="s">
        <v>153</v>
      </c>
      <c r="G289" t="s">
        <v>24</v>
      </c>
      <c r="H289" t="s">
        <v>24</v>
      </c>
      <c r="I289" t="s">
        <v>25</v>
      </c>
      <c r="J289" t="s">
        <v>63</v>
      </c>
      <c r="K289">
        <v>-46.058055600000003</v>
      </c>
      <c r="L289">
        <v>-72.200833299999999</v>
      </c>
      <c r="M289" s="6">
        <v>1220000</v>
      </c>
      <c r="O289" t="s">
        <v>27</v>
      </c>
      <c r="P289" t="s">
        <v>661</v>
      </c>
      <c r="Q289" s="3">
        <v>245514105</v>
      </c>
      <c r="R289" s="1">
        <v>8150</v>
      </c>
      <c r="S289" t="s">
        <v>1775</v>
      </c>
      <c r="T289" t="s">
        <v>1776</v>
      </c>
      <c r="U289" t="s">
        <v>25</v>
      </c>
      <c r="V289" t="s">
        <v>66</v>
      </c>
      <c r="W289" s="4">
        <f t="shared" si="21"/>
        <v>8150</v>
      </c>
      <c r="X289" s="4">
        <f t="shared" si="22"/>
        <v>1220000</v>
      </c>
      <c r="Y289" s="9">
        <v>122</v>
      </c>
      <c r="Z289" s="5">
        <f t="shared" si="23"/>
        <v>66.803278688524586</v>
      </c>
      <c r="AA289" t="str">
        <f t="shared" si="24"/>
        <v>2021-09</v>
      </c>
      <c r="AB289" t="str">
        <f t="shared" si="25"/>
        <v>2021-2</v>
      </c>
    </row>
    <row r="290" spans="1:28" hidden="1" x14ac:dyDescent="0.25">
      <c r="A290">
        <v>2010453</v>
      </c>
      <c r="B290">
        <v>89877</v>
      </c>
      <c r="C290" t="s">
        <v>2268</v>
      </c>
      <c r="D290" t="s">
        <v>68</v>
      </c>
      <c r="E290" t="s">
        <v>2269</v>
      </c>
      <c r="F290" t="s">
        <v>153</v>
      </c>
      <c r="G290" t="s">
        <v>24</v>
      </c>
      <c r="H290" t="s">
        <v>679</v>
      </c>
      <c r="I290" t="s">
        <v>25</v>
      </c>
      <c r="J290" t="s">
        <v>26</v>
      </c>
      <c r="K290">
        <v>-46.143462900000003</v>
      </c>
      <c r="L290">
        <v>-74.364886900000002</v>
      </c>
      <c r="M290" s="1">
        <v>1130000</v>
      </c>
      <c r="O290" t="s">
        <v>27</v>
      </c>
      <c r="P290" t="s">
        <v>1256</v>
      </c>
      <c r="Q290" s="3">
        <v>339000000</v>
      </c>
      <c r="R290" s="1">
        <v>11120</v>
      </c>
      <c r="S290" t="s">
        <v>2270</v>
      </c>
      <c r="T290" t="s">
        <v>228</v>
      </c>
      <c r="U290" t="s">
        <v>25</v>
      </c>
      <c r="V290" t="s">
        <v>25</v>
      </c>
      <c r="W290" s="4">
        <f t="shared" si="21"/>
        <v>11120</v>
      </c>
      <c r="X290" s="4">
        <f t="shared" si="22"/>
        <v>1130000</v>
      </c>
      <c r="Y290" s="9">
        <v>113</v>
      </c>
      <c r="Z290" s="5">
        <f t="shared" si="23"/>
        <v>98.407079646017692</v>
      </c>
      <c r="AA290" t="str">
        <f t="shared" si="24"/>
        <v>2021-11</v>
      </c>
      <c r="AB290" t="str">
        <f t="shared" si="25"/>
        <v>2021-2</v>
      </c>
    </row>
    <row r="291" spans="1:28" hidden="1" x14ac:dyDescent="0.25">
      <c r="A291">
        <v>1806562</v>
      </c>
      <c r="B291">
        <v>72832</v>
      </c>
      <c r="C291" t="s">
        <v>2958</v>
      </c>
      <c r="D291" t="s">
        <v>2959</v>
      </c>
      <c r="E291" t="s">
        <v>1489</v>
      </c>
      <c r="F291" t="s">
        <v>32</v>
      </c>
      <c r="G291" t="s">
        <v>24</v>
      </c>
      <c r="H291" t="s">
        <v>24</v>
      </c>
      <c r="I291" t="s">
        <v>25</v>
      </c>
      <c r="J291" t="s">
        <v>63</v>
      </c>
      <c r="K291">
        <v>0</v>
      </c>
      <c r="L291">
        <v>0</v>
      </c>
      <c r="M291" s="6">
        <v>1120000</v>
      </c>
      <c r="N291">
        <v>0</v>
      </c>
      <c r="O291" t="s">
        <v>27</v>
      </c>
      <c r="P291" t="s">
        <v>675</v>
      </c>
      <c r="Q291" s="3">
        <v>5500000</v>
      </c>
      <c r="R291" s="6">
        <f>183.03*M291/10000</f>
        <v>20499.36</v>
      </c>
      <c r="S291" t="s">
        <v>2960</v>
      </c>
      <c r="T291" t="s">
        <v>35</v>
      </c>
      <c r="U291" t="s">
        <v>25</v>
      </c>
      <c r="V291" t="s">
        <v>66</v>
      </c>
      <c r="W291" s="4">
        <f t="shared" si="21"/>
        <v>20499.36</v>
      </c>
      <c r="X291" s="4">
        <f t="shared" si="22"/>
        <v>1120000</v>
      </c>
      <c r="Y291" s="9">
        <v>112</v>
      </c>
      <c r="Z291" s="5">
        <f t="shared" si="23"/>
        <v>183.03</v>
      </c>
      <c r="AA291" t="str">
        <f t="shared" si="24"/>
        <v>2021-09</v>
      </c>
      <c r="AB291" t="str">
        <f t="shared" si="25"/>
        <v>2021-2</v>
      </c>
    </row>
    <row r="292" spans="1:28" hidden="1" x14ac:dyDescent="0.25">
      <c r="A292">
        <v>1870331</v>
      </c>
      <c r="B292">
        <v>78986</v>
      </c>
      <c r="C292" t="s">
        <v>2942</v>
      </c>
      <c r="D292" t="s">
        <v>682</v>
      </c>
      <c r="E292" t="s">
        <v>683</v>
      </c>
      <c r="F292" t="s">
        <v>32</v>
      </c>
      <c r="G292" t="s">
        <v>24</v>
      </c>
      <c r="H292" t="s">
        <v>24</v>
      </c>
      <c r="I292" t="s">
        <v>25</v>
      </c>
      <c r="J292" t="s">
        <v>63</v>
      </c>
      <c r="K292">
        <v>0</v>
      </c>
      <c r="L292">
        <v>0</v>
      </c>
      <c r="M292" s="1">
        <v>1120000</v>
      </c>
      <c r="N292">
        <v>0</v>
      </c>
      <c r="O292" t="s">
        <v>27</v>
      </c>
      <c r="P292" t="s">
        <v>591</v>
      </c>
      <c r="Q292" s="3">
        <v>600000000</v>
      </c>
      <c r="R292" s="1">
        <v>19949.22</v>
      </c>
      <c r="S292" t="s">
        <v>2943</v>
      </c>
      <c r="T292" t="s">
        <v>35</v>
      </c>
      <c r="U292" t="s">
        <v>25</v>
      </c>
      <c r="V292" t="s">
        <v>66</v>
      </c>
      <c r="W292" s="4">
        <f t="shared" si="21"/>
        <v>19949.22</v>
      </c>
      <c r="X292" s="4">
        <f t="shared" si="22"/>
        <v>1120000</v>
      </c>
      <c r="Y292" s="9">
        <v>112</v>
      </c>
      <c r="Z292" s="5">
        <f t="shared" si="23"/>
        <v>178.11803571428572</v>
      </c>
      <c r="AA292" t="str">
        <f t="shared" si="24"/>
        <v>2021-10</v>
      </c>
      <c r="AB292" t="str">
        <f t="shared" si="25"/>
        <v>2021-2</v>
      </c>
    </row>
    <row r="293" spans="1:28" hidden="1" x14ac:dyDescent="0.25">
      <c r="A293">
        <v>2183170</v>
      </c>
      <c r="B293">
        <v>101409</v>
      </c>
      <c r="C293" t="s">
        <v>2633</v>
      </c>
      <c r="D293" t="s">
        <v>675</v>
      </c>
      <c r="E293" t="s">
        <v>591</v>
      </c>
      <c r="F293" t="s">
        <v>121</v>
      </c>
      <c r="G293" t="s">
        <v>24</v>
      </c>
      <c r="H293" t="s">
        <v>24</v>
      </c>
      <c r="I293" t="s">
        <v>25</v>
      </c>
      <c r="J293" t="s">
        <v>70</v>
      </c>
      <c r="K293">
        <v>0</v>
      </c>
      <c r="L293">
        <v>0</v>
      </c>
      <c r="M293" s="1">
        <v>1070000</v>
      </c>
      <c r="N293">
        <v>0</v>
      </c>
      <c r="O293" t="s">
        <v>54</v>
      </c>
      <c r="P293" t="s">
        <v>35</v>
      </c>
      <c r="Q293" s="3">
        <v>450000000</v>
      </c>
      <c r="R293" s="1">
        <v>15217.436883144301</v>
      </c>
      <c r="S293" t="s">
        <v>2634</v>
      </c>
      <c r="T293" t="s">
        <v>564</v>
      </c>
      <c r="U293" t="s">
        <v>25</v>
      </c>
      <c r="V293" t="s">
        <v>73</v>
      </c>
      <c r="W293" s="4">
        <f t="shared" si="21"/>
        <v>15217.436883144301</v>
      </c>
      <c r="X293" s="4">
        <f t="shared" si="22"/>
        <v>1070000</v>
      </c>
      <c r="Y293" s="9">
        <v>107</v>
      </c>
      <c r="Z293" s="5">
        <f t="shared" si="23"/>
        <v>142.21903629106822</v>
      </c>
      <c r="AA293" t="str">
        <f t="shared" si="24"/>
        <v>2021-12</v>
      </c>
      <c r="AB293" t="str">
        <f t="shared" si="25"/>
        <v>2021-2</v>
      </c>
    </row>
    <row r="294" spans="1:28" hidden="1" x14ac:dyDescent="0.25">
      <c r="A294">
        <v>1852384</v>
      </c>
      <c r="B294">
        <v>76510</v>
      </c>
      <c r="C294" t="s">
        <v>1418</v>
      </c>
      <c r="D294" t="s">
        <v>748</v>
      </c>
      <c r="E294" t="s">
        <v>96</v>
      </c>
      <c r="F294" t="s">
        <v>23</v>
      </c>
      <c r="G294" t="s">
        <v>24</v>
      </c>
      <c r="H294" t="s">
        <v>39</v>
      </c>
      <c r="I294" t="s">
        <v>25</v>
      </c>
      <c r="J294" t="s">
        <v>26</v>
      </c>
      <c r="K294">
        <v>-45.187617500000002</v>
      </c>
      <c r="L294">
        <v>-72.166984600000006</v>
      </c>
      <c r="M294" s="1">
        <v>1020000</v>
      </c>
      <c r="N294">
        <v>0</v>
      </c>
      <c r="O294" t="s">
        <v>27</v>
      </c>
      <c r="P294" t="s">
        <v>71</v>
      </c>
      <c r="Q294" s="3">
        <v>156906776</v>
      </c>
      <c r="R294" s="1">
        <v>5075</v>
      </c>
      <c r="S294" t="s">
        <v>1416</v>
      </c>
      <c r="T294" t="s">
        <v>1419</v>
      </c>
      <c r="U294" t="s">
        <v>25</v>
      </c>
      <c r="V294" t="s">
        <v>25</v>
      </c>
      <c r="W294" s="4">
        <f t="shared" si="21"/>
        <v>5075</v>
      </c>
      <c r="X294" s="4">
        <f t="shared" si="22"/>
        <v>1020000</v>
      </c>
      <c r="Y294" s="9">
        <v>102</v>
      </c>
      <c r="Z294" s="5">
        <f t="shared" si="23"/>
        <v>49.754901960784316</v>
      </c>
      <c r="AA294" t="str">
        <f t="shared" si="24"/>
        <v>2021-09</v>
      </c>
      <c r="AB294" t="str">
        <f t="shared" si="25"/>
        <v>2021-2</v>
      </c>
    </row>
    <row r="295" spans="1:28" hidden="1" x14ac:dyDescent="0.25">
      <c r="A295">
        <v>1862857</v>
      </c>
      <c r="B295">
        <v>78258</v>
      </c>
      <c r="C295" t="s">
        <v>3436</v>
      </c>
      <c r="D295" t="s">
        <v>801</v>
      </c>
      <c r="E295" t="s">
        <v>682</v>
      </c>
      <c r="F295" t="s">
        <v>23</v>
      </c>
      <c r="G295" t="s">
        <v>24</v>
      </c>
      <c r="H295" t="s">
        <v>24</v>
      </c>
      <c r="I295" t="s">
        <v>25</v>
      </c>
      <c r="J295" t="s">
        <v>63</v>
      </c>
      <c r="K295">
        <v>-46.3711111</v>
      </c>
      <c r="L295">
        <v>-71.811666799999998</v>
      </c>
      <c r="M295" s="1">
        <v>1000000</v>
      </c>
      <c r="N295">
        <v>0</v>
      </c>
      <c r="O295" t="s">
        <v>27</v>
      </c>
      <c r="P295" t="s">
        <v>905</v>
      </c>
      <c r="Q295" s="3">
        <v>902771485</v>
      </c>
      <c r="R295" s="1">
        <v>30000</v>
      </c>
      <c r="S295" t="s">
        <v>3435</v>
      </c>
      <c r="T295" t="s">
        <v>3437</v>
      </c>
      <c r="U295" t="s">
        <v>25</v>
      </c>
      <c r="V295" t="s">
        <v>66</v>
      </c>
      <c r="W295" s="4">
        <f t="shared" si="21"/>
        <v>30000</v>
      </c>
      <c r="X295" s="4">
        <f t="shared" si="22"/>
        <v>1000000</v>
      </c>
      <c r="Y295" s="9">
        <v>100</v>
      </c>
      <c r="Z295" s="5">
        <f t="shared" si="23"/>
        <v>300</v>
      </c>
      <c r="AA295" t="str">
        <f t="shared" si="24"/>
        <v>2021-10</v>
      </c>
      <c r="AB295" t="str">
        <f t="shared" si="25"/>
        <v>2021-2</v>
      </c>
    </row>
    <row r="296" spans="1:28" hidden="1" x14ac:dyDescent="0.25">
      <c r="A296">
        <v>2114951</v>
      </c>
      <c r="B296">
        <v>97312</v>
      </c>
      <c r="C296" t="s">
        <v>1154</v>
      </c>
      <c r="D296" t="s">
        <v>606</v>
      </c>
      <c r="E296" t="s">
        <v>1155</v>
      </c>
      <c r="F296" t="s">
        <v>23</v>
      </c>
      <c r="G296" t="s">
        <v>24</v>
      </c>
      <c r="H296" t="s">
        <v>24</v>
      </c>
      <c r="I296" t="s">
        <v>25</v>
      </c>
      <c r="J296" t="s">
        <v>42</v>
      </c>
      <c r="K296">
        <v>-43.891454199999998</v>
      </c>
      <c r="L296">
        <v>-72.425587699999994</v>
      </c>
      <c r="M296" s="1">
        <v>1000000</v>
      </c>
      <c r="N296">
        <v>0</v>
      </c>
      <c r="O296" t="s">
        <v>27</v>
      </c>
      <c r="P296" t="s">
        <v>205</v>
      </c>
      <c r="Q296" s="3">
        <v>123707949</v>
      </c>
      <c r="R296" s="1">
        <v>4000</v>
      </c>
      <c r="S296" t="s">
        <v>1153</v>
      </c>
      <c r="T296" t="s">
        <v>224</v>
      </c>
      <c r="U296" t="s">
        <v>25</v>
      </c>
      <c r="V296" t="s">
        <v>46</v>
      </c>
      <c r="W296" s="4">
        <f t="shared" ref="W296:W325" si="26">R296</f>
        <v>4000</v>
      </c>
      <c r="X296" s="4">
        <f t="shared" si="22"/>
        <v>1000000</v>
      </c>
      <c r="Y296" s="9">
        <v>100</v>
      </c>
      <c r="Z296" s="5">
        <f t="shared" si="23"/>
        <v>40</v>
      </c>
      <c r="AA296" t="str">
        <f t="shared" si="24"/>
        <v>2021-12</v>
      </c>
      <c r="AB296" t="str">
        <f t="shared" si="25"/>
        <v>2021-2</v>
      </c>
    </row>
    <row r="297" spans="1:28" hidden="1" x14ac:dyDescent="0.25">
      <c r="A297">
        <v>1852772</v>
      </c>
      <c r="B297">
        <v>76848</v>
      </c>
      <c r="C297" t="s">
        <v>3330</v>
      </c>
      <c r="D297" t="s">
        <v>3308</v>
      </c>
      <c r="E297" t="s">
        <v>96</v>
      </c>
      <c r="F297" t="s">
        <v>23</v>
      </c>
      <c r="G297" t="s">
        <v>24</v>
      </c>
      <c r="H297" t="s">
        <v>39</v>
      </c>
      <c r="I297" t="s">
        <v>25</v>
      </c>
      <c r="J297" t="s">
        <v>424</v>
      </c>
      <c r="K297">
        <v>-43.923888900000001</v>
      </c>
      <c r="L297">
        <v>-73.741388900000004</v>
      </c>
      <c r="M297" s="1">
        <v>985000</v>
      </c>
      <c r="N297">
        <v>0</v>
      </c>
      <c r="O297" t="s">
        <v>27</v>
      </c>
      <c r="P297" t="s">
        <v>905</v>
      </c>
      <c r="Q297" s="3">
        <v>807700000</v>
      </c>
      <c r="R297" s="1">
        <v>27313.6083789236</v>
      </c>
      <c r="S297" t="s">
        <v>3331</v>
      </c>
      <c r="T297" t="s">
        <v>3332</v>
      </c>
      <c r="U297" t="s">
        <v>25</v>
      </c>
      <c r="V297" t="s">
        <v>427</v>
      </c>
      <c r="W297" s="4">
        <f t="shared" si="26"/>
        <v>27313.6083789236</v>
      </c>
      <c r="X297" s="4">
        <f t="shared" si="22"/>
        <v>985000</v>
      </c>
      <c r="Y297" s="9">
        <v>98.5</v>
      </c>
      <c r="Z297" s="5">
        <f t="shared" si="23"/>
        <v>277.29551653729544</v>
      </c>
      <c r="AA297" t="str">
        <f t="shared" si="24"/>
        <v>2021-09</v>
      </c>
      <c r="AB297" t="str">
        <f t="shared" si="25"/>
        <v>2021-2</v>
      </c>
    </row>
    <row r="298" spans="1:28" hidden="1" x14ac:dyDescent="0.25">
      <c r="A298">
        <v>2041540</v>
      </c>
      <c r="B298">
        <v>92165</v>
      </c>
      <c r="C298" t="s">
        <v>3484</v>
      </c>
      <c r="D298" t="s">
        <v>1031</v>
      </c>
      <c r="E298" t="s">
        <v>3483</v>
      </c>
      <c r="F298" t="s">
        <v>32</v>
      </c>
      <c r="G298" t="s">
        <v>24</v>
      </c>
      <c r="H298" t="s">
        <v>24</v>
      </c>
      <c r="I298" t="s">
        <v>25</v>
      </c>
      <c r="J298" t="s">
        <v>424</v>
      </c>
      <c r="K298">
        <v>-43.923888900000001</v>
      </c>
      <c r="L298">
        <v>-73.741388900000004</v>
      </c>
      <c r="M298" s="1">
        <v>0</v>
      </c>
      <c r="O298" t="s">
        <v>27</v>
      </c>
      <c r="P298" t="s">
        <v>181</v>
      </c>
      <c r="Q298" s="3">
        <v>950000000</v>
      </c>
      <c r="R298" s="1">
        <v>31081.53</v>
      </c>
      <c r="S298" t="s">
        <v>3485</v>
      </c>
      <c r="T298" t="s">
        <v>35</v>
      </c>
      <c r="U298" t="s">
        <v>25</v>
      </c>
      <c r="V298" t="s">
        <v>427</v>
      </c>
      <c r="W298" s="4">
        <f t="shared" si="26"/>
        <v>31081.53</v>
      </c>
      <c r="X298" s="4">
        <f t="shared" si="22"/>
        <v>980000</v>
      </c>
      <c r="Y298" s="9">
        <v>98</v>
      </c>
      <c r="Z298" s="5">
        <f t="shared" si="23"/>
        <v>317.15846938775508</v>
      </c>
      <c r="AA298" t="str">
        <f t="shared" si="24"/>
        <v>2021-11</v>
      </c>
      <c r="AB298" t="str">
        <f t="shared" si="25"/>
        <v>2021-2</v>
      </c>
    </row>
    <row r="299" spans="1:28" hidden="1" x14ac:dyDescent="0.25">
      <c r="A299">
        <v>1891955</v>
      </c>
      <c r="B299">
        <v>80828</v>
      </c>
      <c r="C299" t="s">
        <v>3184</v>
      </c>
      <c r="D299" t="s">
        <v>573</v>
      </c>
      <c r="E299" t="s">
        <v>1830</v>
      </c>
      <c r="F299" t="s">
        <v>153</v>
      </c>
      <c r="G299" t="s">
        <v>24</v>
      </c>
      <c r="H299" t="s">
        <v>39</v>
      </c>
      <c r="I299" t="s">
        <v>25</v>
      </c>
      <c r="J299" t="s">
        <v>424</v>
      </c>
      <c r="K299">
        <v>-33.437796800000001</v>
      </c>
      <c r="L299">
        <v>-70.650445099999999</v>
      </c>
      <c r="M299" s="6">
        <v>980000</v>
      </c>
      <c r="O299" t="s">
        <v>27</v>
      </c>
      <c r="P299" t="s">
        <v>479</v>
      </c>
      <c r="Q299" s="3">
        <v>708466345</v>
      </c>
      <c r="R299" s="1">
        <v>23518</v>
      </c>
      <c r="S299" t="s">
        <v>3185</v>
      </c>
      <c r="T299" t="s">
        <v>35</v>
      </c>
      <c r="U299" t="s">
        <v>25</v>
      </c>
      <c r="V299" t="s">
        <v>427</v>
      </c>
      <c r="W299" s="4">
        <f t="shared" si="26"/>
        <v>23518</v>
      </c>
      <c r="X299" s="4">
        <f t="shared" si="22"/>
        <v>980000</v>
      </c>
      <c r="Y299" s="9">
        <v>98</v>
      </c>
      <c r="Z299" s="5">
        <f t="shared" si="23"/>
        <v>239.9795918367347</v>
      </c>
      <c r="AA299" t="str">
        <f t="shared" si="24"/>
        <v>2021-10</v>
      </c>
      <c r="AB299" t="str">
        <f t="shared" si="25"/>
        <v>2021-2</v>
      </c>
    </row>
    <row r="300" spans="1:28" hidden="1" x14ac:dyDescent="0.25">
      <c r="A300">
        <v>2105650</v>
      </c>
      <c r="B300">
        <v>96354</v>
      </c>
      <c r="C300" t="s">
        <v>1766</v>
      </c>
      <c r="D300" t="s">
        <v>606</v>
      </c>
      <c r="E300" t="s">
        <v>606</v>
      </c>
      <c r="F300" t="s">
        <v>23</v>
      </c>
      <c r="G300" t="s">
        <v>24</v>
      </c>
      <c r="H300" t="s">
        <v>24</v>
      </c>
      <c r="I300" t="s">
        <v>25</v>
      </c>
      <c r="J300" t="s">
        <v>70</v>
      </c>
      <c r="K300">
        <v>-45.871684399999999</v>
      </c>
      <c r="L300">
        <v>-72.066116600000001</v>
      </c>
      <c r="M300" s="1">
        <v>930000</v>
      </c>
      <c r="N300">
        <v>0</v>
      </c>
      <c r="O300" t="s">
        <v>27</v>
      </c>
      <c r="P300" t="s">
        <v>205</v>
      </c>
      <c r="Q300" s="3">
        <v>188654622</v>
      </c>
      <c r="R300" s="1">
        <v>6100</v>
      </c>
      <c r="S300" t="s">
        <v>1765</v>
      </c>
      <c r="T300" t="s">
        <v>1299</v>
      </c>
      <c r="U300" t="s">
        <v>25</v>
      </c>
      <c r="V300" t="s">
        <v>73</v>
      </c>
      <c r="W300" s="4">
        <f t="shared" si="26"/>
        <v>6100</v>
      </c>
      <c r="X300" s="4">
        <f t="shared" si="22"/>
        <v>930000</v>
      </c>
      <c r="Y300" s="9">
        <v>93</v>
      </c>
      <c r="Z300" s="5">
        <f t="shared" si="23"/>
        <v>65.591397849462368</v>
      </c>
      <c r="AA300" t="str">
        <f t="shared" si="24"/>
        <v>2021-12</v>
      </c>
      <c r="AB300" t="str">
        <f t="shared" si="25"/>
        <v>2021-2</v>
      </c>
    </row>
    <row r="301" spans="1:28" hidden="1" x14ac:dyDescent="0.25">
      <c r="A301">
        <v>1852259</v>
      </c>
      <c r="B301">
        <v>76441</v>
      </c>
      <c r="C301" t="s">
        <v>2666</v>
      </c>
      <c r="D301" t="s">
        <v>748</v>
      </c>
      <c r="E301" t="s">
        <v>96</v>
      </c>
      <c r="F301" t="s">
        <v>23</v>
      </c>
      <c r="G301" t="s">
        <v>24</v>
      </c>
      <c r="H301" t="s">
        <v>39</v>
      </c>
      <c r="I301" t="s">
        <v>25</v>
      </c>
      <c r="J301" t="s">
        <v>127</v>
      </c>
      <c r="K301">
        <v>-47.264079000000002</v>
      </c>
      <c r="L301">
        <v>-72.572457400000005</v>
      </c>
      <c r="M301" s="1">
        <v>0</v>
      </c>
      <c r="N301">
        <v>0</v>
      </c>
      <c r="O301" t="s">
        <v>27</v>
      </c>
      <c r="P301" t="s">
        <v>905</v>
      </c>
      <c r="Q301" s="3">
        <v>391096770</v>
      </c>
      <c r="R301" s="1">
        <v>13000</v>
      </c>
      <c r="S301" t="s">
        <v>2667</v>
      </c>
      <c r="T301" t="s">
        <v>2668</v>
      </c>
      <c r="U301" t="s">
        <v>25</v>
      </c>
      <c r="V301" t="s">
        <v>129</v>
      </c>
      <c r="W301" s="4">
        <f t="shared" si="26"/>
        <v>13000</v>
      </c>
      <c r="X301" s="4">
        <f t="shared" si="22"/>
        <v>900000</v>
      </c>
      <c r="Y301" s="9">
        <v>90</v>
      </c>
      <c r="Z301" s="5">
        <f t="shared" si="23"/>
        <v>144.44444444444446</v>
      </c>
      <c r="AA301" t="str">
        <f t="shared" si="24"/>
        <v>2021-09</v>
      </c>
      <c r="AB301" t="str">
        <f t="shared" si="25"/>
        <v>2021-2</v>
      </c>
    </row>
    <row r="302" spans="1:28" hidden="1" x14ac:dyDescent="0.25">
      <c r="A302">
        <v>1607374</v>
      </c>
      <c r="B302">
        <v>57595</v>
      </c>
      <c r="C302" t="s">
        <v>2286</v>
      </c>
      <c r="D302" t="s">
        <v>157</v>
      </c>
      <c r="E302" t="s">
        <v>1993</v>
      </c>
      <c r="F302" t="s">
        <v>32</v>
      </c>
      <c r="G302" t="s">
        <v>24</v>
      </c>
      <c r="H302" t="s">
        <v>24</v>
      </c>
      <c r="I302" t="s">
        <v>25</v>
      </c>
      <c r="J302" t="s">
        <v>26</v>
      </c>
      <c r="K302">
        <v>0</v>
      </c>
      <c r="L302">
        <v>0</v>
      </c>
      <c r="M302" s="1">
        <v>0</v>
      </c>
      <c r="N302">
        <v>0</v>
      </c>
      <c r="O302" t="s">
        <v>27</v>
      </c>
      <c r="P302" t="s">
        <v>675</v>
      </c>
      <c r="Q302" s="3">
        <v>270000000</v>
      </c>
      <c r="R302" s="1">
        <v>8985.51</v>
      </c>
      <c r="S302" t="s">
        <v>2287</v>
      </c>
      <c r="T302" t="s">
        <v>35</v>
      </c>
      <c r="U302" t="s">
        <v>25</v>
      </c>
      <c r="V302" t="s">
        <v>25</v>
      </c>
      <c r="W302" s="4">
        <f t="shared" si="26"/>
        <v>8985.51</v>
      </c>
      <c r="X302" s="4">
        <f t="shared" si="22"/>
        <v>900000</v>
      </c>
      <c r="Y302" s="9">
        <v>90</v>
      </c>
      <c r="Z302" s="5">
        <f t="shared" si="23"/>
        <v>99.838999999999999</v>
      </c>
      <c r="AA302" t="str">
        <f t="shared" si="24"/>
        <v>2021-07</v>
      </c>
      <c r="AB302" t="str">
        <f t="shared" si="25"/>
        <v>2021-2</v>
      </c>
    </row>
    <row r="303" spans="1:28" hidden="1" x14ac:dyDescent="0.25">
      <c r="A303">
        <v>1996703</v>
      </c>
      <c r="B303">
        <v>88907</v>
      </c>
      <c r="C303" t="s">
        <v>2248</v>
      </c>
      <c r="D303" t="s">
        <v>2249</v>
      </c>
      <c r="E303" t="s">
        <v>2249</v>
      </c>
      <c r="F303" t="s">
        <v>23</v>
      </c>
      <c r="G303" t="s">
        <v>24</v>
      </c>
      <c r="H303" t="s">
        <v>24</v>
      </c>
      <c r="I303" t="s">
        <v>25</v>
      </c>
      <c r="J303" t="s">
        <v>26</v>
      </c>
      <c r="K303">
        <v>-46.806826100000002</v>
      </c>
      <c r="L303">
        <v>-72.445496700000007</v>
      </c>
      <c r="M303" s="1">
        <v>880000</v>
      </c>
      <c r="N303">
        <v>0</v>
      </c>
      <c r="O303" t="s">
        <v>27</v>
      </c>
      <c r="P303" t="s">
        <v>71</v>
      </c>
      <c r="Q303" s="3">
        <v>265929323</v>
      </c>
      <c r="R303" s="1">
        <v>8600</v>
      </c>
      <c r="S303" t="s">
        <v>2245</v>
      </c>
      <c r="T303" t="s">
        <v>2246</v>
      </c>
      <c r="U303" t="s">
        <v>25</v>
      </c>
      <c r="V303" t="s">
        <v>25</v>
      </c>
      <c r="W303" s="4">
        <f t="shared" si="26"/>
        <v>8600</v>
      </c>
      <c r="X303" s="4">
        <f t="shared" si="22"/>
        <v>880000</v>
      </c>
      <c r="Y303" s="9">
        <v>88</v>
      </c>
      <c r="Z303" s="5">
        <f t="shared" si="23"/>
        <v>97.727272727272734</v>
      </c>
      <c r="AA303" t="str">
        <f t="shared" si="24"/>
        <v>2021-11</v>
      </c>
      <c r="AB303" t="str">
        <f t="shared" si="25"/>
        <v>2021-2</v>
      </c>
    </row>
    <row r="304" spans="1:28" hidden="1" x14ac:dyDescent="0.25">
      <c r="A304">
        <v>1996700</v>
      </c>
      <c r="B304">
        <v>88904</v>
      </c>
      <c r="C304" t="s">
        <v>3836</v>
      </c>
      <c r="D304" t="s">
        <v>2249</v>
      </c>
      <c r="E304" t="s">
        <v>2249</v>
      </c>
      <c r="F304" t="s">
        <v>23</v>
      </c>
      <c r="G304" t="s">
        <v>24</v>
      </c>
      <c r="H304" t="s">
        <v>24</v>
      </c>
      <c r="I304" t="s">
        <v>25</v>
      </c>
      <c r="J304" t="s">
        <v>70</v>
      </c>
      <c r="K304">
        <v>-45.571225400000003</v>
      </c>
      <c r="L304">
        <v>-72.068264999999997</v>
      </c>
      <c r="M304" s="1">
        <v>867400</v>
      </c>
      <c r="N304">
        <v>0</v>
      </c>
      <c r="O304" t="s">
        <v>27</v>
      </c>
      <c r="P304" t="s">
        <v>71</v>
      </c>
      <c r="Q304" s="3">
        <v>1408000000</v>
      </c>
      <c r="R304" s="1">
        <v>47613.669181038102</v>
      </c>
      <c r="S304" t="s">
        <v>3721</v>
      </c>
      <c r="T304" t="s">
        <v>3835</v>
      </c>
      <c r="U304" t="s">
        <v>25</v>
      </c>
      <c r="V304" t="s">
        <v>73</v>
      </c>
      <c r="W304" s="4">
        <f t="shared" si="26"/>
        <v>47613.669181038102</v>
      </c>
      <c r="X304" s="4">
        <f t="shared" si="22"/>
        <v>867400</v>
      </c>
      <c r="Y304" s="9">
        <v>86.74</v>
      </c>
      <c r="Z304" s="5">
        <f t="shared" si="23"/>
        <v>548.92401638273122</v>
      </c>
      <c r="AA304" t="str">
        <f t="shared" si="24"/>
        <v>2021-11</v>
      </c>
      <c r="AB304" t="str">
        <f t="shared" si="25"/>
        <v>2021-2</v>
      </c>
    </row>
    <row r="305" spans="1:28" hidden="1" x14ac:dyDescent="0.25">
      <c r="A305">
        <v>1893033</v>
      </c>
      <c r="B305">
        <v>80949</v>
      </c>
      <c r="C305" t="s">
        <v>2538</v>
      </c>
      <c r="D305" t="s">
        <v>1830</v>
      </c>
      <c r="E305" t="s">
        <v>1873</v>
      </c>
      <c r="F305" t="s">
        <v>121</v>
      </c>
      <c r="G305" t="s">
        <v>24</v>
      </c>
      <c r="H305" t="s">
        <v>190</v>
      </c>
      <c r="I305" t="s">
        <v>25</v>
      </c>
      <c r="J305" t="s">
        <v>70</v>
      </c>
      <c r="K305">
        <v>-45.686347499999997</v>
      </c>
      <c r="L305">
        <v>-72.257259500000004</v>
      </c>
      <c r="M305" s="6">
        <v>867400</v>
      </c>
      <c r="N305">
        <v>0</v>
      </c>
      <c r="O305" t="s">
        <v>54</v>
      </c>
      <c r="P305" t="s">
        <v>35</v>
      </c>
      <c r="Q305" s="3">
        <v>330000000</v>
      </c>
      <c r="R305" s="1">
        <v>11159.453714305801</v>
      </c>
      <c r="S305" t="s">
        <v>2536</v>
      </c>
      <c r="T305" t="s">
        <v>2537</v>
      </c>
      <c r="U305" t="s">
        <v>25</v>
      </c>
      <c r="V305" t="s">
        <v>73</v>
      </c>
      <c r="W305" s="4">
        <f t="shared" si="26"/>
        <v>11159.453714305801</v>
      </c>
      <c r="X305" s="4">
        <f t="shared" si="22"/>
        <v>867400</v>
      </c>
      <c r="Y305" s="9">
        <v>86.74</v>
      </c>
      <c r="Z305" s="5">
        <f t="shared" si="23"/>
        <v>128.65406633970258</v>
      </c>
      <c r="AA305" t="str">
        <f t="shared" si="24"/>
        <v>2021-10</v>
      </c>
      <c r="AB305" t="str">
        <f t="shared" si="25"/>
        <v>2021-2</v>
      </c>
    </row>
    <row r="306" spans="1:28" hidden="1" x14ac:dyDescent="0.25">
      <c r="A306">
        <v>1852648</v>
      </c>
      <c r="B306">
        <v>76727</v>
      </c>
      <c r="C306" t="s">
        <v>1894</v>
      </c>
      <c r="D306" t="s">
        <v>1895</v>
      </c>
      <c r="E306" t="s">
        <v>96</v>
      </c>
      <c r="F306" t="s">
        <v>23</v>
      </c>
      <c r="G306" t="s">
        <v>24</v>
      </c>
      <c r="H306" t="s">
        <v>39</v>
      </c>
      <c r="I306" t="s">
        <v>25</v>
      </c>
      <c r="J306" t="s">
        <v>70</v>
      </c>
      <c r="K306">
        <v>-44.999224900000002</v>
      </c>
      <c r="L306">
        <v>-71.803675400000003</v>
      </c>
      <c r="M306" s="1">
        <v>867400</v>
      </c>
      <c r="N306">
        <v>0</v>
      </c>
      <c r="O306" t="s">
        <v>27</v>
      </c>
      <c r="P306" t="s">
        <v>71</v>
      </c>
      <c r="Q306" s="3">
        <v>197869076</v>
      </c>
      <c r="R306" s="1">
        <v>6400</v>
      </c>
      <c r="S306" t="s">
        <v>1896</v>
      </c>
      <c r="T306" t="s">
        <v>1897</v>
      </c>
      <c r="U306" t="s">
        <v>25</v>
      </c>
      <c r="V306" t="s">
        <v>73</v>
      </c>
      <c r="W306" s="4">
        <f t="shared" si="26"/>
        <v>6400</v>
      </c>
      <c r="X306" s="4">
        <f t="shared" si="22"/>
        <v>867400</v>
      </c>
      <c r="Y306" s="9">
        <v>86.74</v>
      </c>
      <c r="Z306" s="5">
        <f t="shared" si="23"/>
        <v>73.783721466451468</v>
      </c>
      <c r="AA306" t="str">
        <f t="shared" si="24"/>
        <v>2021-09</v>
      </c>
      <c r="AB306" t="str">
        <f t="shared" si="25"/>
        <v>2021-2</v>
      </c>
    </row>
    <row r="307" spans="1:28" hidden="1" x14ac:dyDescent="0.25">
      <c r="A307">
        <v>1870456</v>
      </c>
      <c r="B307">
        <v>78998</v>
      </c>
      <c r="C307" t="s">
        <v>2421</v>
      </c>
      <c r="D307" t="s">
        <v>2422</v>
      </c>
      <c r="E307" t="s">
        <v>683</v>
      </c>
      <c r="F307" t="s">
        <v>32</v>
      </c>
      <c r="G307" t="s">
        <v>24</v>
      </c>
      <c r="H307" t="s">
        <v>24</v>
      </c>
      <c r="I307" t="s">
        <v>25</v>
      </c>
      <c r="J307" t="s">
        <v>33</v>
      </c>
      <c r="K307">
        <v>-46.80969442</v>
      </c>
      <c r="L307">
        <v>-72.420295699999997</v>
      </c>
      <c r="M307" s="1">
        <v>867200</v>
      </c>
      <c r="O307" t="s">
        <v>27</v>
      </c>
      <c r="P307" t="s">
        <v>479</v>
      </c>
      <c r="Q307" s="3">
        <v>300763600</v>
      </c>
      <c r="R307" s="1">
        <v>10000</v>
      </c>
      <c r="S307" t="s">
        <v>2423</v>
      </c>
      <c r="T307" t="s">
        <v>35</v>
      </c>
      <c r="U307" t="s">
        <v>25</v>
      </c>
      <c r="V307" t="s">
        <v>36</v>
      </c>
      <c r="W307" s="4">
        <f t="shared" si="26"/>
        <v>10000</v>
      </c>
      <c r="X307" s="4">
        <f t="shared" si="22"/>
        <v>867200</v>
      </c>
      <c r="Y307" s="9">
        <v>86.72</v>
      </c>
      <c r="Z307" s="5">
        <f t="shared" si="23"/>
        <v>115.31365313653137</v>
      </c>
      <c r="AA307" t="str">
        <f t="shared" si="24"/>
        <v>2021-10</v>
      </c>
      <c r="AB307" t="str">
        <f t="shared" si="25"/>
        <v>2021-2</v>
      </c>
    </row>
    <row r="308" spans="1:28" hidden="1" x14ac:dyDescent="0.25">
      <c r="A308">
        <v>1656813</v>
      </c>
      <c r="B308">
        <v>61911</v>
      </c>
      <c r="C308" t="s">
        <v>3028</v>
      </c>
      <c r="D308" t="s">
        <v>3026</v>
      </c>
      <c r="E308" t="s">
        <v>3027</v>
      </c>
      <c r="F308" t="s">
        <v>153</v>
      </c>
      <c r="G308" t="s">
        <v>24</v>
      </c>
      <c r="H308" t="s">
        <v>39</v>
      </c>
      <c r="I308" t="s">
        <v>25</v>
      </c>
      <c r="J308" t="s">
        <v>63</v>
      </c>
      <c r="K308">
        <v>-46.140258667093001</v>
      </c>
      <c r="L308">
        <v>-72.363508959149001</v>
      </c>
      <c r="M308" s="1">
        <v>800000</v>
      </c>
      <c r="O308" t="s">
        <v>54</v>
      </c>
      <c r="P308" t="s">
        <v>35</v>
      </c>
      <c r="Q308" s="3">
        <v>480000000</v>
      </c>
      <c r="R308" s="1">
        <v>15934</v>
      </c>
      <c r="S308" t="s">
        <v>2811</v>
      </c>
      <c r="T308" t="s">
        <v>178</v>
      </c>
      <c r="U308" t="s">
        <v>25</v>
      </c>
      <c r="V308" t="s">
        <v>66</v>
      </c>
      <c r="W308" s="4">
        <f t="shared" si="26"/>
        <v>15934</v>
      </c>
      <c r="X308" s="4">
        <f t="shared" si="22"/>
        <v>800000</v>
      </c>
      <c r="Y308" s="9">
        <v>80</v>
      </c>
      <c r="Z308" s="5">
        <f t="shared" si="23"/>
        <v>199.17500000000001</v>
      </c>
      <c r="AA308" t="str">
        <f t="shared" si="24"/>
        <v>2021-08</v>
      </c>
      <c r="AB308" t="str">
        <f t="shared" si="25"/>
        <v>2021-2</v>
      </c>
    </row>
    <row r="309" spans="1:28" hidden="1" x14ac:dyDescent="0.25">
      <c r="A309">
        <v>1752408</v>
      </c>
      <c r="B309">
        <v>68988</v>
      </c>
      <c r="C309" t="s">
        <v>2557</v>
      </c>
      <c r="D309" t="s">
        <v>1471</v>
      </c>
      <c r="E309" t="s">
        <v>1015</v>
      </c>
      <c r="F309" t="s">
        <v>32</v>
      </c>
      <c r="G309" t="s">
        <v>24</v>
      </c>
      <c r="H309" t="s">
        <v>24</v>
      </c>
      <c r="I309" t="s">
        <v>25</v>
      </c>
      <c r="J309" t="s">
        <v>127</v>
      </c>
      <c r="K309">
        <v>-47.253250000000001</v>
      </c>
      <c r="L309">
        <v>-72.574669999999998</v>
      </c>
      <c r="M309" s="1">
        <v>0</v>
      </c>
      <c r="N309">
        <v>0</v>
      </c>
      <c r="O309" t="s">
        <v>27</v>
      </c>
      <c r="P309" t="s">
        <v>675</v>
      </c>
      <c r="Q309" s="3">
        <v>315507780</v>
      </c>
      <c r="R309" s="1">
        <v>10500</v>
      </c>
      <c r="S309" t="s">
        <v>2558</v>
      </c>
      <c r="T309" t="s">
        <v>765</v>
      </c>
      <c r="U309" t="s">
        <v>25</v>
      </c>
      <c r="V309" t="s">
        <v>129</v>
      </c>
      <c r="W309" s="4">
        <f t="shared" si="26"/>
        <v>10500</v>
      </c>
      <c r="X309" s="4">
        <f t="shared" si="22"/>
        <v>800000</v>
      </c>
      <c r="Y309" s="9">
        <v>80</v>
      </c>
      <c r="Z309" s="5">
        <f t="shared" si="23"/>
        <v>131.25</v>
      </c>
      <c r="AA309" t="str">
        <f t="shared" si="24"/>
        <v>2021-09</v>
      </c>
      <c r="AB309" t="str">
        <f t="shared" si="25"/>
        <v>2021-2</v>
      </c>
    </row>
    <row r="310" spans="1:28" hidden="1" x14ac:dyDescent="0.25">
      <c r="A310">
        <v>2105648</v>
      </c>
      <c r="B310">
        <v>96352</v>
      </c>
      <c r="C310" t="s">
        <v>2542</v>
      </c>
      <c r="D310" t="s">
        <v>606</v>
      </c>
      <c r="E310" t="s">
        <v>606</v>
      </c>
      <c r="F310" t="s">
        <v>23</v>
      </c>
      <c r="G310" t="s">
        <v>24</v>
      </c>
      <c r="H310" t="s">
        <v>24</v>
      </c>
      <c r="I310" t="s">
        <v>25</v>
      </c>
      <c r="J310" t="s">
        <v>127</v>
      </c>
      <c r="K310">
        <v>-47.2946253</v>
      </c>
      <c r="L310">
        <v>-72.522246300000006</v>
      </c>
      <c r="M310" s="1">
        <v>800000</v>
      </c>
      <c r="N310">
        <v>0</v>
      </c>
      <c r="O310" t="s">
        <v>27</v>
      </c>
      <c r="P310" t="s">
        <v>205</v>
      </c>
      <c r="Q310" s="3">
        <v>320094317</v>
      </c>
      <c r="R310" s="1">
        <v>10350</v>
      </c>
      <c r="S310" t="s">
        <v>2541</v>
      </c>
      <c r="T310" t="s">
        <v>233</v>
      </c>
      <c r="U310" t="s">
        <v>25</v>
      </c>
      <c r="V310" t="s">
        <v>129</v>
      </c>
      <c r="W310" s="4">
        <f t="shared" si="26"/>
        <v>10350</v>
      </c>
      <c r="X310" s="4">
        <f t="shared" si="22"/>
        <v>800000</v>
      </c>
      <c r="Y310" s="9">
        <v>80</v>
      </c>
      <c r="Z310" s="5">
        <f t="shared" si="23"/>
        <v>129.375</v>
      </c>
      <c r="AA310" t="str">
        <f t="shared" si="24"/>
        <v>2021-12</v>
      </c>
      <c r="AB310" t="str">
        <f t="shared" si="25"/>
        <v>2021-2</v>
      </c>
    </row>
    <row r="311" spans="1:28" hidden="1" x14ac:dyDescent="0.25">
      <c r="A311">
        <v>1911531</v>
      </c>
      <c r="B311">
        <v>82785</v>
      </c>
      <c r="C311" t="s">
        <v>3814</v>
      </c>
      <c r="D311" t="s">
        <v>579</v>
      </c>
      <c r="E311" t="s">
        <v>102</v>
      </c>
      <c r="F311" t="s">
        <v>121</v>
      </c>
      <c r="G311" t="s">
        <v>24</v>
      </c>
      <c r="H311" t="s">
        <v>190</v>
      </c>
      <c r="I311" t="s">
        <v>25</v>
      </c>
      <c r="J311" t="s">
        <v>122</v>
      </c>
      <c r="K311">
        <v>0</v>
      </c>
      <c r="L311">
        <v>0</v>
      </c>
      <c r="M311" s="1">
        <v>0</v>
      </c>
      <c r="N311">
        <v>0</v>
      </c>
      <c r="O311" t="s">
        <v>54</v>
      </c>
      <c r="P311" t="s">
        <v>35</v>
      </c>
      <c r="Q311" s="7">
        <f>(600+480+120)*1000000</f>
        <v>1200000000</v>
      </c>
      <c r="R311" s="6">
        <v>39758.22</v>
      </c>
      <c r="S311" t="s">
        <v>3815</v>
      </c>
      <c r="T311" t="s">
        <v>3816</v>
      </c>
      <c r="U311" t="s">
        <v>25</v>
      </c>
      <c r="V311" t="s">
        <v>66</v>
      </c>
      <c r="W311" s="4">
        <f t="shared" si="26"/>
        <v>39758.22</v>
      </c>
      <c r="X311" s="4">
        <f t="shared" si="22"/>
        <v>770000</v>
      </c>
      <c r="Y311" s="9">
        <v>77</v>
      </c>
      <c r="Z311" s="5">
        <f t="shared" si="23"/>
        <v>516.34051948051945</v>
      </c>
      <c r="AA311" t="str">
        <f t="shared" si="24"/>
        <v>2021-10</v>
      </c>
      <c r="AB311" t="str">
        <f t="shared" si="25"/>
        <v>2021-2</v>
      </c>
    </row>
    <row r="312" spans="1:28" hidden="1" x14ac:dyDescent="0.25">
      <c r="A312">
        <v>2105653</v>
      </c>
      <c r="B312">
        <v>96357</v>
      </c>
      <c r="C312" t="s">
        <v>2770</v>
      </c>
      <c r="D312" t="s">
        <v>606</v>
      </c>
      <c r="E312" t="s">
        <v>606</v>
      </c>
      <c r="F312" t="s">
        <v>23</v>
      </c>
      <c r="G312" t="s">
        <v>24</v>
      </c>
      <c r="H312" t="s">
        <v>24</v>
      </c>
      <c r="I312" t="s">
        <v>25</v>
      </c>
      <c r="J312" t="s">
        <v>70</v>
      </c>
      <c r="K312">
        <v>-45.892694300000002</v>
      </c>
      <c r="L312">
        <v>-71.881243999999995</v>
      </c>
      <c r="M312" s="1">
        <v>640000</v>
      </c>
      <c r="N312">
        <v>0</v>
      </c>
      <c r="O312" t="s">
        <v>27</v>
      </c>
      <c r="P312" t="s">
        <v>205</v>
      </c>
      <c r="Q312" s="3">
        <v>309269872</v>
      </c>
      <c r="R312" s="1">
        <v>10000</v>
      </c>
      <c r="S312" t="s">
        <v>2769</v>
      </c>
      <c r="T312" t="s">
        <v>1299</v>
      </c>
      <c r="U312" t="s">
        <v>25</v>
      </c>
      <c r="V312" t="s">
        <v>73</v>
      </c>
      <c r="W312" s="4">
        <f t="shared" si="26"/>
        <v>10000</v>
      </c>
      <c r="X312" s="4">
        <f t="shared" si="22"/>
        <v>640000</v>
      </c>
      <c r="Y312" s="9">
        <v>64</v>
      </c>
      <c r="Z312" s="5">
        <f t="shared" si="23"/>
        <v>156.25</v>
      </c>
      <c r="AA312" t="str">
        <f t="shared" si="24"/>
        <v>2021-12</v>
      </c>
      <c r="AB312" t="str">
        <f t="shared" si="25"/>
        <v>2021-2</v>
      </c>
    </row>
    <row r="313" spans="1:28" hidden="1" x14ac:dyDescent="0.25">
      <c r="A313">
        <v>1896891</v>
      </c>
      <c r="B313">
        <v>81392</v>
      </c>
      <c r="C313" t="s">
        <v>3842</v>
      </c>
      <c r="D313" t="s">
        <v>229</v>
      </c>
      <c r="E313" t="s">
        <v>949</v>
      </c>
      <c r="F313" t="s">
        <v>32</v>
      </c>
      <c r="G313" t="s">
        <v>24</v>
      </c>
      <c r="H313" t="s">
        <v>24</v>
      </c>
      <c r="I313" t="s">
        <v>25</v>
      </c>
      <c r="J313" t="s">
        <v>63</v>
      </c>
      <c r="K313">
        <v>-46.591594600000001</v>
      </c>
      <c r="L313">
        <v>-72.578627699999998</v>
      </c>
      <c r="M313" s="1">
        <v>600000</v>
      </c>
      <c r="O313" t="s">
        <v>27</v>
      </c>
      <c r="P313" t="s">
        <v>181</v>
      </c>
      <c r="Q313" s="3">
        <v>1000000000</v>
      </c>
      <c r="R313" s="1">
        <v>33248.699999999997</v>
      </c>
      <c r="S313" t="s">
        <v>3843</v>
      </c>
      <c r="T313" t="s">
        <v>35</v>
      </c>
      <c r="U313" t="s">
        <v>25</v>
      </c>
      <c r="V313" t="s">
        <v>66</v>
      </c>
      <c r="W313" s="4">
        <f t="shared" si="26"/>
        <v>33248.699999999997</v>
      </c>
      <c r="X313" s="4">
        <f t="shared" si="22"/>
        <v>600000</v>
      </c>
      <c r="Y313" s="9">
        <v>60</v>
      </c>
      <c r="Z313" s="5">
        <f t="shared" si="23"/>
        <v>554.14499999999998</v>
      </c>
      <c r="AA313" t="str">
        <f t="shared" si="24"/>
        <v>2021-10</v>
      </c>
      <c r="AB313" t="str">
        <f t="shared" si="25"/>
        <v>2021-2</v>
      </c>
    </row>
    <row r="314" spans="1:28" hidden="1" x14ac:dyDescent="0.25">
      <c r="A314">
        <v>1870216</v>
      </c>
      <c r="B314">
        <v>78978</v>
      </c>
      <c r="C314" t="s">
        <v>1879</v>
      </c>
      <c r="D314" t="s">
        <v>682</v>
      </c>
      <c r="E314" t="s">
        <v>683</v>
      </c>
      <c r="F314" t="s">
        <v>32</v>
      </c>
      <c r="G314" t="s">
        <v>24</v>
      </c>
      <c r="H314" t="s">
        <v>24</v>
      </c>
      <c r="I314" t="s">
        <v>25</v>
      </c>
      <c r="J314" t="s">
        <v>26</v>
      </c>
      <c r="K314">
        <v>0</v>
      </c>
      <c r="L314">
        <v>0</v>
      </c>
      <c r="M314" s="1">
        <v>600000</v>
      </c>
      <c r="N314">
        <v>0</v>
      </c>
      <c r="O314" t="s">
        <v>27</v>
      </c>
      <c r="P314" t="s">
        <v>591</v>
      </c>
      <c r="Q314" s="3">
        <v>132000000</v>
      </c>
      <c r="R314" s="1">
        <v>4388.82</v>
      </c>
      <c r="S314" t="s">
        <v>1880</v>
      </c>
      <c r="T314" t="s">
        <v>35</v>
      </c>
      <c r="U314" t="s">
        <v>25</v>
      </c>
      <c r="V314" t="s">
        <v>25</v>
      </c>
      <c r="W314" s="4">
        <f t="shared" si="26"/>
        <v>4388.82</v>
      </c>
      <c r="X314" s="4">
        <f t="shared" si="22"/>
        <v>600000</v>
      </c>
      <c r="Y314" s="9">
        <v>60</v>
      </c>
      <c r="Z314" s="5">
        <f t="shared" si="23"/>
        <v>73.146999999999991</v>
      </c>
      <c r="AA314" t="str">
        <f t="shared" si="24"/>
        <v>2021-10</v>
      </c>
      <c r="AB314" t="str">
        <f t="shared" si="25"/>
        <v>2021-2</v>
      </c>
    </row>
    <row r="315" spans="1:28" hidden="1" x14ac:dyDescent="0.25">
      <c r="A315">
        <v>1607365</v>
      </c>
      <c r="B315">
        <v>57593</v>
      </c>
      <c r="C315" t="s">
        <v>2732</v>
      </c>
      <c r="D315" t="s">
        <v>157</v>
      </c>
      <c r="E315" t="s">
        <v>1993</v>
      </c>
      <c r="F315" t="s">
        <v>32</v>
      </c>
      <c r="G315" t="s">
        <v>24</v>
      </c>
      <c r="H315" t="s">
        <v>24</v>
      </c>
      <c r="I315" t="s">
        <v>25</v>
      </c>
      <c r="J315" t="s">
        <v>26</v>
      </c>
      <c r="K315">
        <v>0</v>
      </c>
      <c r="L315">
        <v>0</v>
      </c>
      <c r="M315" s="1">
        <v>0</v>
      </c>
      <c r="N315">
        <v>0</v>
      </c>
      <c r="O315" t="s">
        <v>27</v>
      </c>
      <c r="P315" t="s">
        <v>675</v>
      </c>
      <c r="Q315" s="3">
        <v>270000000</v>
      </c>
      <c r="R315" s="1">
        <v>8985.51</v>
      </c>
      <c r="S315" t="s">
        <v>2733</v>
      </c>
      <c r="T315" t="s">
        <v>35</v>
      </c>
      <c r="U315" t="s">
        <v>25</v>
      </c>
      <c r="V315" t="s">
        <v>25</v>
      </c>
      <c r="W315" s="4">
        <f t="shared" si="26"/>
        <v>8985.51</v>
      </c>
      <c r="X315" s="4">
        <f t="shared" si="22"/>
        <v>590000</v>
      </c>
      <c r="Y315" s="9">
        <v>59</v>
      </c>
      <c r="Z315" s="5">
        <f t="shared" si="23"/>
        <v>152.29677966101696</v>
      </c>
      <c r="AA315" t="str">
        <f t="shared" si="24"/>
        <v>2021-07</v>
      </c>
      <c r="AB315" t="str">
        <f t="shared" si="25"/>
        <v>2021-2</v>
      </c>
    </row>
    <row r="316" spans="1:28" hidden="1" x14ac:dyDescent="0.25">
      <c r="A316">
        <v>1607361</v>
      </c>
      <c r="B316">
        <v>57592</v>
      </c>
      <c r="C316" t="s">
        <v>1992</v>
      </c>
      <c r="D316" t="s">
        <v>157</v>
      </c>
      <c r="E316" t="s">
        <v>1993</v>
      </c>
      <c r="F316" t="s">
        <v>32</v>
      </c>
      <c r="G316" t="s">
        <v>24</v>
      </c>
      <c r="H316" t="s">
        <v>24</v>
      </c>
      <c r="I316" t="s">
        <v>25</v>
      </c>
      <c r="J316" t="s">
        <v>26</v>
      </c>
      <c r="K316">
        <v>0</v>
      </c>
      <c r="L316">
        <v>0</v>
      </c>
      <c r="M316" s="1">
        <v>0</v>
      </c>
      <c r="N316">
        <v>0</v>
      </c>
      <c r="O316" t="s">
        <v>27</v>
      </c>
      <c r="P316" t="s">
        <v>425</v>
      </c>
      <c r="Q316" s="3">
        <v>140000000</v>
      </c>
      <c r="R316" s="1">
        <v>4686.41</v>
      </c>
      <c r="S316" t="s">
        <v>1994</v>
      </c>
      <c r="T316" t="s">
        <v>35</v>
      </c>
      <c r="U316" t="s">
        <v>25</v>
      </c>
      <c r="V316" t="s">
        <v>25</v>
      </c>
      <c r="W316" s="4">
        <f t="shared" si="26"/>
        <v>4686.41</v>
      </c>
      <c r="X316" s="4">
        <f t="shared" si="22"/>
        <v>590000</v>
      </c>
      <c r="Y316" s="9">
        <v>59</v>
      </c>
      <c r="Z316" s="5">
        <f t="shared" si="23"/>
        <v>79.430677966101698</v>
      </c>
      <c r="AA316" t="str">
        <f t="shared" si="24"/>
        <v>2021-07</v>
      </c>
      <c r="AB316" t="str">
        <f t="shared" si="25"/>
        <v>2021-2</v>
      </c>
    </row>
    <row r="317" spans="1:28" hidden="1" x14ac:dyDescent="0.25">
      <c r="A317">
        <v>1748929</v>
      </c>
      <c r="B317">
        <v>68758</v>
      </c>
      <c r="C317" t="s">
        <v>2868</v>
      </c>
      <c r="D317" t="s">
        <v>149</v>
      </c>
      <c r="E317" t="s">
        <v>1471</v>
      </c>
      <c r="F317" t="s">
        <v>32</v>
      </c>
      <c r="G317" t="s">
        <v>24</v>
      </c>
      <c r="H317" t="s">
        <v>24</v>
      </c>
      <c r="I317" t="s">
        <v>25</v>
      </c>
      <c r="J317" t="s">
        <v>628</v>
      </c>
      <c r="K317">
        <v>-34.674534000000001</v>
      </c>
      <c r="L317">
        <v>-71.939387999999994</v>
      </c>
      <c r="M317" s="1">
        <v>500000</v>
      </c>
      <c r="N317">
        <v>0</v>
      </c>
      <c r="O317" t="s">
        <v>27</v>
      </c>
      <c r="P317" t="s">
        <v>675</v>
      </c>
      <c r="Q317" s="3">
        <v>250000000</v>
      </c>
      <c r="R317" s="1">
        <v>8319.92</v>
      </c>
      <c r="S317" t="s">
        <v>2866</v>
      </c>
      <c r="T317" t="s">
        <v>2867</v>
      </c>
      <c r="U317" t="s">
        <v>25</v>
      </c>
      <c r="V317" t="s">
        <v>399</v>
      </c>
      <c r="W317" s="4">
        <f t="shared" si="26"/>
        <v>8319.92</v>
      </c>
      <c r="X317" s="4">
        <f t="shared" si="22"/>
        <v>500000</v>
      </c>
      <c r="Y317" s="9">
        <v>50</v>
      </c>
      <c r="Z317" s="5">
        <f t="shared" si="23"/>
        <v>166.39840000000001</v>
      </c>
      <c r="AA317" t="str">
        <f t="shared" si="24"/>
        <v>2021-09</v>
      </c>
      <c r="AB317" t="str">
        <f t="shared" si="25"/>
        <v>2021-2</v>
      </c>
    </row>
    <row r="318" spans="1:28" hidden="1" x14ac:dyDescent="0.25">
      <c r="A318">
        <v>2105657</v>
      </c>
      <c r="B318">
        <v>96361</v>
      </c>
      <c r="C318" t="s">
        <v>1586</v>
      </c>
      <c r="D318" t="s">
        <v>606</v>
      </c>
      <c r="E318" t="s">
        <v>606</v>
      </c>
      <c r="F318" t="s">
        <v>23</v>
      </c>
      <c r="G318" t="s">
        <v>24</v>
      </c>
      <c r="H318" t="s">
        <v>24</v>
      </c>
      <c r="I318" t="s">
        <v>25</v>
      </c>
      <c r="J318" t="s">
        <v>127</v>
      </c>
      <c r="K318">
        <v>-47.254824900000003</v>
      </c>
      <c r="L318">
        <v>-72.299321599999999</v>
      </c>
      <c r="M318" s="1">
        <v>500000</v>
      </c>
      <c r="N318">
        <v>0</v>
      </c>
      <c r="O318" t="s">
        <v>27</v>
      </c>
      <c r="P318" t="s">
        <v>205</v>
      </c>
      <c r="Q318" s="3">
        <v>88141913</v>
      </c>
      <c r="R318" s="1">
        <v>2850</v>
      </c>
      <c r="S318" t="s">
        <v>1585</v>
      </c>
      <c r="T318" t="s">
        <v>233</v>
      </c>
      <c r="U318" t="s">
        <v>25</v>
      </c>
      <c r="V318" t="s">
        <v>129</v>
      </c>
      <c r="W318" s="4">
        <f t="shared" si="26"/>
        <v>2850</v>
      </c>
      <c r="X318" s="4">
        <f t="shared" si="22"/>
        <v>500000</v>
      </c>
      <c r="Y318" s="9">
        <v>50</v>
      </c>
      <c r="Z318" s="5">
        <f t="shared" si="23"/>
        <v>57</v>
      </c>
      <c r="AA318" t="str">
        <f t="shared" si="24"/>
        <v>2021-12</v>
      </c>
      <c r="AB318" t="str">
        <f t="shared" si="25"/>
        <v>2021-2</v>
      </c>
    </row>
    <row r="319" spans="1:28" hidden="1" x14ac:dyDescent="0.25">
      <c r="A319">
        <v>1942546</v>
      </c>
      <c r="B319">
        <v>85225</v>
      </c>
      <c r="C319" t="s">
        <v>2779</v>
      </c>
      <c r="D319" t="s">
        <v>833</v>
      </c>
      <c r="E319" t="s">
        <v>438</v>
      </c>
      <c r="F319" t="s">
        <v>32</v>
      </c>
      <c r="G319" t="s">
        <v>24</v>
      </c>
      <c r="H319" t="s">
        <v>24</v>
      </c>
      <c r="I319" t="s">
        <v>25</v>
      </c>
      <c r="J319" t="s">
        <v>70</v>
      </c>
      <c r="K319">
        <v>0</v>
      </c>
      <c r="L319">
        <v>0</v>
      </c>
      <c r="M319" s="1">
        <v>487500</v>
      </c>
      <c r="O319" t="s">
        <v>27</v>
      </c>
      <c r="P319" t="s">
        <v>2189</v>
      </c>
      <c r="Q319" s="3">
        <v>240000000</v>
      </c>
      <c r="R319" s="1">
        <v>7939.41</v>
      </c>
      <c r="S319" t="s">
        <v>2780</v>
      </c>
      <c r="T319" t="s">
        <v>35</v>
      </c>
      <c r="U319" t="s">
        <v>25</v>
      </c>
      <c r="V319" t="s">
        <v>73</v>
      </c>
      <c r="W319" s="4">
        <f t="shared" si="26"/>
        <v>7939.41</v>
      </c>
      <c r="X319" s="4">
        <f t="shared" si="22"/>
        <v>487500</v>
      </c>
      <c r="Y319" s="9">
        <v>48.75</v>
      </c>
      <c r="Z319" s="5">
        <f t="shared" si="23"/>
        <v>162.85969230769231</v>
      </c>
      <c r="AA319" t="str">
        <f t="shared" si="24"/>
        <v>2021-10</v>
      </c>
      <c r="AB319" t="str">
        <f t="shared" si="25"/>
        <v>2021-2</v>
      </c>
    </row>
    <row r="320" spans="1:28" hidden="1" x14ac:dyDescent="0.25">
      <c r="A320">
        <v>1971166</v>
      </c>
      <c r="B320">
        <v>87372</v>
      </c>
      <c r="C320" t="s">
        <v>2874</v>
      </c>
      <c r="D320" t="s">
        <v>597</v>
      </c>
      <c r="E320" t="s">
        <v>1670</v>
      </c>
      <c r="F320" t="s">
        <v>23</v>
      </c>
      <c r="G320" t="s">
        <v>24</v>
      </c>
      <c r="H320" t="s">
        <v>24</v>
      </c>
      <c r="I320" t="s">
        <v>25</v>
      </c>
      <c r="J320" t="s">
        <v>127</v>
      </c>
      <c r="K320">
        <v>-47.234489199999999</v>
      </c>
      <c r="L320">
        <v>-72.606823000000006</v>
      </c>
      <c r="M320" s="1">
        <v>480000</v>
      </c>
      <c r="N320">
        <v>0</v>
      </c>
      <c r="O320" t="s">
        <v>27</v>
      </c>
      <c r="P320" t="s">
        <v>76</v>
      </c>
      <c r="Q320" s="3">
        <v>240000000</v>
      </c>
      <c r="R320" s="1">
        <v>8115.9663376769504</v>
      </c>
      <c r="S320" t="s">
        <v>2875</v>
      </c>
      <c r="T320" t="s">
        <v>2876</v>
      </c>
      <c r="U320" t="s">
        <v>25</v>
      </c>
      <c r="V320" t="s">
        <v>129</v>
      </c>
      <c r="W320" s="4">
        <f t="shared" si="26"/>
        <v>8115.9663376769504</v>
      </c>
      <c r="X320" s="4">
        <f t="shared" si="22"/>
        <v>480000</v>
      </c>
      <c r="Y320" s="9">
        <v>48</v>
      </c>
      <c r="Z320" s="5">
        <f t="shared" si="23"/>
        <v>169.08263203493647</v>
      </c>
      <c r="AA320" t="str">
        <f t="shared" si="24"/>
        <v>2021-10</v>
      </c>
      <c r="AB320" t="str">
        <f t="shared" si="25"/>
        <v>2021-2</v>
      </c>
    </row>
    <row r="321" spans="1:28" hidden="1" x14ac:dyDescent="0.25">
      <c r="A321">
        <v>2107268</v>
      </c>
      <c r="B321">
        <v>96783</v>
      </c>
      <c r="C321" t="s">
        <v>3691</v>
      </c>
      <c r="D321" t="s">
        <v>606</v>
      </c>
      <c r="E321" t="s">
        <v>606</v>
      </c>
      <c r="F321" t="s">
        <v>32</v>
      </c>
      <c r="G321" t="s">
        <v>24</v>
      </c>
      <c r="H321" t="s">
        <v>24</v>
      </c>
      <c r="I321" t="s">
        <v>25</v>
      </c>
      <c r="J321" t="s">
        <v>26</v>
      </c>
      <c r="K321">
        <v>0</v>
      </c>
      <c r="L321">
        <v>0</v>
      </c>
      <c r="M321" s="1">
        <v>470000</v>
      </c>
      <c r="N321">
        <v>0</v>
      </c>
      <c r="O321" t="s">
        <v>27</v>
      </c>
      <c r="P321" t="s">
        <v>591</v>
      </c>
      <c r="Q321" s="3">
        <v>650000000</v>
      </c>
      <c r="R321" s="1">
        <v>21138.51</v>
      </c>
      <c r="S321" t="s">
        <v>3692</v>
      </c>
      <c r="T321" t="s">
        <v>35</v>
      </c>
      <c r="U321" t="s">
        <v>25</v>
      </c>
      <c r="V321" t="s">
        <v>25</v>
      </c>
      <c r="W321" s="4">
        <f t="shared" si="26"/>
        <v>21138.51</v>
      </c>
      <c r="X321" s="4">
        <f t="shared" si="22"/>
        <v>470000</v>
      </c>
      <c r="Y321" s="9">
        <v>47</v>
      </c>
      <c r="Z321" s="5">
        <f t="shared" si="23"/>
        <v>449.7555319148936</v>
      </c>
      <c r="AA321" t="str">
        <f t="shared" si="24"/>
        <v>2021-12</v>
      </c>
      <c r="AB321" t="str">
        <f t="shared" si="25"/>
        <v>2021-2</v>
      </c>
    </row>
    <row r="322" spans="1:28" hidden="1" x14ac:dyDescent="0.25">
      <c r="A322">
        <v>2113584</v>
      </c>
      <c r="B322">
        <v>97223</v>
      </c>
      <c r="C322" t="s">
        <v>2625</v>
      </c>
      <c r="D322" t="s">
        <v>130</v>
      </c>
      <c r="E322" t="s">
        <v>131</v>
      </c>
      <c r="F322" t="s">
        <v>153</v>
      </c>
      <c r="G322" t="s">
        <v>24</v>
      </c>
      <c r="H322" t="s">
        <v>24</v>
      </c>
      <c r="I322" t="s">
        <v>25</v>
      </c>
      <c r="J322" t="s">
        <v>59</v>
      </c>
      <c r="K322">
        <v>-44.4098696</v>
      </c>
      <c r="L322">
        <v>-73.738240500000003</v>
      </c>
      <c r="M322" s="6">
        <v>464000</v>
      </c>
      <c r="O322" t="s">
        <v>27</v>
      </c>
      <c r="P322" t="s">
        <v>661</v>
      </c>
      <c r="Q322" s="3">
        <v>200000000</v>
      </c>
      <c r="R322" s="1">
        <v>6487</v>
      </c>
      <c r="S322" t="s">
        <v>2626</v>
      </c>
      <c r="T322" t="s">
        <v>2627</v>
      </c>
      <c r="U322" t="s">
        <v>25</v>
      </c>
      <c r="V322" t="s">
        <v>61</v>
      </c>
      <c r="W322" s="4">
        <f t="shared" si="26"/>
        <v>6487</v>
      </c>
      <c r="X322" s="4">
        <f t="shared" ref="X322:X385" si="27">Y322*10000</f>
        <v>464000</v>
      </c>
      <c r="Y322" s="9">
        <v>46.4</v>
      </c>
      <c r="Z322" s="5">
        <f t="shared" ref="Z322:Z385" si="28">W322/Y322</f>
        <v>139.80603448275863</v>
      </c>
      <c r="AA322" t="str">
        <f t="shared" ref="AA322:AA385" si="29">YEAR(E322)&amp;"-"&amp;IF(MONTH(E322)&lt;10,"0"&amp;MONTH(E322),MONTH(E322))</f>
        <v>2021-12</v>
      </c>
      <c r="AB322" t="str">
        <f t="shared" ref="AB322:AB385" si="30">YEAR(E322)&amp;"-"&amp;IF(MONTH(E322)/6&lt;=1,1,2)</f>
        <v>2021-2</v>
      </c>
    </row>
    <row r="323" spans="1:28" hidden="1" x14ac:dyDescent="0.25">
      <c r="A323">
        <v>2111408</v>
      </c>
      <c r="B323">
        <v>97109</v>
      </c>
      <c r="C323" t="s">
        <v>3563</v>
      </c>
      <c r="D323" t="s">
        <v>606</v>
      </c>
      <c r="E323" t="s">
        <v>131</v>
      </c>
      <c r="F323" t="s">
        <v>23</v>
      </c>
      <c r="G323" t="s">
        <v>24</v>
      </c>
      <c r="H323" t="s">
        <v>24</v>
      </c>
      <c r="I323" t="s">
        <v>25</v>
      </c>
      <c r="J323" t="s">
        <v>63</v>
      </c>
      <c r="K323">
        <v>-46.533430699999997</v>
      </c>
      <c r="L323">
        <v>-72.729811799999993</v>
      </c>
      <c r="M323" s="1">
        <v>460000</v>
      </c>
      <c r="N323">
        <v>0</v>
      </c>
      <c r="O323" t="s">
        <v>27</v>
      </c>
      <c r="P323" t="s">
        <v>205</v>
      </c>
      <c r="Q323" s="3">
        <v>494831795</v>
      </c>
      <c r="R323" s="1">
        <v>16000</v>
      </c>
      <c r="S323" t="s">
        <v>3378</v>
      </c>
      <c r="T323" t="s">
        <v>836</v>
      </c>
      <c r="U323" t="s">
        <v>25</v>
      </c>
      <c r="V323" t="s">
        <v>66</v>
      </c>
      <c r="W323" s="4">
        <f t="shared" si="26"/>
        <v>16000</v>
      </c>
      <c r="X323" s="4">
        <f t="shared" si="27"/>
        <v>460000</v>
      </c>
      <c r="Y323" s="9">
        <v>46</v>
      </c>
      <c r="Z323" s="5">
        <f t="shared" si="28"/>
        <v>347.82608695652175</v>
      </c>
      <c r="AA323" t="str">
        <f t="shared" si="29"/>
        <v>2021-12</v>
      </c>
      <c r="AB323" t="str">
        <f t="shared" si="30"/>
        <v>2021-2</v>
      </c>
    </row>
    <row r="324" spans="1:28" hidden="1" x14ac:dyDescent="0.25">
      <c r="A324">
        <v>2124260</v>
      </c>
      <c r="B324">
        <v>97883</v>
      </c>
      <c r="C324" t="s">
        <v>3277</v>
      </c>
      <c r="D324" t="s">
        <v>949</v>
      </c>
      <c r="E324" t="s">
        <v>958</v>
      </c>
      <c r="F324" t="s">
        <v>23</v>
      </c>
      <c r="G324" t="s">
        <v>24</v>
      </c>
      <c r="H324" t="s">
        <v>39</v>
      </c>
      <c r="I324" t="s">
        <v>25</v>
      </c>
      <c r="J324" t="s">
        <v>63</v>
      </c>
      <c r="K324">
        <v>-46.624023399999999</v>
      </c>
      <c r="L324">
        <v>-72.675245899999993</v>
      </c>
      <c r="M324" s="1">
        <v>460000</v>
      </c>
      <c r="N324">
        <v>0</v>
      </c>
      <c r="O324" t="s">
        <v>27</v>
      </c>
      <c r="P324" t="s">
        <v>205</v>
      </c>
      <c r="Q324" s="3">
        <v>378832488</v>
      </c>
      <c r="R324" s="1">
        <v>12267</v>
      </c>
      <c r="S324" t="s">
        <v>3278</v>
      </c>
      <c r="T324" t="s">
        <v>2521</v>
      </c>
      <c r="U324" t="s">
        <v>25</v>
      </c>
      <c r="V324" t="s">
        <v>66</v>
      </c>
      <c r="W324" s="4">
        <f t="shared" si="26"/>
        <v>12267</v>
      </c>
      <c r="X324" s="4">
        <f t="shared" si="27"/>
        <v>460000</v>
      </c>
      <c r="Y324" s="9">
        <v>46</v>
      </c>
      <c r="Z324" s="5">
        <f t="shared" si="28"/>
        <v>266.67391304347825</v>
      </c>
      <c r="AA324" t="str">
        <f t="shared" si="29"/>
        <v>2021-12</v>
      </c>
      <c r="AB324" t="str">
        <f t="shared" si="30"/>
        <v>2021-2</v>
      </c>
    </row>
    <row r="325" spans="1:28" hidden="1" x14ac:dyDescent="0.25">
      <c r="A325">
        <v>1906346</v>
      </c>
      <c r="B325">
        <v>81956</v>
      </c>
      <c r="C325" t="s">
        <v>1434</v>
      </c>
      <c r="D325" t="s">
        <v>579</v>
      </c>
      <c r="E325" t="s">
        <v>579</v>
      </c>
      <c r="F325" t="s">
        <v>23</v>
      </c>
      <c r="G325" t="s">
        <v>24</v>
      </c>
      <c r="H325" t="s">
        <v>24</v>
      </c>
      <c r="I325" t="s">
        <v>25</v>
      </c>
      <c r="J325" t="s">
        <v>63</v>
      </c>
      <c r="K325">
        <v>-46.138685099999996</v>
      </c>
      <c r="L325">
        <v>-72.417358100000001</v>
      </c>
      <c r="M325" s="1">
        <v>450000</v>
      </c>
      <c r="N325">
        <v>0</v>
      </c>
      <c r="O325" t="s">
        <v>27</v>
      </c>
      <c r="P325" t="s">
        <v>104</v>
      </c>
      <c r="Q325" s="3">
        <v>67884356</v>
      </c>
      <c r="R325" s="1">
        <v>2250</v>
      </c>
      <c r="S325" t="s">
        <v>1435</v>
      </c>
      <c r="T325" t="s">
        <v>836</v>
      </c>
      <c r="U325" t="s">
        <v>25</v>
      </c>
      <c r="V325" t="s">
        <v>66</v>
      </c>
      <c r="W325" s="4">
        <f t="shared" si="26"/>
        <v>2250</v>
      </c>
      <c r="X325" s="4">
        <f t="shared" si="27"/>
        <v>450000</v>
      </c>
      <c r="Y325" s="9">
        <v>45</v>
      </c>
      <c r="Z325" s="5">
        <f t="shared" si="28"/>
        <v>50</v>
      </c>
      <c r="AA325" t="str">
        <f t="shared" si="29"/>
        <v>2021-10</v>
      </c>
      <c r="AB325" t="str">
        <f t="shared" si="30"/>
        <v>2021-2</v>
      </c>
    </row>
    <row r="326" spans="1:28" hidden="1" x14ac:dyDescent="0.25">
      <c r="A326">
        <v>1605339</v>
      </c>
      <c r="B326">
        <v>57347</v>
      </c>
      <c r="C326" t="s">
        <v>303</v>
      </c>
      <c r="D326" t="s">
        <v>157</v>
      </c>
      <c r="E326" t="s">
        <v>158</v>
      </c>
      <c r="F326" t="s">
        <v>32</v>
      </c>
      <c r="G326" t="s">
        <v>24</v>
      </c>
      <c r="H326" t="s">
        <v>24</v>
      </c>
      <c r="I326" t="s">
        <v>25</v>
      </c>
      <c r="J326" t="s">
        <v>59</v>
      </c>
      <c r="K326">
        <v>0</v>
      </c>
      <c r="L326">
        <v>0</v>
      </c>
      <c r="M326" s="1">
        <v>0</v>
      </c>
      <c r="N326">
        <v>0</v>
      </c>
      <c r="O326" t="s">
        <v>27</v>
      </c>
      <c r="P326" t="s">
        <v>304</v>
      </c>
      <c r="Q326" s="3">
        <v>5000000</v>
      </c>
      <c r="R326" s="1">
        <v>168.08</v>
      </c>
      <c r="S326" t="s">
        <v>305</v>
      </c>
      <c r="T326" t="s">
        <v>35</v>
      </c>
      <c r="U326" t="s">
        <v>25</v>
      </c>
      <c r="V326" t="s">
        <v>61</v>
      </c>
      <c r="W326" s="4">
        <f>R326*Y326</f>
        <v>7501.4104000000007</v>
      </c>
      <c r="X326" s="4">
        <f t="shared" si="27"/>
        <v>446300</v>
      </c>
      <c r="Y326" s="9">
        <v>44.63</v>
      </c>
      <c r="Z326" s="5">
        <f t="shared" si="28"/>
        <v>168.08</v>
      </c>
      <c r="AA326" t="str">
        <f t="shared" si="29"/>
        <v>2021-07</v>
      </c>
      <c r="AB326" t="str">
        <f t="shared" si="30"/>
        <v>2021-2</v>
      </c>
    </row>
    <row r="327" spans="1:28" hidden="1" x14ac:dyDescent="0.25">
      <c r="A327">
        <v>1573733</v>
      </c>
      <c r="B327">
        <v>53747</v>
      </c>
      <c r="C327" t="s">
        <v>2928</v>
      </c>
      <c r="D327" t="s">
        <v>704</v>
      </c>
      <c r="E327" t="s">
        <v>2929</v>
      </c>
      <c r="F327" t="s">
        <v>153</v>
      </c>
      <c r="G327" t="s">
        <v>24</v>
      </c>
      <c r="H327" t="s">
        <v>24</v>
      </c>
      <c r="I327" t="s">
        <v>25</v>
      </c>
      <c r="J327" t="s">
        <v>26</v>
      </c>
      <c r="K327">
        <v>-46.442020495778998</v>
      </c>
      <c r="L327">
        <v>-72.717072374707001</v>
      </c>
      <c r="M327" s="6">
        <v>440000</v>
      </c>
      <c r="O327" t="s">
        <v>27</v>
      </c>
      <c r="P327" t="s">
        <v>661</v>
      </c>
      <c r="Q327" s="3">
        <v>230000000</v>
      </c>
      <c r="R327" s="1">
        <v>7635</v>
      </c>
      <c r="S327" t="s">
        <v>2930</v>
      </c>
      <c r="T327" t="s">
        <v>2931</v>
      </c>
      <c r="U327" t="s">
        <v>25</v>
      </c>
      <c r="V327" t="s">
        <v>25</v>
      </c>
      <c r="W327" s="4">
        <f t="shared" ref="W327:W349" si="31">R327</f>
        <v>7635</v>
      </c>
      <c r="X327" s="4">
        <f t="shared" si="27"/>
        <v>440000</v>
      </c>
      <c r="Y327" s="9">
        <v>44</v>
      </c>
      <c r="Z327" s="5">
        <f t="shared" si="28"/>
        <v>173.52272727272728</v>
      </c>
      <c r="AA327" t="str">
        <f t="shared" si="29"/>
        <v>2021-07</v>
      </c>
      <c r="AB327" t="str">
        <f t="shared" si="30"/>
        <v>2021-2</v>
      </c>
    </row>
    <row r="328" spans="1:28" hidden="1" x14ac:dyDescent="0.25">
      <c r="A328">
        <v>2193549</v>
      </c>
      <c r="B328">
        <v>102057</v>
      </c>
      <c r="C328" t="s">
        <v>4317</v>
      </c>
      <c r="D328" t="s">
        <v>256</v>
      </c>
      <c r="E328" t="s">
        <v>767</v>
      </c>
      <c r="F328" t="s">
        <v>121</v>
      </c>
      <c r="G328" t="s">
        <v>24</v>
      </c>
      <c r="H328" t="s">
        <v>24</v>
      </c>
      <c r="I328" t="s">
        <v>25</v>
      </c>
      <c r="J328" t="s">
        <v>26</v>
      </c>
      <c r="K328">
        <v>0</v>
      </c>
      <c r="L328">
        <v>0</v>
      </c>
      <c r="M328" s="1">
        <v>404000</v>
      </c>
      <c r="N328">
        <v>0</v>
      </c>
      <c r="O328" t="s">
        <v>54</v>
      </c>
      <c r="P328" t="s">
        <v>35</v>
      </c>
      <c r="Q328" s="3">
        <v>1818000000</v>
      </c>
      <c r="R328" s="1">
        <v>61478.445007902897</v>
      </c>
      <c r="S328" t="s">
        <v>4318</v>
      </c>
      <c r="T328" t="s">
        <v>237</v>
      </c>
      <c r="U328" t="s">
        <v>25</v>
      </c>
      <c r="V328" t="s">
        <v>25</v>
      </c>
      <c r="W328" s="4">
        <f t="shared" si="31"/>
        <v>61478.445007902897</v>
      </c>
      <c r="X328" s="4">
        <f t="shared" si="27"/>
        <v>404000</v>
      </c>
      <c r="Y328" s="9">
        <v>40.4</v>
      </c>
      <c r="Z328" s="5">
        <f t="shared" si="28"/>
        <v>1521.7436883144283</v>
      </c>
      <c r="AA328" t="str">
        <f t="shared" si="29"/>
        <v>2021-12</v>
      </c>
      <c r="AB328" t="str">
        <f t="shared" si="30"/>
        <v>2021-2</v>
      </c>
    </row>
    <row r="329" spans="1:28" hidden="1" x14ac:dyDescent="0.25">
      <c r="A329">
        <v>1853007</v>
      </c>
      <c r="B329">
        <v>77081</v>
      </c>
      <c r="C329" t="s">
        <v>3237</v>
      </c>
      <c r="D329" t="s">
        <v>1681</v>
      </c>
      <c r="E329" t="s">
        <v>96</v>
      </c>
      <c r="F329" t="s">
        <v>23</v>
      </c>
      <c r="G329" t="s">
        <v>24</v>
      </c>
      <c r="H329" t="s">
        <v>39</v>
      </c>
      <c r="I329" t="s">
        <v>25</v>
      </c>
      <c r="J329" t="s">
        <v>127</v>
      </c>
      <c r="K329">
        <v>-47.300155599999997</v>
      </c>
      <c r="L329">
        <v>-72.532867400000001</v>
      </c>
      <c r="M329" s="1">
        <v>400000</v>
      </c>
      <c r="N329">
        <v>0</v>
      </c>
      <c r="O329" t="s">
        <v>27</v>
      </c>
      <c r="P329" t="s">
        <v>283</v>
      </c>
      <c r="Q329" s="3">
        <v>300000000</v>
      </c>
      <c r="R329" s="1">
        <v>10144.9579220962</v>
      </c>
      <c r="S329" t="s">
        <v>3182</v>
      </c>
      <c r="T329" t="s">
        <v>3183</v>
      </c>
      <c r="U329" t="s">
        <v>25</v>
      </c>
      <c r="V329" t="s">
        <v>129</v>
      </c>
      <c r="W329" s="4">
        <f t="shared" si="31"/>
        <v>10144.9579220962</v>
      </c>
      <c r="X329" s="4">
        <f t="shared" si="27"/>
        <v>400000</v>
      </c>
      <c r="Y329" s="9">
        <v>40</v>
      </c>
      <c r="Z329" s="5">
        <f t="shared" si="28"/>
        <v>253.62394805240501</v>
      </c>
      <c r="AA329" t="str">
        <f t="shared" si="29"/>
        <v>2021-09</v>
      </c>
      <c r="AB329" t="str">
        <f t="shared" si="30"/>
        <v>2021-2</v>
      </c>
    </row>
    <row r="330" spans="1:28" hidden="1" x14ac:dyDescent="0.25">
      <c r="A330">
        <v>1626297</v>
      </c>
      <c r="B330">
        <v>59912</v>
      </c>
      <c r="C330" t="s">
        <v>2767</v>
      </c>
      <c r="D330" t="s">
        <v>425</v>
      </c>
      <c r="E330" t="s">
        <v>160</v>
      </c>
      <c r="F330" t="s">
        <v>32</v>
      </c>
      <c r="G330" t="s">
        <v>24</v>
      </c>
      <c r="H330" t="s">
        <v>24</v>
      </c>
      <c r="I330" t="s">
        <v>25</v>
      </c>
      <c r="J330" t="s">
        <v>26</v>
      </c>
      <c r="K330">
        <v>0</v>
      </c>
      <c r="L330">
        <v>0</v>
      </c>
      <c r="M330" s="1">
        <v>0</v>
      </c>
      <c r="N330">
        <v>0</v>
      </c>
      <c r="O330" t="s">
        <v>27</v>
      </c>
      <c r="P330" t="s">
        <v>675</v>
      </c>
      <c r="Q330" s="3">
        <v>180000000</v>
      </c>
      <c r="R330" s="1">
        <v>5990.34</v>
      </c>
      <c r="S330" t="s">
        <v>2768</v>
      </c>
      <c r="T330" t="s">
        <v>35</v>
      </c>
      <c r="U330" t="s">
        <v>25</v>
      </c>
      <c r="V330" t="s">
        <v>25</v>
      </c>
      <c r="W330" s="4">
        <f t="shared" si="31"/>
        <v>5990.34</v>
      </c>
      <c r="X330" s="4">
        <f t="shared" si="27"/>
        <v>385000</v>
      </c>
      <c r="Y330" s="9">
        <v>38.5</v>
      </c>
      <c r="Z330" s="5">
        <f t="shared" si="28"/>
        <v>155.59324675324675</v>
      </c>
      <c r="AA330" t="str">
        <f t="shared" si="29"/>
        <v>2021-08</v>
      </c>
      <c r="AB330" t="str">
        <f t="shared" si="30"/>
        <v>2021-2</v>
      </c>
    </row>
    <row r="331" spans="1:28" hidden="1" x14ac:dyDescent="0.25">
      <c r="A331">
        <v>1890933</v>
      </c>
      <c r="B331">
        <v>80707</v>
      </c>
      <c r="C331" t="s">
        <v>3820</v>
      </c>
      <c r="D331" t="s">
        <v>229</v>
      </c>
      <c r="E331" t="s">
        <v>1830</v>
      </c>
      <c r="F331" t="s">
        <v>32</v>
      </c>
      <c r="G331" t="s">
        <v>24</v>
      </c>
      <c r="H331" t="s">
        <v>24</v>
      </c>
      <c r="I331" t="s">
        <v>25</v>
      </c>
      <c r="J331" t="s">
        <v>63</v>
      </c>
      <c r="K331">
        <v>-46.591594600000001</v>
      </c>
      <c r="L331">
        <v>-72.578627699999998</v>
      </c>
      <c r="M331" s="1">
        <v>380000</v>
      </c>
      <c r="O331" t="s">
        <v>27</v>
      </c>
      <c r="P331" t="s">
        <v>181</v>
      </c>
      <c r="Q331" s="3">
        <v>600000000</v>
      </c>
      <c r="R331" s="1">
        <v>19949.22</v>
      </c>
      <c r="S331" t="s">
        <v>3821</v>
      </c>
      <c r="T331" t="s">
        <v>35</v>
      </c>
      <c r="U331" t="s">
        <v>25</v>
      </c>
      <c r="V331" t="s">
        <v>66</v>
      </c>
      <c r="W331" s="4">
        <f t="shared" si="31"/>
        <v>19949.22</v>
      </c>
      <c r="X331" s="4">
        <f t="shared" si="27"/>
        <v>380000</v>
      </c>
      <c r="Y331" s="9">
        <v>38</v>
      </c>
      <c r="Z331" s="5">
        <f t="shared" si="28"/>
        <v>524.97947368421057</v>
      </c>
      <c r="AA331" t="str">
        <f t="shared" si="29"/>
        <v>2021-10</v>
      </c>
      <c r="AB331" t="str">
        <f t="shared" si="30"/>
        <v>2021-2</v>
      </c>
    </row>
    <row r="332" spans="1:28" hidden="1" x14ac:dyDescent="0.25">
      <c r="A332">
        <v>1788012</v>
      </c>
      <c r="B332">
        <v>71548</v>
      </c>
      <c r="C332" t="s">
        <v>2301</v>
      </c>
      <c r="D332" t="s">
        <v>191</v>
      </c>
      <c r="E332" t="s">
        <v>192</v>
      </c>
      <c r="F332" t="s">
        <v>32</v>
      </c>
      <c r="G332" t="s">
        <v>24</v>
      </c>
      <c r="H332" t="s">
        <v>24</v>
      </c>
      <c r="I332" t="s">
        <v>25</v>
      </c>
      <c r="J332" t="s">
        <v>59</v>
      </c>
      <c r="K332">
        <v>0</v>
      </c>
      <c r="L332">
        <v>0</v>
      </c>
      <c r="M332" s="1">
        <v>0</v>
      </c>
      <c r="N332">
        <v>0</v>
      </c>
      <c r="O332" t="s">
        <v>27</v>
      </c>
      <c r="P332" t="s">
        <v>675</v>
      </c>
      <c r="Q332" s="3">
        <v>110000000</v>
      </c>
      <c r="R332" s="1">
        <v>3682.18</v>
      </c>
      <c r="S332" t="s">
        <v>2302</v>
      </c>
      <c r="T332" t="s">
        <v>35</v>
      </c>
      <c r="U332" t="s">
        <v>25</v>
      </c>
      <c r="V332" t="s">
        <v>61</v>
      </c>
      <c r="W332" s="4">
        <f t="shared" si="31"/>
        <v>3682.18</v>
      </c>
      <c r="X332" s="4">
        <f t="shared" si="27"/>
        <v>360000</v>
      </c>
      <c r="Y332" s="9">
        <v>36</v>
      </c>
      <c r="Z332" s="5">
        <f t="shared" si="28"/>
        <v>102.28277777777777</v>
      </c>
      <c r="AA332" t="str">
        <f t="shared" si="29"/>
        <v>2021-09</v>
      </c>
      <c r="AB332" t="str">
        <f t="shared" si="30"/>
        <v>2021-2</v>
      </c>
    </row>
    <row r="333" spans="1:28" hidden="1" x14ac:dyDescent="0.25">
      <c r="A333">
        <v>1611554</v>
      </c>
      <c r="B333">
        <v>58094</v>
      </c>
      <c r="C333" t="s">
        <v>2399</v>
      </c>
      <c r="D333" t="s">
        <v>852</v>
      </c>
      <c r="E333" t="s">
        <v>2400</v>
      </c>
      <c r="F333" t="s">
        <v>153</v>
      </c>
      <c r="G333" t="s">
        <v>24</v>
      </c>
      <c r="H333" t="s">
        <v>24</v>
      </c>
      <c r="I333" t="s">
        <v>25</v>
      </c>
      <c r="J333" t="s">
        <v>42</v>
      </c>
      <c r="K333">
        <v>-44.715736889165001</v>
      </c>
      <c r="L333">
        <v>-72.113971679507998</v>
      </c>
      <c r="M333" s="6">
        <v>310000</v>
      </c>
      <c r="O333" t="s">
        <v>27</v>
      </c>
      <c r="P333" t="s">
        <v>479</v>
      </c>
      <c r="Q333" s="3">
        <v>105000000</v>
      </c>
      <c r="R333" s="1">
        <v>3486</v>
      </c>
      <c r="S333" t="s">
        <v>2401</v>
      </c>
      <c r="T333" t="s">
        <v>2402</v>
      </c>
      <c r="U333" t="s">
        <v>25</v>
      </c>
      <c r="V333" t="s">
        <v>46</v>
      </c>
      <c r="W333" s="4">
        <f t="shared" si="31"/>
        <v>3486</v>
      </c>
      <c r="X333" s="4">
        <f t="shared" si="27"/>
        <v>310000</v>
      </c>
      <c r="Y333" s="9">
        <v>31</v>
      </c>
      <c r="Z333" s="5">
        <f t="shared" si="28"/>
        <v>112.45161290322581</v>
      </c>
      <c r="AA333" t="str">
        <f t="shared" si="29"/>
        <v>2021-07</v>
      </c>
      <c r="AB333" t="str">
        <f t="shared" si="30"/>
        <v>2021-2</v>
      </c>
    </row>
    <row r="334" spans="1:28" hidden="1" x14ac:dyDescent="0.25">
      <c r="A334">
        <v>1822797</v>
      </c>
      <c r="B334">
        <v>73885</v>
      </c>
      <c r="C334" t="s">
        <v>2647</v>
      </c>
      <c r="D334" t="s">
        <v>2648</v>
      </c>
      <c r="E334" t="s">
        <v>425</v>
      </c>
      <c r="F334" t="s">
        <v>121</v>
      </c>
      <c r="G334" t="s">
        <v>24</v>
      </c>
      <c r="H334" t="s">
        <v>190</v>
      </c>
      <c r="I334" t="s">
        <v>25</v>
      </c>
      <c r="J334" t="s">
        <v>59</v>
      </c>
      <c r="K334">
        <v>0</v>
      </c>
      <c r="L334">
        <v>0</v>
      </c>
      <c r="M334" s="1">
        <v>300000</v>
      </c>
      <c r="N334">
        <v>0</v>
      </c>
      <c r="O334" t="s">
        <v>54</v>
      </c>
      <c r="P334" t="s">
        <v>35</v>
      </c>
      <c r="Q334" s="3">
        <v>127500000</v>
      </c>
      <c r="R334" s="1">
        <v>4311.6071168908802</v>
      </c>
      <c r="S334" t="s">
        <v>2649</v>
      </c>
      <c r="T334" t="s">
        <v>2650</v>
      </c>
      <c r="U334" t="s">
        <v>25</v>
      </c>
      <c r="V334" t="s">
        <v>61</v>
      </c>
      <c r="W334" s="4">
        <f t="shared" si="31"/>
        <v>4311.6071168908802</v>
      </c>
      <c r="X334" s="4">
        <f t="shared" si="27"/>
        <v>300000</v>
      </c>
      <c r="Y334" s="9">
        <v>30</v>
      </c>
      <c r="Z334" s="5">
        <f t="shared" si="28"/>
        <v>143.72023722969601</v>
      </c>
      <c r="AA334" t="str">
        <f t="shared" si="29"/>
        <v>2021-09</v>
      </c>
      <c r="AB334" t="str">
        <f t="shared" si="30"/>
        <v>2021-2</v>
      </c>
    </row>
    <row r="335" spans="1:28" hidden="1" x14ac:dyDescent="0.25">
      <c r="A335">
        <v>1604798</v>
      </c>
      <c r="B335">
        <v>57275</v>
      </c>
      <c r="C335" t="s">
        <v>3247</v>
      </c>
      <c r="D335" t="s">
        <v>1490</v>
      </c>
      <c r="E335" t="s">
        <v>157</v>
      </c>
      <c r="F335" t="s">
        <v>153</v>
      </c>
      <c r="G335" t="s">
        <v>24</v>
      </c>
      <c r="H335" t="s">
        <v>39</v>
      </c>
      <c r="I335" t="s">
        <v>25</v>
      </c>
      <c r="J335" t="s">
        <v>33</v>
      </c>
      <c r="K335">
        <v>-46.644125608898399</v>
      </c>
      <c r="L335">
        <v>-71.692848978684495</v>
      </c>
      <c r="M335" s="1">
        <v>270000</v>
      </c>
      <c r="O335" t="s">
        <v>27</v>
      </c>
      <c r="P335" t="s">
        <v>1850</v>
      </c>
      <c r="Q335" s="3">
        <v>210000000</v>
      </c>
      <c r="R335" s="1">
        <v>6971</v>
      </c>
      <c r="S335" t="s">
        <v>3248</v>
      </c>
      <c r="T335" t="s">
        <v>188</v>
      </c>
      <c r="U335" t="s">
        <v>25</v>
      </c>
      <c r="V335" t="s">
        <v>36</v>
      </c>
      <c r="W335" s="4">
        <f t="shared" si="31"/>
        <v>6971</v>
      </c>
      <c r="X335" s="4">
        <f t="shared" si="27"/>
        <v>270000</v>
      </c>
      <c r="Y335" s="9">
        <v>27</v>
      </c>
      <c r="Z335" s="5">
        <f t="shared" si="28"/>
        <v>258.18518518518516</v>
      </c>
      <c r="AA335" t="str">
        <f t="shared" si="29"/>
        <v>2021-07</v>
      </c>
      <c r="AB335" t="str">
        <f t="shared" si="30"/>
        <v>2021-2</v>
      </c>
    </row>
    <row r="336" spans="1:28" hidden="1" x14ac:dyDescent="0.25">
      <c r="A336">
        <v>1852707</v>
      </c>
      <c r="B336">
        <v>76784</v>
      </c>
      <c r="C336" t="s">
        <v>3961</v>
      </c>
      <c r="D336" t="s">
        <v>163</v>
      </c>
      <c r="E336" t="s">
        <v>96</v>
      </c>
      <c r="F336" t="s">
        <v>23</v>
      </c>
      <c r="G336" t="s">
        <v>24</v>
      </c>
      <c r="H336" t="s">
        <v>39</v>
      </c>
      <c r="I336" t="s">
        <v>25</v>
      </c>
      <c r="J336" t="s">
        <v>33</v>
      </c>
      <c r="K336">
        <v>-46.687776599999999</v>
      </c>
      <c r="L336">
        <v>-72.450943499999994</v>
      </c>
      <c r="M336" s="1">
        <v>0</v>
      </c>
      <c r="N336">
        <v>0</v>
      </c>
      <c r="O336" t="s">
        <v>27</v>
      </c>
      <c r="P336" t="s">
        <v>71</v>
      </c>
      <c r="Q336" s="3">
        <v>560773328</v>
      </c>
      <c r="R336" s="1">
        <v>18138</v>
      </c>
      <c r="S336" t="s">
        <v>3962</v>
      </c>
      <c r="T336" t="s">
        <v>1005</v>
      </c>
      <c r="U336" t="s">
        <v>25</v>
      </c>
      <c r="V336" t="s">
        <v>36</v>
      </c>
      <c r="W336" s="4">
        <f t="shared" si="31"/>
        <v>18138</v>
      </c>
      <c r="X336" s="4">
        <f t="shared" si="27"/>
        <v>253000</v>
      </c>
      <c r="Y336" s="9">
        <v>25.3</v>
      </c>
      <c r="Z336" s="5">
        <f t="shared" si="28"/>
        <v>716.91699604743076</v>
      </c>
      <c r="AA336" t="str">
        <f t="shared" si="29"/>
        <v>2021-09</v>
      </c>
      <c r="AB336" t="str">
        <f t="shared" si="30"/>
        <v>2021-2</v>
      </c>
    </row>
    <row r="337" spans="1:28" hidden="1" x14ac:dyDescent="0.25">
      <c r="A337">
        <v>2127978</v>
      </c>
      <c r="B337">
        <v>98102</v>
      </c>
      <c r="C337" t="s">
        <v>3917</v>
      </c>
      <c r="D337" t="s">
        <v>2593</v>
      </c>
      <c r="E337" t="s">
        <v>2593</v>
      </c>
      <c r="F337" t="s">
        <v>23</v>
      </c>
      <c r="G337" t="s">
        <v>24</v>
      </c>
      <c r="H337" t="s">
        <v>24</v>
      </c>
      <c r="I337" t="s">
        <v>25</v>
      </c>
      <c r="J337" t="s">
        <v>70</v>
      </c>
      <c r="K337">
        <v>-45.571225400000003</v>
      </c>
      <c r="L337">
        <v>-72.068264999999997</v>
      </c>
      <c r="M337" s="1">
        <v>250000</v>
      </c>
      <c r="N337">
        <v>0</v>
      </c>
      <c r="O337" t="s">
        <v>27</v>
      </c>
      <c r="P337" t="s">
        <v>205</v>
      </c>
      <c r="Q337" s="3">
        <v>500681761</v>
      </c>
      <c r="R337" s="1">
        <v>16210</v>
      </c>
      <c r="S337" t="s">
        <v>3918</v>
      </c>
      <c r="T337" t="s">
        <v>72</v>
      </c>
      <c r="U337" t="s">
        <v>25</v>
      </c>
      <c r="V337" t="s">
        <v>73</v>
      </c>
      <c r="W337" s="4">
        <f t="shared" si="31"/>
        <v>16210</v>
      </c>
      <c r="X337" s="4">
        <f t="shared" si="27"/>
        <v>250000</v>
      </c>
      <c r="Y337" s="9">
        <v>25</v>
      </c>
      <c r="Z337" s="5">
        <f t="shared" si="28"/>
        <v>648.4</v>
      </c>
      <c r="AA337" t="str">
        <f t="shared" si="29"/>
        <v>2021-12</v>
      </c>
      <c r="AB337" t="str">
        <f t="shared" si="30"/>
        <v>2021-2</v>
      </c>
    </row>
    <row r="338" spans="1:28" hidden="1" x14ac:dyDescent="0.25">
      <c r="A338">
        <v>1586861</v>
      </c>
      <c r="B338">
        <v>55108</v>
      </c>
      <c r="C338" t="s">
        <v>3456</v>
      </c>
      <c r="D338" t="s">
        <v>3457</v>
      </c>
      <c r="E338" t="s">
        <v>3458</v>
      </c>
      <c r="F338" t="s">
        <v>32</v>
      </c>
      <c r="G338" t="s">
        <v>24</v>
      </c>
      <c r="H338" t="s">
        <v>24</v>
      </c>
      <c r="I338" t="s">
        <v>25</v>
      </c>
      <c r="J338" t="s">
        <v>70</v>
      </c>
      <c r="K338">
        <v>0</v>
      </c>
      <c r="L338">
        <v>0</v>
      </c>
      <c r="M338" s="6">
        <v>220000</v>
      </c>
      <c r="N338">
        <v>0</v>
      </c>
      <c r="O338" t="s">
        <v>27</v>
      </c>
      <c r="P338" t="s">
        <v>304</v>
      </c>
      <c r="Q338" s="3">
        <v>199155289</v>
      </c>
      <c r="R338" s="1">
        <v>6700</v>
      </c>
      <c r="S338" t="s">
        <v>3459</v>
      </c>
      <c r="T338" t="s">
        <v>35</v>
      </c>
      <c r="U338" t="s">
        <v>25</v>
      </c>
      <c r="V338" t="s">
        <v>73</v>
      </c>
      <c r="W338" s="4">
        <f t="shared" si="31"/>
        <v>6700</v>
      </c>
      <c r="X338" s="4">
        <f t="shared" si="27"/>
        <v>220000</v>
      </c>
      <c r="Y338" s="9">
        <v>22</v>
      </c>
      <c r="Z338" s="5">
        <f t="shared" si="28"/>
        <v>304.54545454545456</v>
      </c>
      <c r="AA338" t="str">
        <f t="shared" si="29"/>
        <v>2021-07</v>
      </c>
      <c r="AB338" t="str">
        <f t="shared" si="30"/>
        <v>2021-2</v>
      </c>
    </row>
    <row r="339" spans="1:28" hidden="1" x14ac:dyDescent="0.25">
      <c r="A339">
        <v>1941967</v>
      </c>
      <c r="B339">
        <v>85172</v>
      </c>
      <c r="C339" t="s">
        <v>920</v>
      </c>
      <c r="D339" t="s">
        <v>419</v>
      </c>
      <c r="E339" t="s">
        <v>438</v>
      </c>
      <c r="F339" t="s">
        <v>32</v>
      </c>
      <c r="G339" t="s">
        <v>24</v>
      </c>
      <c r="H339" t="s">
        <v>24</v>
      </c>
      <c r="I339" t="s">
        <v>25</v>
      </c>
      <c r="J339" t="s">
        <v>70</v>
      </c>
      <c r="K339">
        <v>-44.239606299999998</v>
      </c>
      <c r="L339">
        <v>-71.849907400000006</v>
      </c>
      <c r="M339" s="1">
        <v>200000</v>
      </c>
      <c r="N339">
        <v>0</v>
      </c>
      <c r="O339" t="s">
        <v>27</v>
      </c>
      <c r="P339" t="s">
        <v>591</v>
      </c>
      <c r="Q339" s="3">
        <v>20102245</v>
      </c>
      <c r="R339" s="1">
        <v>665</v>
      </c>
      <c r="S339" t="s">
        <v>921</v>
      </c>
      <c r="T339" t="s">
        <v>922</v>
      </c>
      <c r="U339" t="s">
        <v>25</v>
      </c>
      <c r="V339" t="s">
        <v>73</v>
      </c>
      <c r="W339" s="4">
        <f t="shared" si="31"/>
        <v>665</v>
      </c>
      <c r="X339" s="4">
        <f t="shared" si="27"/>
        <v>200000</v>
      </c>
      <c r="Y339" s="9">
        <v>20</v>
      </c>
      <c r="Z339" s="5">
        <f t="shared" si="28"/>
        <v>33.25</v>
      </c>
      <c r="AA339" t="str">
        <f t="shared" si="29"/>
        <v>2021-10</v>
      </c>
      <c r="AB339" t="str">
        <f t="shared" si="30"/>
        <v>2021-2</v>
      </c>
    </row>
    <row r="340" spans="1:28" hidden="1" x14ac:dyDescent="0.25">
      <c r="A340">
        <v>1701085</v>
      </c>
      <c r="B340">
        <v>65033</v>
      </c>
      <c r="C340" t="s">
        <v>3533</v>
      </c>
      <c r="D340" t="s">
        <v>425</v>
      </c>
      <c r="E340" t="s">
        <v>3534</v>
      </c>
      <c r="F340" t="s">
        <v>32</v>
      </c>
      <c r="G340" t="s">
        <v>24</v>
      </c>
      <c r="H340" t="s">
        <v>24</v>
      </c>
      <c r="I340" t="s">
        <v>25</v>
      </c>
      <c r="J340" t="s">
        <v>70</v>
      </c>
      <c r="K340">
        <v>0</v>
      </c>
      <c r="L340">
        <v>0</v>
      </c>
      <c r="M340" s="6">
        <v>174000</v>
      </c>
      <c r="N340">
        <v>0</v>
      </c>
      <c r="O340" t="s">
        <v>27</v>
      </c>
      <c r="P340" t="s">
        <v>675</v>
      </c>
      <c r="Q340" s="3">
        <v>174000000</v>
      </c>
      <c r="R340" s="1">
        <v>5790.66</v>
      </c>
      <c r="S340" t="s">
        <v>3535</v>
      </c>
      <c r="T340" t="s">
        <v>35</v>
      </c>
      <c r="U340" t="s">
        <v>25</v>
      </c>
      <c r="V340" t="s">
        <v>73</v>
      </c>
      <c r="W340" s="4">
        <f t="shared" si="31"/>
        <v>5790.66</v>
      </c>
      <c r="X340" s="4">
        <f t="shared" si="27"/>
        <v>174000</v>
      </c>
      <c r="Y340" s="9">
        <v>17.399999999999999</v>
      </c>
      <c r="Z340" s="5">
        <f t="shared" si="28"/>
        <v>332.79655172413794</v>
      </c>
      <c r="AA340" t="str">
        <f t="shared" si="29"/>
        <v>2021-08</v>
      </c>
      <c r="AB340" t="str">
        <f t="shared" si="30"/>
        <v>2021-2</v>
      </c>
    </row>
    <row r="341" spans="1:28" hidden="1" x14ac:dyDescent="0.25">
      <c r="A341">
        <v>1761776</v>
      </c>
      <c r="B341">
        <v>69634</v>
      </c>
      <c r="C341" t="s">
        <v>2258</v>
      </c>
      <c r="D341" t="s">
        <v>1016</v>
      </c>
      <c r="E341" t="s">
        <v>2259</v>
      </c>
      <c r="F341" t="s">
        <v>32</v>
      </c>
      <c r="G341" t="s">
        <v>24</v>
      </c>
      <c r="H341" t="s">
        <v>24</v>
      </c>
      <c r="I341" t="s">
        <v>25</v>
      </c>
      <c r="J341" t="s">
        <v>26</v>
      </c>
      <c r="K341">
        <v>0</v>
      </c>
      <c r="L341">
        <v>0</v>
      </c>
      <c r="M341" s="1">
        <v>0</v>
      </c>
      <c r="N341">
        <v>0</v>
      </c>
      <c r="O341" t="s">
        <v>27</v>
      </c>
      <c r="P341" t="s">
        <v>675</v>
      </c>
      <c r="Q341" s="3">
        <v>50000000</v>
      </c>
      <c r="R341" s="6">
        <v>1666.42</v>
      </c>
      <c r="S341" t="s">
        <v>2260</v>
      </c>
      <c r="T341" t="s">
        <v>35</v>
      </c>
      <c r="U341" t="s">
        <v>25</v>
      </c>
      <c r="V341" t="s">
        <v>25</v>
      </c>
      <c r="W341" s="4">
        <f t="shared" si="31"/>
        <v>1666.42</v>
      </c>
      <c r="X341" s="4">
        <f t="shared" si="27"/>
        <v>170000</v>
      </c>
      <c r="Y341" s="9">
        <v>17</v>
      </c>
      <c r="Z341" s="5">
        <f t="shared" si="28"/>
        <v>98.024705882352947</v>
      </c>
      <c r="AA341" t="str">
        <f t="shared" si="29"/>
        <v>2021-09</v>
      </c>
      <c r="AB341" t="str">
        <f t="shared" si="30"/>
        <v>2021-2</v>
      </c>
    </row>
    <row r="342" spans="1:28" hidden="1" x14ac:dyDescent="0.25">
      <c r="A342">
        <v>1803977</v>
      </c>
      <c r="B342">
        <v>72594</v>
      </c>
      <c r="C342" t="s">
        <v>4138</v>
      </c>
      <c r="D342" t="s">
        <v>3329</v>
      </c>
      <c r="E342" t="s">
        <v>2959</v>
      </c>
      <c r="F342" t="s">
        <v>32</v>
      </c>
      <c r="G342" t="s">
        <v>24</v>
      </c>
      <c r="H342" t="s">
        <v>24</v>
      </c>
      <c r="I342" t="s">
        <v>25</v>
      </c>
      <c r="J342" t="s">
        <v>59</v>
      </c>
      <c r="K342">
        <v>0</v>
      </c>
      <c r="L342">
        <v>0</v>
      </c>
      <c r="M342" s="1">
        <v>160000</v>
      </c>
      <c r="N342">
        <v>0</v>
      </c>
      <c r="O342" t="s">
        <v>27</v>
      </c>
      <c r="P342" t="s">
        <v>675</v>
      </c>
      <c r="Q342" s="3">
        <v>480000000</v>
      </c>
      <c r="R342" s="1">
        <v>16067.7</v>
      </c>
      <c r="S342" t="s">
        <v>4139</v>
      </c>
      <c r="T342" t="s">
        <v>35</v>
      </c>
      <c r="U342" t="s">
        <v>25</v>
      </c>
      <c r="V342" t="s">
        <v>61</v>
      </c>
      <c r="W342" s="4">
        <f t="shared" si="31"/>
        <v>16067.7</v>
      </c>
      <c r="X342" s="4">
        <f t="shared" si="27"/>
        <v>160000</v>
      </c>
      <c r="Y342" s="9">
        <v>16</v>
      </c>
      <c r="Z342" s="5">
        <f t="shared" si="28"/>
        <v>1004.23125</v>
      </c>
      <c r="AA342" t="str">
        <f t="shared" si="29"/>
        <v>2021-09</v>
      </c>
      <c r="AB342" t="str">
        <f t="shared" si="30"/>
        <v>2021-2</v>
      </c>
    </row>
    <row r="343" spans="1:28" hidden="1" x14ac:dyDescent="0.25">
      <c r="A343">
        <v>1887740</v>
      </c>
      <c r="B343">
        <v>80369</v>
      </c>
      <c r="C343" t="s">
        <v>2860</v>
      </c>
      <c r="D343" t="s">
        <v>914</v>
      </c>
      <c r="E343" t="s">
        <v>1263</v>
      </c>
      <c r="F343" t="s">
        <v>32</v>
      </c>
      <c r="G343" t="s">
        <v>24</v>
      </c>
      <c r="H343" t="s">
        <v>24</v>
      </c>
      <c r="I343" t="s">
        <v>25</v>
      </c>
      <c r="J343" t="s">
        <v>70</v>
      </c>
      <c r="K343">
        <v>0</v>
      </c>
      <c r="L343">
        <v>0</v>
      </c>
      <c r="M343" s="1">
        <v>150000</v>
      </c>
      <c r="N343">
        <v>0</v>
      </c>
      <c r="O343" t="s">
        <v>27</v>
      </c>
      <c r="P343" t="s">
        <v>591</v>
      </c>
      <c r="Q343" s="3">
        <v>75000000</v>
      </c>
      <c r="R343" s="1">
        <v>2493.65</v>
      </c>
      <c r="S343" t="s">
        <v>2861</v>
      </c>
      <c r="T343" t="s">
        <v>35</v>
      </c>
      <c r="U343" t="s">
        <v>25</v>
      </c>
      <c r="V343" t="s">
        <v>73</v>
      </c>
      <c r="W343" s="4">
        <f t="shared" si="31"/>
        <v>2493.65</v>
      </c>
      <c r="X343" s="4">
        <f t="shared" si="27"/>
        <v>150000</v>
      </c>
      <c r="Y343" s="9">
        <v>15</v>
      </c>
      <c r="Z343" s="5">
        <f t="shared" si="28"/>
        <v>166.24333333333334</v>
      </c>
      <c r="AA343" t="str">
        <f t="shared" si="29"/>
        <v>2021-10</v>
      </c>
      <c r="AB343" t="str">
        <f t="shared" si="30"/>
        <v>2021-2</v>
      </c>
    </row>
    <row r="344" spans="1:28" hidden="1" x14ac:dyDescent="0.25">
      <c r="A344">
        <v>1664834</v>
      </c>
      <c r="B344">
        <v>62487</v>
      </c>
      <c r="C344" t="s">
        <v>2693</v>
      </c>
      <c r="D344" t="s">
        <v>579</v>
      </c>
      <c r="E344" t="s">
        <v>133</v>
      </c>
      <c r="F344" t="s">
        <v>153</v>
      </c>
      <c r="G344" t="s">
        <v>24</v>
      </c>
      <c r="H344" t="s">
        <v>24</v>
      </c>
      <c r="I344" t="s">
        <v>25</v>
      </c>
      <c r="J344" t="s">
        <v>59</v>
      </c>
      <c r="K344">
        <v>-44.707844703393</v>
      </c>
      <c r="L344">
        <v>-72.689613180424999</v>
      </c>
      <c r="M344" s="6">
        <v>133500</v>
      </c>
      <c r="O344" t="s">
        <v>27</v>
      </c>
      <c r="P344" t="s">
        <v>661</v>
      </c>
      <c r="Q344" s="3">
        <v>59000000</v>
      </c>
      <c r="R344" s="1">
        <v>1959</v>
      </c>
      <c r="S344" t="s">
        <v>2694</v>
      </c>
      <c r="T344" t="s">
        <v>2695</v>
      </c>
      <c r="U344" t="s">
        <v>25</v>
      </c>
      <c r="V344" t="s">
        <v>61</v>
      </c>
      <c r="W344" s="4">
        <f t="shared" si="31"/>
        <v>1959</v>
      </c>
      <c r="X344" s="4">
        <f t="shared" si="27"/>
        <v>133500</v>
      </c>
      <c r="Y344" s="9">
        <v>13.35</v>
      </c>
      <c r="Z344" s="5">
        <f t="shared" si="28"/>
        <v>146.74157303370788</v>
      </c>
      <c r="AA344" t="str">
        <f t="shared" si="29"/>
        <v>2021-08</v>
      </c>
      <c r="AB344" t="str">
        <f t="shared" si="30"/>
        <v>2021-2</v>
      </c>
    </row>
    <row r="345" spans="1:28" hidden="1" x14ac:dyDescent="0.25">
      <c r="A345">
        <v>1702314</v>
      </c>
      <c r="B345">
        <v>65164</v>
      </c>
      <c r="C345" t="s">
        <v>3910</v>
      </c>
      <c r="D345" t="s">
        <v>192</v>
      </c>
      <c r="E345" t="s">
        <v>3911</v>
      </c>
      <c r="F345" t="s">
        <v>23</v>
      </c>
      <c r="G345" t="s">
        <v>24</v>
      </c>
      <c r="H345" t="s">
        <v>24</v>
      </c>
      <c r="I345" t="s">
        <v>25</v>
      </c>
      <c r="J345" t="s">
        <v>26</v>
      </c>
      <c r="K345">
        <v>-45.313147000000001</v>
      </c>
      <c r="L345">
        <v>-72.088300000000004</v>
      </c>
      <c r="M345" s="1">
        <v>132100</v>
      </c>
      <c r="N345">
        <v>0</v>
      </c>
      <c r="O345" t="s">
        <v>27</v>
      </c>
      <c r="P345" t="s">
        <v>71</v>
      </c>
      <c r="Q345" s="3">
        <v>250000000</v>
      </c>
      <c r="R345" s="1">
        <v>8454.1316017468307</v>
      </c>
      <c r="S345" t="s">
        <v>3912</v>
      </c>
      <c r="T345" t="s">
        <v>3913</v>
      </c>
      <c r="U345" t="s">
        <v>25</v>
      </c>
      <c r="V345" t="s">
        <v>25</v>
      </c>
      <c r="W345" s="4">
        <f t="shared" si="31"/>
        <v>8454.1316017468307</v>
      </c>
      <c r="X345" s="4">
        <f t="shared" si="27"/>
        <v>132100</v>
      </c>
      <c r="Y345" s="9">
        <v>13.21</v>
      </c>
      <c r="Z345" s="5">
        <f t="shared" si="28"/>
        <v>639.97968219128165</v>
      </c>
      <c r="AA345" t="str">
        <f t="shared" si="29"/>
        <v>2021-08</v>
      </c>
      <c r="AB345" t="str">
        <f t="shared" si="30"/>
        <v>2021-2</v>
      </c>
    </row>
    <row r="346" spans="1:28" hidden="1" x14ac:dyDescent="0.25">
      <c r="A346">
        <v>1625416</v>
      </c>
      <c r="B346">
        <v>59785</v>
      </c>
      <c r="C346" t="s">
        <v>3355</v>
      </c>
      <c r="D346" t="s">
        <v>2174</v>
      </c>
      <c r="E346" t="s">
        <v>2174</v>
      </c>
      <c r="F346" t="s">
        <v>32</v>
      </c>
      <c r="G346" t="s">
        <v>24</v>
      </c>
      <c r="H346" t="s">
        <v>24</v>
      </c>
      <c r="I346" t="s">
        <v>25</v>
      </c>
      <c r="J346" t="s">
        <v>63</v>
      </c>
      <c r="K346">
        <v>-44.238521800000001</v>
      </c>
      <c r="L346">
        <v>-71.851127000000005</v>
      </c>
      <c r="M346" s="1">
        <v>124200</v>
      </c>
      <c r="N346">
        <v>0</v>
      </c>
      <c r="O346" t="s">
        <v>27</v>
      </c>
      <c r="P346" t="s">
        <v>304</v>
      </c>
      <c r="Q346" s="3">
        <v>103682307</v>
      </c>
      <c r="R346" s="1">
        <v>3484</v>
      </c>
      <c r="S346" t="s">
        <v>3351</v>
      </c>
      <c r="T346" t="s">
        <v>1472</v>
      </c>
      <c r="U346" t="s">
        <v>25</v>
      </c>
      <c r="V346" t="s">
        <v>66</v>
      </c>
      <c r="W346" s="4">
        <f t="shared" si="31"/>
        <v>3484</v>
      </c>
      <c r="X346" s="4">
        <f t="shared" si="27"/>
        <v>124200</v>
      </c>
      <c r="Y346" s="9">
        <v>12.42</v>
      </c>
      <c r="Z346" s="5">
        <f t="shared" si="28"/>
        <v>280.51529790660226</v>
      </c>
      <c r="AA346" t="str">
        <f t="shared" si="29"/>
        <v>2021-08</v>
      </c>
      <c r="AB346" t="str">
        <f t="shared" si="30"/>
        <v>2021-2</v>
      </c>
    </row>
    <row r="347" spans="1:28" hidden="1" x14ac:dyDescent="0.25">
      <c r="A347">
        <v>2171716</v>
      </c>
      <c r="B347">
        <v>100845</v>
      </c>
      <c r="C347" t="s">
        <v>4497</v>
      </c>
      <c r="D347" t="s">
        <v>1746</v>
      </c>
      <c r="E347" t="s">
        <v>4495</v>
      </c>
      <c r="F347" t="s">
        <v>32</v>
      </c>
      <c r="G347" t="s">
        <v>24</v>
      </c>
      <c r="H347" t="s">
        <v>24</v>
      </c>
      <c r="I347" t="s">
        <v>25</v>
      </c>
      <c r="J347" t="s">
        <v>26</v>
      </c>
      <c r="K347">
        <v>-45.407751072320799</v>
      </c>
      <c r="L347">
        <v>-72.678869838367405</v>
      </c>
      <c r="M347" s="1">
        <v>123800</v>
      </c>
      <c r="O347" t="s">
        <v>27</v>
      </c>
      <c r="P347" t="s">
        <v>1082</v>
      </c>
      <c r="Q347" s="3">
        <v>1912841228</v>
      </c>
      <c r="R347" s="1">
        <v>61900</v>
      </c>
      <c r="S347" t="s">
        <v>4496</v>
      </c>
      <c r="T347" t="s">
        <v>35</v>
      </c>
      <c r="U347" t="s">
        <v>25</v>
      </c>
      <c r="V347" t="s">
        <v>25</v>
      </c>
      <c r="W347" s="4">
        <f t="shared" si="31"/>
        <v>61900</v>
      </c>
      <c r="X347" s="4">
        <f t="shared" si="27"/>
        <v>123800.00000000001</v>
      </c>
      <c r="Y347" s="9">
        <v>12.38</v>
      </c>
      <c r="Z347" s="5">
        <f t="shared" si="28"/>
        <v>5000</v>
      </c>
      <c r="AA347" t="str">
        <f t="shared" si="29"/>
        <v>2021-12</v>
      </c>
      <c r="AB347" t="str">
        <f t="shared" si="30"/>
        <v>2021-2</v>
      </c>
    </row>
    <row r="348" spans="1:28" hidden="1" x14ac:dyDescent="0.25">
      <c r="A348">
        <v>2105720</v>
      </c>
      <c r="B348">
        <v>96423</v>
      </c>
      <c r="C348" t="s">
        <v>3001</v>
      </c>
      <c r="D348" t="s">
        <v>606</v>
      </c>
      <c r="E348" t="s">
        <v>606</v>
      </c>
      <c r="F348" t="s">
        <v>23</v>
      </c>
      <c r="G348" t="s">
        <v>24</v>
      </c>
      <c r="H348" t="s">
        <v>24</v>
      </c>
      <c r="I348" t="s">
        <v>25</v>
      </c>
      <c r="J348" t="s">
        <v>127</v>
      </c>
      <c r="K348">
        <v>-47.247407199999998</v>
      </c>
      <c r="L348">
        <v>-72.556605700000006</v>
      </c>
      <c r="M348" s="1">
        <v>120000</v>
      </c>
      <c r="N348">
        <v>0</v>
      </c>
      <c r="O348" t="s">
        <v>27</v>
      </c>
      <c r="P348" t="s">
        <v>205</v>
      </c>
      <c r="Q348" s="3">
        <v>71132070</v>
      </c>
      <c r="R348" s="1">
        <v>2300</v>
      </c>
      <c r="S348" t="s">
        <v>3000</v>
      </c>
      <c r="T348" t="s">
        <v>233</v>
      </c>
      <c r="U348" t="s">
        <v>25</v>
      </c>
      <c r="V348" t="s">
        <v>129</v>
      </c>
      <c r="W348" s="4">
        <f t="shared" si="31"/>
        <v>2300</v>
      </c>
      <c r="X348" s="4">
        <f t="shared" si="27"/>
        <v>120000</v>
      </c>
      <c r="Y348" s="9">
        <v>12</v>
      </c>
      <c r="Z348" s="5">
        <f t="shared" si="28"/>
        <v>191.66666666666666</v>
      </c>
      <c r="AA348" t="str">
        <f t="shared" si="29"/>
        <v>2021-12</v>
      </c>
      <c r="AB348" t="str">
        <f t="shared" si="30"/>
        <v>2021-2</v>
      </c>
    </row>
    <row r="349" spans="1:28" hidden="1" x14ac:dyDescent="0.25">
      <c r="A349">
        <v>1744071</v>
      </c>
      <c r="B349">
        <v>68356</v>
      </c>
      <c r="C349" t="s">
        <v>2234</v>
      </c>
      <c r="D349" t="s">
        <v>218</v>
      </c>
      <c r="E349" t="s">
        <v>149</v>
      </c>
      <c r="F349" t="s">
        <v>153</v>
      </c>
      <c r="G349" t="s">
        <v>24</v>
      </c>
      <c r="H349" t="s">
        <v>24</v>
      </c>
      <c r="I349" t="s">
        <v>25</v>
      </c>
      <c r="J349" t="s">
        <v>63</v>
      </c>
      <c r="K349">
        <v>0</v>
      </c>
      <c r="L349">
        <v>0</v>
      </c>
      <c r="M349" s="6">
        <v>120000</v>
      </c>
      <c r="O349" t="s">
        <v>27</v>
      </c>
      <c r="P349" t="s">
        <v>661</v>
      </c>
      <c r="Q349" s="3">
        <v>35245583</v>
      </c>
      <c r="R349" s="1">
        <v>1170</v>
      </c>
      <c r="S349" t="s">
        <v>2235</v>
      </c>
      <c r="T349" t="s">
        <v>2236</v>
      </c>
      <c r="U349" t="s">
        <v>25</v>
      </c>
      <c r="V349" t="s">
        <v>66</v>
      </c>
      <c r="W349" s="4">
        <f t="shared" si="31"/>
        <v>1170</v>
      </c>
      <c r="X349" s="4">
        <f t="shared" si="27"/>
        <v>120000</v>
      </c>
      <c r="Y349" s="9">
        <v>12</v>
      </c>
      <c r="Z349" s="5">
        <f t="shared" si="28"/>
        <v>97.5</v>
      </c>
      <c r="AA349" t="str">
        <f t="shared" si="29"/>
        <v>2021-09</v>
      </c>
      <c r="AB349" t="str">
        <f t="shared" si="30"/>
        <v>2021-2</v>
      </c>
    </row>
    <row r="350" spans="1:28" hidden="1" x14ac:dyDescent="0.25">
      <c r="A350">
        <v>1937152</v>
      </c>
      <c r="B350">
        <v>84785</v>
      </c>
      <c r="C350" t="s">
        <v>417</v>
      </c>
      <c r="D350" t="s">
        <v>418</v>
      </c>
      <c r="E350" t="s">
        <v>419</v>
      </c>
      <c r="F350" t="s">
        <v>32</v>
      </c>
      <c r="G350" t="s">
        <v>24</v>
      </c>
      <c r="H350" t="s">
        <v>24</v>
      </c>
      <c r="I350" t="s">
        <v>25</v>
      </c>
      <c r="J350" t="s">
        <v>70</v>
      </c>
      <c r="K350">
        <v>-46.167909999999999</v>
      </c>
      <c r="L350">
        <v>-72.052583400000003</v>
      </c>
      <c r="M350" s="1">
        <v>103600</v>
      </c>
      <c r="O350" t="s">
        <v>27</v>
      </c>
      <c r="P350" t="s">
        <v>371</v>
      </c>
      <c r="Q350" s="3">
        <v>4534341</v>
      </c>
      <c r="R350" s="1">
        <v>150</v>
      </c>
      <c r="S350" t="s">
        <v>420</v>
      </c>
      <c r="T350" t="s">
        <v>35</v>
      </c>
      <c r="U350" t="s">
        <v>25</v>
      </c>
      <c r="V350" t="s">
        <v>73</v>
      </c>
      <c r="W350" s="4">
        <f>R350*Y350</f>
        <v>1554</v>
      </c>
      <c r="X350" s="4">
        <f t="shared" si="27"/>
        <v>103600</v>
      </c>
      <c r="Y350" s="9">
        <v>10.36</v>
      </c>
      <c r="Z350" s="5">
        <f t="shared" si="28"/>
        <v>150</v>
      </c>
      <c r="AA350" t="str">
        <f t="shared" si="29"/>
        <v>2021-10</v>
      </c>
      <c r="AB350" t="str">
        <f t="shared" si="30"/>
        <v>2021-2</v>
      </c>
    </row>
    <row r="351" spans="1:28" hidden="1" x14ac:dyDescent="0.25">
      <c r="A351">
        <v>1664833</v>
      </c>
      <c r="B351">
        <v>62486</v>
      </c>
      <c r="C351" t="s">
        <v>2697</v>
      </c>
      <c r="D351" t="s">
        <v>579</v>
      </c>
      <c r="E351" t="s">
        <v>133</v>
      </c>
      <c r="F351" t="s">
        <v>153</v>
      </c>
      <c r="G351" t="s">
        <v>24</v>
      </c>
      <c r="H351" t="s">
        <v>24</v>
      </c>
      <c r="I351" t="s">
        <v>25</v>
      </c>
      <c r="J351" t="s">
        <v>26</v>
      </c>
      <c r="K351">
        <v>-45.300768917509998</v>
      </c>
      <c r="L351">
        <v>-73.390384379937004</v>
      </c>
      <c r="M351" s="6">
        <v>101700</v>
      </c>
      <c r="O351" t="s">
        <v>27</v>
      </c>
      <c r="P351" t="s">
        <v>661</v>
      </c>
      <c r="Q351" s="3">
        <v>45000000</v>
      </c>
      <c r="R351" s="1">
        <v>1494</v>
      </c>
      <c r="S351" t="s">
        <v>2698</v>
      </c>
      <c r="T351" t="s">
        <v>2699</v>
      </c>
      <c r="U351" t="s">
        <v>25</v>
      </c>
      <c r="V351" t="s">
        <v>25</v>
      </c>
      <c r="W351" s="4">
        <f t="shared" ref="W351:W414" si="32">R351</f>
        <v>1494</v>
      </c>
      <c r="X351" s="4">
        <f t="shared" si="27"/>
        <v>101700</v>
      </c>
      <c r="Y351" s="9">
        <v>10.17</v>
      </c>
      <c r="Z351" s="5">
        <f t="shared" si="28"/>
        <v>146.90265486725664</v>
      </c>
      <c r="AA351" t="str">
        <f t="shared" si="29"/>
        <v>2021-08</v>
      </c>
      <c r="AB351" t="str">
        <f t="shared" si="30"/>
        <v>2021-2</v>
      </c>
    </row>
    <row r="352" spans="1:28" hidden="1" x14ac:dyDescent="0.25">
      <c r="A352">
        <v>2070447</v>
      </c>
      <c r="B352">
        <v>94066</v>
      </c>
      <c r="C352" t="s">
        <v>1212</v>
      </c>
      <c r="D352" t="s">
        <v>792</v>
      </c>
      <c r="E352" t="s">
        <v>1213</v>
      </c>
      <c r="F352" t="s">
        <v>153</v>
      </c>
      <c r="G352" t="s">
        <v>24</v>
      </c>
      <c r="H352" t="s">
        <v>24</v>
      </c>
      <c r="I352" t="s">
        <v>25</v>
      </c>
      <c r="J352" t="s">
        <v>70</v>
      </c>
      <c r="K352">
        <v>-45.580109629264001</v>
      </c>
      <c r="L352">
        <v>-72.011761599243997</v>
      </c>
      <c r="M352" s="1">
        <v>100000</v>
      </c>
      <c r="O352" t="s">
        <v>27</v>
      </c>
      <c r="P352" t="s">
        <v>181</v>
      </c>
      <c r="Q352" s="3">
        <v>12800000</v>
      </c>
      <c r="R352" s="1">
        <v>417</v>
      </c>
      <c r="S352" t="s">
        <v>1214</v>
      </c>
      <c r="T352" t="s">
        <v>1215</v>
      </c>
      <c r="U352" t="s">
        <v>25</v>
      </c>
      <c r="V352" t="s">
        <v>73</v>
      </c>
      <c r="W352" s="4">
        <f t="shared" si="32"/>
        <v>417</v>
      </c>
      <c r="X352" s="4">
        <f t="shared" si="27"/>
        <v>5000</v>
      </c>
      <c r="Y352" s="9">
        <v>0.5</v>
      </c>
      <c r="Z352" s="5">
        <f t="shared" si="28"/>
        <v>834</v>
      </c>
      <c r="AA352" t="str">
        <f t="shared" si="29"/>
        <v>2021-11</v>
      </c>
      <c r="AB352" t="str">
        <f t="shared" si="30"/>
        <v>2021-2</v>
      </c>
    </row>
    <row r="353" spans="1:28" hidden="1" x14ac:dyDescent="0.25">
      <c r="A353">
        <v>1940597</v>
      </c>
      <c r="B353">
        <v>84994</v>
      </c>
      <c r="C353" t="s">
        <v>4345</v>
      </c>
      <c r="D353" t="s">
        <v>3849</v>
      </c>
      <c r="E353" t="s">
        <v>438</v>
      </c>
      <c r="F353" t="s">
        <v>23</v>
      </c>
      <c r="G353" t="s">
        <v>24</v>
      </c>
      <c r="H353" t="s">
        <v>39</v>
      </c>
      <c r="I353" t="s">
        <v>25</v>
      </c>
      <c r="J353" t="s">
        <v>26</v>
      </c>
      <c r="K353">
        <v>-45.400001500000002</v>
      </c>
      <c r="L353">
        <v>-72.699996900000002</v>
      </c>
      <c r="M353" s="1">
        <v>86000</v>
      </c>
      <c r="N353">
        <v>0</v>
      </c>
      <c r="O353" t="s">
        <v>27</v>
      </c>
      <c r="P353" t="s">
        <v>283</v>
      </c>
      <c r="Q353" s="3">
        <v>473106820</v>
      </c>
      <c r="R353" s="1">
        <v>15300</v>
      </c>
      <c r="S353" t="s">
        <v>4346</v>
      </c>
      <c r="T353" t="s">
        <v>4347</v>
      </c>
      <c r="U353" t="s">
        <v>25</v>
      </c>
      <c r="V353" t="s">
        <v>25</v>
      </c>
      <c r="W353" s="4">
        <f t="shared" si="32"/>
        <v>15300</v>
      </c>
      <c r="X353" s="4">
        <f t="shared" si="27"/>
        <v>86000</v>
      </c>
      <c r="Y353" s="9">
        <v>8.6</v>
      </c>
      <c r="Z353" s="5">
        <f t="shared" si="28"/>
        <v>1779.0697674418604</v>
      </c>
      <c r="AA353" t="str">
        <f t="shared" si="29"/>
        <v>2021-10</v>
      </c>
      <c r="AB353" t="str">
        <f t="shared" si="30"/>
        <v>2021-2</v>
      </c>
    </row>
    <row r="354" spans="1:28" hidden="1" x14ac:dyDescent="0.25">
      <c r="A354">
        <v>1732694</v>
      </c>
      <c r="B354">
        <v>67367</v>
      </c>
      <c r="C354" t="s">
        <v>2937</v>
      </c>
      <c r="D354" t="s">
        <v>218</v>
      </c>
      <c r="E354" t="s">
        <v>145</v>
      </c>
      <c r="F354" t="s">
        <v>121</v>
      </c>
      <c r="G354" t="s">
        <v>24</v>
      </c>
      <c r="H354" t="s">
        <v>190</v>
      </c>
      <c r="I354" t="s">
        <v>25</v>
      </c>
      <c r="J354" t="s">
        <v>59</v>
      </c>
      <c r="K354">
        <v>-44.561557724455</v>
      </c>
      <c r="L354">
        <v>-72.632558242523004</v>
      </c>
      <c r="M354" s="1">
        <v>67100</v>
      </c>
      <c r="N354">
        <v>0</v>
      </c>
      <c r="O354" t="s">
        <v>54</v>
      </c>
      <c r="P354" t="s">
        <v>35</v>
      </c>
      <c r="Q354" s="3">
        <v>35000000</v>
      </c>
      <c r="R354" s="1">
        <v>1183.57842424456</v>
      </c>
      <c r="S354" t="s">
        <v>2938</v>
      </c>
      <c r="T354" t="s">
        <v>2939</v>
      </c>
      <c r="U354" t="s">
        <v>25</v>
      </c>
      <c r="V354" t="s">
        <v>61</v>
      </c>
      <c r="W354" s="4">
        <f t="shared" si="32"/>
        <v>1183.57842424456</v>
      </c>
      <c r="X354" s="4">
        <f t="shared" si="27"/>
        <v>67100</v>
      </c>
      <c r="Y354" s="9">
        <v>6.71</v>
      </c>
      <c r="Z354" s="5">
        <f t="shared" si="28"/>
        <v>176.39022716014307</v>
      </c>
      <c r="AA354" t="str">
        <f t="shared" si="29"/>
        <v>2021-09</v>
      </c>
      <c r="AB354" t="str">
        <f t="shared" si="30"/>
        <v>2021-2</v>
      </c>
    </row>
    <row r="355" spans="1:28" hidden="1" x14ac:dyDescent="0.25">
      <c r="A355">
        <v>1895738</v>
      </c>
      <c r="B355">
        <v>81276</v>
      </c>
      <c r="C355" t="s">
        <v>2683</v>
      </c>
      <c r="D355" t="s">
        <v>579</v>
      </c>
      <c r="E355" t="s">
        <v>1873</v>
      </c>
      <c r="F355" t="s">
        <v>153</v>
      </c>
      <c r="G355" t="s">
        <v>24</v>
      </c>
      <c r="H355" t="s">
        <v>24</v>
      </c>
      <c r="I355" t="s">
        <v>25</v>
      </c>
      <c r="J355" t="s">
        <v>59</v>
      </c>
      <c r="K355">
        <v>-44.4098696</v>
      </c>
      <c r="L355">
        <v>-73.738240500000003</v>
      </c>
      <c r="M355" s="1">
        <v>60000</v>
      </c>
      <c r="O355" t="s">
        <v>27</v>
      </c>
      <c r="P355" t="s">
        <v>661</v>
      </c>
      <c r="Q355" s="3">
        <v>26425720</v>
      </c>
      <c r="R355" s="1">
        <v>877</v>
      </c>
      <c r="S355" t="s">
        <v>2684</v>
      </c>
      <c r="T355" t="s">
        <v>2685</v>
      </c>
      <c r="U355" t="s">
        <v>25</v>
      </c>
      <c r="V355" t="s">
        <v>61</v>
      </c>
      <c r="W355" s="4">
        <f t="shared" si="32"/>
        <v>877</v>
      </c>
      <c r="X355" s="4">
        <f t="shared" si="27"/>
        <v>60000</v>
      </c>
      <c r="Y355" s="9">
        <v>6</v>
      </c>
      <c r="Z355" s="5">
        <f t="shared" si="28"/>
        <v>146.16666666666666</v>
      </c>
      <c r="AA355" t="str">
        <f t="shared" si="29"/>
        <v>2021-10</v>
      </c>
      <c r="AB355" t="str">
        <f t="shared" si="30"/>
        <v>2021-2</v>
      </c>
    </row>
    <row r="356" spans="1:28" hidden="1" x14ac:dyDescent="0.25">
      <c r="A356">
        <v>1737932</v>
      </c>
      <c r="B356">
        <v>67752</v>
      </c>
      <c r="C356" t="s">
        <v>3035</v>
      </c>
      <c r="D356" t="s">
        <v>145</v>
      </c>
      <c r="E356" t="s">
        <v>146</v>
      </c>
      <c r="F356" t="s">
        <v>121</v>
      </c>
      <c r="G356" t="s">
        <v>24</v>
      </c>
      <c r="H356" t="s">
        <v>190</v>
      </c>
      <c r="I356" t="s">
        <v>25</v>
      </c>
      <c r="J356" t="s">
        <v>59</v>
      </c>
      <c r="K356">
        <v>-44.561557724455</v>
      </c>
      <c r="L356">
        <v>-72.632558242523004</v>
      </c>
      <c r="M356" s="1">
        <v>57600</v>
      </c>
      <c r="N356">
        <v>0</v>
      </c>
      <c r="O356" t="s">
        <v>54</v>
      </c>
      <c r="P356" t="s">
        <v>35</v>
      </c>
      <c r="Q356" s="3">
        <v>34000000</v>
      </c>
      <c r="R356" s="1">
        <v>1149.7618978375699</v>
      </c>
      <c r="S356" t="s">
        <v>3036</v>
      </c>
      <c r="T356" t="s">
        <v>2939</v>
      </c>
      <c r="U356" t="s">
        <v>25</v>
      </c>
      <c r="V356" t="s">
        <v>61</v>
      </c>
      <c r="W356" s="4">
        <f t="shared" si="32"/>
        <v>1149.7618978375699</v>
      </c>
      <c r="X356" s="4">
        <f t="shared" si="27"/>
        <v>57600</v>
      </c>
      <c r="Y356" s="9">
        <v>5.76</v>
      </c>
      <c r="Z356" s="5">
        <f t="shared" si="28"/>
        <v>199.61144059680035</v>
      </c>
      <c r="AA356" t="str">
        <f t="shared" si="29"/>
        <v>2021-09</v>
      </c>
      <c r="AB356" t="str">
        <f t="shared" si="30"/>
        <v>2021-2</v>
      </c>
    </row>
    <row r="357" spans="1:28" hidden="1" x14ac:dyDescent="0.25">
      <c r="A357">
        <v>1969112</v>
      </c>
      <c r="B357">
        <v>87229</v>
      </c>
      <c r="C357" t="s">
        <v>3638</v>
      </c>
      <c r="D357" t="s">
        <v>3639</v>
      </c>
      <c r="E357" t="s">
        <v>3640</v>
      </c>
      <c r="F357" t="s">
        <v>32</v>
      </c>
      <c r="G357" t="s">
        <v>24</v>
      </c>
      <c r="H357" t="s">
        <v>24</v>
      </c>
      <c r="I357" t="s">
        <v>25</v>
      </c>
      <c r="J357" t="s">
        <v>59</v>
      </c>
      <c r="K357">
        <v>0</v>
      </c>
      <c r="L357">
        <v>0</v>
      </c>
      <c r="M357" s="1">
        <v>50000</v>
      </c>
      <c r="N357">
        <v>0</v>
      </c>
      <c r="O357" t="s">
        <v>27</v>
      </c>
      <c r="P357" t="s">
        <v>591</v>
      </c>
      <c r="Q357" s="3">
        <v>60000000</v>
      </c>
      <c r="R357" s="1">
        <v>1979.51</v>
      </c>
      <c r="S357" t="s">
        <v>3641</v>
      </c>
      <c r="T357" t="s">
        <v>35</v>
      </c>
      <c r="U357" t="s">
        <v>25</v>
      </c>
      <c r="V357" t="s">
        <v>61</v>
      </c>
      <c r="W357" s="4">
        <f t="shared" si="32"/>
        <v>1979.51</v>
      </c>
      <c r="X357" s="4">
        <f t="shared" si="27"/>
        <v>50000</v>
      </c>
      <c r="Y357" s="9">
        <v>5</v>
      </c>
      <c r="Z357" s="5">
        <f t="shared" si="28"/>
        <v>395.90199999999999</v>
      </c>
      <c r="AA357" t="str">
        <f t="shared" si="29"/>
        <v>2021-10</v>
      </c>
      <c r="AB357" t="str">
        <f t="shared" si="30"/>
        <v>2021-2</v>
      </c>
    </row>
    <row r="358" spans="1:28" hidden="1" x14ac:dyDescent="0.25">
      <c r="A358">
        <v>2070509</v>
      </c>
      <c r="B358">
        <v>94084</v>
      </c>
      <c r="C358" t="s">
        <v>3072</v>
      </c>
      <c r="D358" t="s">
        <v>1213</v>
      </c>
      <c r="E358" t="s">
        <v>3073</v>
      </c>
      <c r="F358" t="s">
        <v>23</v>
      </c>
      <c r="G358" t="s">
        <v>24</v>
      </c>
      <c r="H358" t="s">
        <v>24</v>
      </c>
      <c r="I358" t="s">
        <v>25</v>
      </c>
      <c r="J358" t="s">
        <v>59</v>
      </c>
      <c r="K358">
        <v>-44.322796799999999</v>
      </c>
      <c r="L358">
        <v>-72.560011900000006</v>
      </c>
      <c r="M358" s="1">
        <v>50000</v>
      </c>
      <c r="N358">
        <v>0</v>
      </c>
      <c r="O358" t="s">
        <v>27</v>
      </c>
      <c r="P358" t="s">
        <v>205</v>
      </c>
      <c r="Q358" s="3">
        <v>31000000</v>
      </c>
      <c r="R358" s="1">
        <v>1048.3123186166099</v>
      </c>
      <c r="S358" t="s">
        <v>3074</v>
      </c>
      <c r="T358" t="s">
        <v>2127</v>
      </c>
      <c r="U358" t="s">
        <v>25</v>
      </c>
      <c r="V358" t="s">
        <v>61</v>
      </c>
      <c r="W358" s="4">
        <f t="shared" si="32"/>
        <v>1048.3123186166099</v>
      </c>
      <c r="X358" s="4">
        <f t="shared" si="27"/>
        <v>50000</v>
      </c>
      <c r="Y358" s="9">
        <v>5</v>
      </c>
      <c r="Z358" s="5">
        <f t="shared" si="28"/>
        <v>209.66246372332199</v>
      </c>
      <c r="AA358" t="str">
        <f t="shared" si="29"/>
        <v>2021-11</v>
      </c>
      <c r="AB358" t="str">
        <f t="shared" si="30"/>
        <v>2021-2</v>
      </c>
    </row>
    <row r="359" spans="1:28" hidden="1" x14ac:dyDescent="0.25">
      <c r="A359">
        <v>1596328</v>
      </c>
      <c r="B359">
        <v>56214</v>
      </c>
      <c r="C359" t="s">
        <v>3024</v>
      </c>
      <c r="D359" t="s">
        <v>163</v>
      </c>
      <c r="E359" t="s">
        <v>2752</v>
      </c>
      <c r="F359" t="s">
        <v>32</v>
      </c>
      <c r="G359" t="s">
        <v>24</v>
      </c>
      <c r="H359" t="s">
        <v>24</v>
      </c>
      <c r="I359" t="s">
        <v>25</v>
      </c>
      <c r="J359" t="s">
        <v>59</v>
      </c>
      <c r="K359">
        <v>0</v>
      </c>
      <c r="L359">
        <v>0</v>
      </c>
      <c r="M359" s="1">
        <v>50000</v>
      </c>
      <c r="N359">
        <v>0</v>
      </c>
      <c r="O359" t="s">
        <v>27</v>
      </c>
      <c r="P359" t="s">
        <v>675</v>
      </c>
      <c r="Q359" s="3">
        <v>29750000</v>
      </c>
      <c r="R359" s="1">
        <v>990.07</v>
      </c>
      <c r="S359" t="s">
        <v>3025</v>
      </c>
      <c r="T359" t="s">
        <v>35</v>
      </c>
      <c r="U359" t="s">
        <v>25</v>
      </c>
      <c r="V359" t="s">
        <v>61</v>
      </c>
      <c r="W359" s="4">
        <f t="shared" si="32"/>
        <v>990.07</v>
      </c>
      <c r="X359" s="4">
        <f t="shared" si="27"/>
        <v>50000</v>
      </c>
      <c r="Y359" s="9">
        <v>5</v>
      </c>
      <c r="Z359" s="5">
        <f t="shared" si="28"/>
        <v>198.01400000000001</v>
      </c>
      <c r="AA359" t="str">
        <f t="shared" si="29"/>
        <v>2021-07</v>
      </c>
      <c r="AB359" t="str">
        <f t="shared" si="30"/>
        <v>2021-2</v>
      </c>
    </row>
    <row r="360" spans="1:28" hidden="1" x14ac:dyDescent="0.25">
      <c r="A360">
        <v>1941464</v>
      </c>
      <c r="B360">
        <v>85137</v>
      </c>
      <c r="C360" t="s">
        <v>2563</v>
      </c>
      <c r="D360" t="s">
        <v>419</v>
      </c>
      <c r="E360" t="s">
        <v>438</v>
      </c>
      <c r="F360" t="s">
        <v>32</v>
      </c>
      <c r="G360" t="s">
        <v>24</v>
      </c>
      <c r="H360" t="s">
        <v>24</v>
      </c>
      <c r="I360" t="s">
        <v>25</v>
      </c>
      <c r="J360" t="s">
        <v>59</v>
      </c>
      <c r="K360">
        <v>0</v>
      </c>
      <c r="L360">
        <v>0</v>
      </c>
      <c r="M360" s="1">
        <v>0</v>
      </c>
      <c r="N360">
        <v>0</v>
      </c>
      <c r="O360" t="s">
        <v>27</v>
      </c>
      <c r="P360" t="s">
        <v>591</v>
      </c>
      <c r="Q360" s="3">
        <v>20000000</v>
      </c>
      <c r="R360" s="1">
        <v>661.61</v>
      </c>
      <c r="S360" t="s">
        <v>2564</v>
      </c>
      <c r="T360" t="s">
        <v>35</v>
      </c>
      <c r="U360" t="s">
        <v>25</v>
      </c>
      <c r="V360" t="s">
        <v>61</v>
      </c>
      <c r="W360" s="4">
        <f t="shared" si="32"/>
        <v>661.61</v>
      </c>
      <c r="X360" s="4">
        <f t="shared" si="27"/>
        <v>50000</v>
      </c>
      <c r="Y360" s="9">
        <v>5</v>
      </c>
      <c r="Z360" s="5">
        <f t="shared" si="28"/>
        <v>132.322</v>
      </c>
      <c r="AA360" t="str">
        <f t="shared" si="29"/>
        <v>2021-10</v>
      </c>
      <c r="AB360" t="str">
        <f t="shared" si="30"/>
        <v>2021-2</v>
      </c>
    </row>
    <row r="361" spans="1:28" hidden="1" x14ac:dyDescent="0.25">
      <c r="A361">
        <v>2070446</v>
      </c>
      <c r="B361">
        <v>94065</v>
      </c>
      <c r="C361" t="s">
        <v>2207</v>
      </c>
      <c r="D361" t="s">
        <v>1394</v>
      </c>
      <c r="E361" t="s">
        <v>1213</v>
      </c>
      <c r="F361" t="s">
        <v>153</v>
      </c>
      <c r="G361" t="s">
        <v>24</v>
      </c>
      <c r="H361" t="s">
        <v>190</v>
      </c>
      <c r="I361" t="s">
        <v>25</v>
      </c>
      <c r="J361" t="s">
        <v>70</v>
      </c>
      <c r="K361">
        <v>-45.582993101040003</v>
      </c>
      <c r="L361">
        <v>-72.006268435181994</v>
      </c>
      <c r="M361" s="1">
        <v>50000</v>
      </c>
      <c r="O361" t="s">
        <v>27</v>
      </c>
      <c r="P361" t="s">
        <v>1132</v>
      </c>
      <c r="Q361" s="3">
        <v>14700000</v>
      </c>
      <c r="R361" s="1">
        <v>479</v>
      </c>
      <c r="S361" t="s">
        <v>2208</v>
      </c>
      <c r="T361" t="s">
        <v>1215</v>
      </c>
      <c r="U361" t="s">
        <v>25</v>
      </c>
      <c r="V361" t="s">
        <v>73</v>
      </c>
      <c r="W361" s="4">
        <f t="shared" si="32"/>
        <v>479</v>
      </c>
      <c r="X361" s="4">
        <f t="shared" si="27"/>
        <v>50000</v>
      </c>
      <c r="Y361" s="9">
        <v>5</v>
      </c>
      <c r="Z361" s="5">
        <f t="shared" si="28"/>
        <v>95.8</v>
      </c>
      <c r="AA361" t="str">
        <f t="shared" si="29"/>
        <v>2021-11</v>
      </c>
      <c r="AB361" t="str">
        <f t="shared" si="30"/>
        <v>2021-2</v>
      </c>
    </row>
    <row r="362" spans="1:28" hidden="1" x14ac:dyDescent="0.25">
      <c r="A362">
        <v>1788700</v>
      </c>
      <c r="B362">
        <v>71631</v>
      </c>
      <c r="C362" t="s">
        <v>2885</v>
      </c>
      <c r="D362" t="s">
        <v>2886</v>
      </c>
      <c r="E362" t="s">
        <v>192</v>
      </c>
      <c r="F362" t="s">
        <v>32</v>
      </c>
      <c r="G362" t="s">
        <v>24</v>
      </c>
      <c r="H362" t="s">
        <v>24</v>
      </c>
      <c r="I362" t="s">
        <v>25</v>
      </c>
      <c r="J362" t="s">
        <v>59</v>
      </c>
      <c r="K362">
        <v>-44.729918699999999</v>
      </c>
      <c r="L362">
        <v>-72.682281200000006</v>
      </c>
      <c r="M362" s="6">
        <v>49100</v>
      </c>
      <c r="N362">
        <v>0</v>
      </c>
      <c r="O362" t="s">
        <v>27</v>
      </c>
      <c r="P362" t="s">
        <v>1406</v>
      </c>
      <c r="Q362" s="3">
        <v>24824000</v>
      </c>
      <c r="R362" s="1">
        <v>830.96</v>
      </c>
      <c r="S362" t="s">
        <v>2887</v>
      </c>
      <c r="T362" t="s">
        <v>816</v>
      </c>
      <c r="U362" t="s">
        <v>25</v>
      </c>
      <c r="V362" t="s">
        <v>61</v>
      </c>
      <c r="W362" s="4">
        <f t="shared" si="32"/>
        <v>830.96</v>
      </c>
      <c r="X362" s="4">
        <f t="shared" si="27"/>
        <v>49100</v>
      </c>
      <c r="Y362" s="9">
        <v>4.91</v>
      </c>
      <c r="Z362" s="5">
        <f t="shared" si="28"/>
        <v>169.23828920570264</v>
      </c>
      <c r="AA362" t="str">
        <f t="shared" si="29"/>
        <v>2021-09</v>
      </c>
      <c r="AB362" t="str">
        <f t="shared" si="30"/>
        <v>2021-2</v>
      </c>
    </row>
    <row r="363" spans="1:28" hidden="1" x14ac:dyDescent="0.25">
      <c r="A363">
        <v>2107680</v>
      </c>
      <c r="B363">
        <v>96850</v>
      </c>
      <c r="C363" t="s">
        <v>3109</v>
      </c>
      <c r="D363" t="s">
        <v>627</v>
      </c>
      <c r="E363" t="s">
        <v>606</v>
      </c>
      <c r="F363" t="s">
        <v>153</v>
      </c>
      <c r="G363" t="s">
        <v>24</v>
      </c>
      <c r="H363" t="s">
        <v>24</v>
      </c>
      <c r="I363" t="s">
        <v>25</v>
      </c>
      <c r="J363" t="s">
        <v>42</v>
      </c>
      <c r="K363">
        <v>-44.254970669153003</v>
      </c>
      <c r="L363">
        <v>-71.913822577733995</v>
      </c>
      <c r="M363" s="6">
        <v>49000</v>
      </c>
      <c r="O363" t="s">
        <v>27</v>
      </c>
      <c r="P363" t="s">
        <v>479</v>
      </c>
      <c r="Q363" s="3">
        <v>33400000</v>
      </c>
      <c r="R363" s="1">
        <v>1084</v>
      </c>
      <c r="S363" t="s">
        <v>3110</v>
      </c>
      <c r="T363" t="s">
        <v>3111</v>
      </c>
      <c r="U363" t="s">
        <v>25</v>
      </c>
      <c r="V363" t="s">
        <v>46</v>
      </c>
      <c r="W363" s="4">
        <f t="shared" si="32"/>
        <v>1084</v>
      </c>
      <c r="X363" s="4">
        <f t="shared" si="27"/>
        <v>49000</v>
      </c>
      <c r="Y363" s="9">
        <v>4.9000000000000004</v>
      </c>
      <c r="Z363" s="5">
        <f t="shared" si="28"/>
        <v>221.22448979591834</v>
      </c>
      <c r="AA363" t="str">
        <f t="shared" si="29"/>
        <v>2021-12</v>
      </c>
      <c r="AB363" t="str">
        <f t="shared" si="30"/>
        <v>2021-2</v>
      </c>
    </row>
    <row r="364" spans="1:28" hidden="1" x14ac:dyDescent="0.25">
      <c r="A364">
        <v>2058196</v>
      </c>
      <c r="B364">
        <v>93352</v>
      </c>
      <c r="C364" t="s">
        <v>3106</v>
      </c>
      <c r="D364" t="s">
        <v>193</v>
      </c>
      <c r="E364" t="s">
        <v>1404</v>
      </c>
      <c r="F364" t="s">
        <v>153</v>
      </c>
      <c r="G364" t="s">
        <v>24</v>
      </c>
      <c r="H364" t="s">
        <v>24</v>
      </c>
      <c r="I364" t="s">
        <v>25</v>
      </c>
      <c r="J364" t="s">
        <v>59</v>
      </c>
      <c r="K364">
        <v>-44.4098696</v>
      </c>
      <c r="L364">
        <v>-73.738240500000003</v>
      </c>
      <c r="M364" s="6">
        <v>49000</v>
      </c>
      <c r="O364" t="s">
        <v>27</v>
      </c>
      <c r="P364" t="s">
        <v>661</v>
      </c>
      <c r="Q364" s="3">
        <v>33170000</v>
      </c>
      <c r="R364" s="1">
        <v>1083</v>
      </c>
      <c r="S364" t="s">
        <v>3107</v>
      </c>
      <c r="T364" t="s">
        <v>3108</v>
      </c>
      <c r="U364" t="s">
        <v>25</v>
      </c>
      <c r="V364" t="s">
        <v>61</v>
      </c>
      <c r="W364" s="4">
        <f t="shared" si="32"/>
        <v>1083</v>
      </c>
      <c r="X364" s="4">
        <f t="shared" si="27"/>
        <v>49000</v>
      </c>
      <c r="Y364" s="9">
        <v>4.9000000000000004</v>
      </c>
      <c r="Z364" s="5">
        <f t="shared" si="28"/>
        <v>221.0204081632653</v>
      </c>
      <c r="AA364" t="str">
        <f t="shared" si="29"/>
        <v>2021-11</v>
      </c>
      <c r="AB364" t="str">
        <f t="shared" si="30"/>
        <v>2021-2</v>
      </c>
    </row>
    <row r="365" spans="1:28" hidden="1" x14ac:dyDescent="0.25">
      <c r="A365">
        <v>1709788</v>
      </c>
      <c r="B365">
        <v>65684</v>
      </c>
      <c r="C365" t="s">
        <v>3924</v>
      </c>
      <c r="D365" t="s">
        <v>145</v>
      </c>
      <c r="E365" t="s">
        <v>674</v>
      </c>
      <c r="F365" t="s">
        <v>32</v>
      </c>
      <c r="G365" t="s">
        <v>24</v>
      </c>
      <c r="H365" t="s">
        <v>24</v>
      </c>
      <c r="I365" t="s">
        <v>25</v>
      </c>
      <c r="J365" t="s">
        <v>70</v>
      </c>
      <c r="K365">
        <v>0</v>
      </c>
      <c r="L365">
        <v>0</v>
      </c>
      <c r="M365" s="1">
        <v>0</v>
      </c>
      <c r="N365">
        <v>0</v>
      </c>
      <c r="O365" t="s">
        <v>27</v>
      </c>
      <c r="P365" t="s">
        <v>675</v>
      </c>
      <c r="Q365" s="3">
        <v>86000000</v>
      </c>
      <c r="R365" s="1">
        <v>2862.05</v>
      </c>
      <c r="S365" t="s">
        <v>3925</v>
      </c>
      <c r="T365" t="s">
        <v>35</v>
      </c>
      <c r="U365" t="s">
        <v>25</v>
      </c>
      <c r="V365" t="s">
        <v>73</v>
      </c>
      <c r="W365" s="4">
        <f t="shared" si="32"/>
        <v>2862.05</v>
      </c>
      <c r="X365" s="4">
        <f t="shared" si="27"/>
        <v>43000</v>
      </c>
      <c r="Y365" s="9">
        <v>4.3</v>
      </c>
      <c r="Z365" s="5">
        <f t="shared" si="28"/>
        <v>665.59302325581405</v>
      </c>
      <c r="AA365" t="str">
        <f t="shared" si="29"/>
        <v>2021-08</v>
      </c>
      <c r="AB365" t="str">
        <f t="shared" si="30"/>
        <v>2021-2</v>
      </c>
    </row>
    <row r="366" spans="1:28" hidden="1" x14ac:dyDescent="0.25">
      <c r="A366">
        <v>1681701</v>
      </c>
      <c r="B366">
        <v>63930</v>
      </c>
      <c r="C366" t="s">
        <v>4484</v>
      </c>
      <c r="D366" t="s">
        <v>3907</v>
      </c>
      <c r="E366" t="s">
        <v>757</v>
      </c>
      <c r="F366" t="s">
        <v>153</v>
      </c>
      <c r="G366" t="s">
        <v>24</v>
      </c>
      <c r="H366" t="s">
        <v>24</v>
      </c>
      <c r="I366" t="s">
        <v>25</v>
      </c>
      <c r="J366" t="s">
        <v>70</v>
      </c>
      <c r="K366">
        <v>0</v>
      </c>
      <c r="L366">
        <v>0</v>
      </c>
      <c r="M366" s="6">
        <v>35000</v>
      </c>
      <c r="O366" t="s">
        <v>27</v>
      </c>
      <c r="P366" t="s">
        <v>661</v>
      </c>
      <c r="Q366" s="3">
        <v>490000000</v>
      </c>
      <c r="R366" s="1">
        <v>16266</v>
      </c>
      <c r="S366" t="s">
        <v>4485</v>
      </c>
      <c r="T366" t="s">
        <v>4486</v>
      </c>
      <c r="U366" t="s">
        <v>25</v>
      </c>
      <c r="V366" t="s">
        <v>73</v>
      </c>
      <c r="W366" s="4">
        <f t="shared" si="32"/>
        <v>16266</v>
      </c>
      <c r="X366" s="4">
        <f t="shared" si="27"/>
        <v>35000</v>
      </c>
      <c r="Y366" s="9">
        <v>3.5</v>
      </c>
      <c r="Z366" s="5">
        <f t="shared" si="28"/>
        <v>4647.4285714285716</v>
      </c>
      <c r="AA366" t="str">
        <f t="shared" si="29"/>
        <v>2021-08</v>
      </c>
      <c r="AB366" t="str">
        <f t="shared" si="30"/>
        <v>2021-2</v>
      </c>
    </row>
    <row r="367" spans="1:28" hidden="1" x14ac:dyDescent="0.25">
      <c r="A367">
        <v>1853104</v>
      </c>
      <c r="B367">
        <v>77171</v>
      </c>
      <c r="C367" t="s">
        <v>3929</v>
      </c>
      <c r="D367" t="s">
        <v>1814</v>
      </c>
      <c r="E367" t="s">
        <v>96</v>
      </c>
      <c r="F367" t="s">
        <v>23</v>
      </c>
      <c r="G367" t="s">
        <v>24</v>
      </c>
      <c r="H367" t="s">
        <v>39</v>
      </c>
      <c r="I367" t="s">
        <v>25</v>
      </c>
      <c r="J367" t="s">
        <v>127</v>
      </c>
      <c r="K367">
        <v>-47.162254300000001</v>
      </c>
      <c r="L367">
        <v>-72.829414400000005</v>
      </c>
      <c r="M367" s="1">
        <v>35000</v>
      </c>
      <c r="N367">
        <v>0</v>
      </c>
      <c r="O367" t="s">
        <v>27</v>
      </c>
      <c r="P367" t="s">
        <v>283</v>
      </c>
      <c r="Q367" s="3">
        <v>70000000</v>
      </c>
      <c r="R367" s="1">
        <v>2367.15684848911</v>
      </c>
      <c r="S367" t="s">
        <v>3930</v>
      </c>
      <c r="T367" t="s">
        <v>3931</v>
      </c>
      <c r="U367" t="s">
        <v>25</v>
      </c>
      <c r="V367" t="s">
        <v>129</v>
      </c>
      <c r="W367" s="4">
        <f t="shared" si="32"/>
        <v>2367.15684848911</v>
      </c>
      <c r="X367" s="4">
        <f t="shared" si="27"/>
        <v>35000</v>
      </c>
      <c r="Y367" s="9">
        <v>3.5</v>
      </c>
      <c r="Z367" s="5">
        <f t="shared" si="28"/>
        <v>676.33052813974575</v>
      </c>
      <c r="AA367" t="str">
        <f t="shared" si="29"/>
        <v>2021-09</v>
      </c>
      <c r="AB367" t="str">
        <f t="shared" si="30"/>
        <v>2021-2</v>
      </c>
    </row>
    <row r="368" spans="1:28" hidden="1" x14ac:dyDescent="0.25">
      <c r="A368">
        <v>1854772</v>
      </c>
      <c r="B368">
        <v>77610</v>
      </c>
      <c r="C368" t="s">
        <v>3872</v>
      </c>
      <c r="D368" t="s">
        <v>714</v>
      </c>
      <c r="E368" t="s">
        <v>715</v>
      </c>
      <c r="F368" t="s">
        <v>23</v>
      </c>
      <c r="G368" t="s">
        <v>24</v>
      </c>
      <c r="H368" t="s">
        <v>39</v>
      </c>
      <c r="I368" t="s">
        <v>25</v>
      </c>
      <c r="J368" t="s">
        <v>26</v>
      </c>
      <c r="K368">
        <v>-46.378345500000002</v>
      </c>
      <c r="L368">
        <v>-72.300765999999996</v>
      </c>
      <c r="M368" s="1">
        <v>35000</v>
      </c>
      <c r="N368">
        <v>0</v>
      </c>
      <c r="O368" t="s">
        <v>27</v>
      </c>
      <c r="P368" t="s">
        <v>71</v>
      </c>
      <c r="Q368" s="3">
        <v>60000000</v>
      </c>
      <c r="R368" s="1">
        <v>2028.9915844192401</v>
      </c>
      <c r="S368" t="s">
        <v>3873</v>
      </c>
      <c r="T368" t="s">
        <v>3874</v>
      </c>
      <c r="U368" t="s">
        <v>25</v>
      </c>
      <c r="V368" t="s">
        <v>25</v>
      </c>
      <c r="W368" s="4">
        <f t="shared" si="32"/>
        <v>2028.9915844192401</v>
      </c>
      <c r="X368" s="4">
        <f t="shared" si="27"/>
        <v>35000</v>
      </c>
      <c r="Y368" s="9">
        <v>3.5</v>
      </c>
      <c r="Z368" s="5">
        <f t="shared" si="28"/>
        <v>579.71188126264008</v>
      </c>
      <c r="AA368" t="str">
        <f t="shared" si="29"/>
        <v>2021-09</v>
      </c>
      <c r="AB368" t="str">
        <f t="shared" si="30"/>
        <v>2021-2</v>
      </c>
    </row>
    <row r="369" spans="1:28" hidden="1" x14ac:dyDescent="0.25">
      <c r="A369">
        <v>1572132</v>
      </c>
      <c r="B369">
        <v>53563</v>
      </c>
      <c r="C369" t="s">
        <v>4237</v>
      </c>
      <c r="D369" t="s">
        <v>812</v>
      </c>
      <c r="E369" t="s">
        <v>704</v>
      </c>
      <c r="F369" t="s">
        <v>153</v>
      </c>
      <c r="G369" t="s">
        <v>24</v>
      </c>
      <c r="H369" t="s">
        <v>24</v>
      </c>
      <c r="I369" t="s">
        <v>25</v>
      </c>
      <c r="J369" t="s">
        <v>63</v>
      </c>
      <c r="K369">
        <v>-46.452461814865003</v>
      </c>
      <c r="L369">
        <v>-72.683145307811998</v>
      </c>
      <c r="M369" s="1">
        <v>33000</v>
      </c>
      <c r="O369" t="s">
        <v>27</v>
      </c>
      <c r="P369" t="s">
        <v>371</v>
      </c>
      <c r="Q369" s="3">
        <v>125000000</v>
      </c>
      <c r="R369" s="1">
        <v>4149</v>
      </c>
      <c r="S369" t="s">
        <v>4238</v>
      </c>
      <c r="T369" t="s">
        <v>4239</v>
      </c>
      <c r="U369" t="s">
        <v>25</v>
      </c>
      <c r="V369" t="s">
        <v>66</v>
      </c>
      <c r="W369" s="4">
        <f t="shared" si="32"/>
        <v>4149</v>
      </c>
      <c r="X369" s="4">
        <f t="shared" si="27"/>
        <v>33000</v>
      </c>
      <c r="Y369" s="9">
        <v>3.3</v>
      </c>
      <c r="Z369" s="5">
        <f t="shared" si="28"/>
        <v>1257.2727272727273</v>
      </c>
      <c r="AA369" t="str">
        <f t="shared" si="29"/>
        <v>2021-07</v>
      </c>
      <c r="AB369" t="str">
        <f t="shared" si="30"/>
        <v>2021-2</v>
      </c>
    </row>
    <row r="370" spans="1:28" hidden="1" x14ac:dyDescent="0.25">
      <c r="A370">
        <v>1894251</v>
      </c>
      <c r="B370">
        <v>81087</v>
      </c>
      <c r="C370" t="s">
        <v>2358</v>
      </c>
      <c r="D370" t="s">
        <v>1830</v>
      </c>
      <c r="E370" t="s">
        <v>1873</v>
      </c>
      <c r="F370" t="s">
        <v>121</v>
      </c>
      <c r="G370" t="s">
        <v>24</v>
      </c>
      <c r="H370" t="s">
        <v>212</v>
      </c>
      <c r="I370" t="s">
        <v>25</v>
      </c>
      <c r="J370" t="s">
        <v>26</v>
      </c>
      <c r="K370">
        <v>-45.402117348683198</v>
      </c>
      <c r="L370">
        <v>-72.684115821896597</v>
      </c>
      <c r="M370" s="1">
        <v>31800</v>
      </c>
      <c r="N370">
        <v>0</v>
      </c>
      <c r="O370" t="s">
        <v>54</v>
      </c>
      <c r="P370" t="s">
        <v>35</v>
      </c>
      <c r="Q370" s="3">
        <v>10200000</v>
      </c>
      <c r="R370" s="1">
        <v>344.92856935127099</v>
      </c>
      <c r="S370" t="s">
        <v>2359</v>
      </c>
      <c r="T370" t="s">
        <v>2360</v>
      </c>
      <c r="U370" t="s">
        <v>25</v>
      </c>
      <c r="V370" t="s">
        <v>25</v>
      </c>
      <c r="W370" s="4">
        <f t="shared" si="32"/>
        <v>344.92856935127099</v>
      </c>
      <c r="X370" s="4">
        <f t="shared" si="27"/>
        <v>31800</v>
      </c>
      <c r="Y370" s="9">
        <v>3.18</v>
      </c>
      <c r="Z370" s="5">
        <f t="shared" si="28"/>
        <v>108.46810356958207</v>
      </c>
      <c r="AA370" t="str">
        <f t="shared" si="29"/>
        <v>2021-10</v>
      </c>
      <c r="AB370" t="str">
        <f t="shared" si="30"/>
        <v>2021-2</v>
      </c>
    </row>
    <row r="371" spans="1:28" hidden="1" x14ac:dyDescent="0.25">
      <c r="A371">
        <v>1811940</v>
      </c>
      <c r="B371">
        <v>73066</v>
      </c>
      <c r="C371" t="s">
        <v>3743</v>
      </c>
      <c r="D371" t="s">
        <v>1489</v>
      </c>
      <c r="E371" t="s">
        <v>2865</v>
      </c>
      <c r="F371" t="s">
        <v>32</v>
      </c>
      <c r="G371" t="s">
        <v>24</v>
      </c>
      <c r="H371" t="s">
        <v>24</v>
      </c>
      <c r="I371" t="s">
        <v>25</v>
      </c>
      <c r="J371" t="s">
        <v>70</v>
      </c>
      <c r="K371">
        <v>0</v>
      </c>
      <c r="L371">
        <v>0</v>
      </c>
      <c r="M371" s="1">
        <v>0</v>
      </c>
      <c r="N371">
        <v>0</v>
      </c>
      <c r="O371" t="s">
        <v>27</v>
      </c>
      <c r="P371" t="s">
        <v>675</v>
      </c>
      <c r="Q371" s="3">
        <v>45000000</v>
      </c>
      <c r="R371" s="1">
        <v>1497.58</v>
      </c>
      <c r="S371" t="s">
        <v>3744</v>
      </c>
      <c r="T371" t="s">
        <v>35</v>
      </c>
      <c r="U371" t="s">
        <v>25</v>
      </c>
      <c r="V371" t="s">
        <v>73</v>
      </c>
      <c r="W371" s="4">
        <f t="shared" si="32"/>
        <v>1497.58</v>
      </c>
      <c r="X371" s="4">
        <f t="shared" si="27"/>
        <v>31000</v>
      </c>
      <c r="Y371" s="9">
        <v>3.1</v>
      </c>
      <c r="Z371" s="5">
        <f t="shared" si="28"/>
        <v>483.09032258064514</v>
      </c>
      <c r="AA371" t="str">
        <f t="shared" si="29"/>
        <v>2021-09</v>
      </c>
      <c r="AB371" t="str">
        <f t="shared" si="30"/>
        <v>2021-2</v>
      </c>
    </row>
    <row r="372" spans="1:28" hidden="1" x14ac:dyDescent="0.25">
      <c r="A372">
        <v>2180053</v>
      </c>
      <c r="B372">
        <v>101255</v>
      </c>
      <c r="C372" t="s">
        <v>2332</v>
      </c>
      <c r="D372" t="s">
        <v>796</v>
      </c>
      <c r="E372" t="s">
        <v>675</v>
      </c>
      <c r="F372" t="s">
        <v>153</v>
      </c>
      <c r="G372" t="s">
        <v>24</v>
      </c>
      <c r="H372" t="s">
        <v>212</v>
      </c>
      <c r="I372" t="s">
        <v>25</v>
      </c>
      <c r="J372" t="s">
        <v>26</v>
      </c>
      <c r="K372">
        <v>-46.143462900000003</v>
      </c>
      <c r="L372">
        <v>-74.364886900000002</v>
      </c>
      <c r="M372" s="6">
        <v>31000</v>
      </c>
      <c r="O372" t="s">
        <v>27</v>
      </c>
      <c r="P372" t="s">
        <v>181</v>
      </c>
      <c r="Q372" s="3">
        <v>10200000</v>
      </c>
      <c r="R372" s="1">
        <v>329</v>
      </c>
      <c r="S372" t="s">
        <v>2333</v>
      </c>
      <c r="T372" t="s">
        <v>2334</v>
      </c>
      <c r="U372" t="s">
        <v>25</v>
      </c>
      <c r="V372" t="s">
        <v>25</v>
      </c>
      <c r="W372" s="4">
        <f t="shared" si="32"/>
        <v>329</v>
      </c>
      <c r="X372" s="4">
        <f t="shared" si="27"/>
        <v>31000</v>
      </c>
      <c r="Y372" s="9">
        <v>3.1</v>
      </c>
      <c r="Z372" s="5">
        <f t="shared" si="28"/>
        <v>106.12903225806451</v>
      </c>
      <c r="AA372" t="str">
        <f t="shared" si="29"/>
        <v>2021-12</v>
      </c>
      <c r="AB372" t="str">
        <f t="shared" si="30"/>
        <v>2021-2</v>
      </c>
    </row>
    <row r="373" spans="1:28" hidden="1" x14ac:dyDescent="0.25">
      <c r="A373">
        <v>1616110</v>
      </c>
      <c r="B373">
        <v>58666</v>
      </c>
      <c r="C373" t="s">
        <v>4186</v>
      </c>
      <c r="D373" t="s">
        <v>142</v>
      </c>
      <c r="E373" t="s">
        <v>143</v>
      </c>
      <c r="F373" t="s">
        <v>32</v>
      </c>
      <c r="G373" t="s">
        <v>24</v>
      </c>
      <c r="H373" t="s">
        <v>24</v>
      </c>
      <c r="I373" t="s">
        <v>25</v>
      </c>
      <c r="J373" t="s">
        <v>127</v>
      </c>
      <c r="K373">
        <v>-47.253250000000001</v>
      </c>
      <c r="L373">
        <v>-72.574669999999998</v>
      </c>
      <c r="M373" s="1">
        <v>25100</v>
      </c>
      <c r="N373">
        <v>0</v>
      </c>
      <c r="O373" t="s">
        <v>27</v>
      </c>
      <c r="P373" t="s">
        <v>904</v>
      </c>
      <c r="Q373" s="3">
        <v>87140244</v>
      </c>
      <c r="R373" s="1">
        <v>2900</v>
      </c>
      <c r="S373" t="s">
        <v>4187</v>
      </c>
      <c r="T373" t="s">
        <v>765</v>
      </c>
      <c r="U373" t="s">
        <v>25</v>
      </c>
      <c r="V373" t="s">
        <v>129</v>
      </c>
      <c r="W373" s="4">
        <f t="shared" si="32"/>
        <v>2900</v>
      </c>
      <c r="X373" s="4">
        <f t="shared" si="27"/>
        <v>25099.999999999996</v>
      </c>
      <c r="Y373" s="9">
        <v>2.5099999999999998</v>
      </c>
      <c r="Z373" s="5">
        <f t="shared" si="28"/>
        <v>1155.3784860557771</v>
      </c>
      <c r="AA373" t="str">
        <f t="shared" si="29"/>
        <v>2021-07</v>
      </c>
      <c r="AB373" t="str">
        <f t="shared" si="30"/>
        <v>2021-2</v>
      </c>
    </row>
    <row r="374" spans="1:28" hidden="1" x14ac:dyDescent="0.25">
      <c r="A374">
        <v>1630345</v>
      </c>
      <c r="B374">
        <v>60182</v>
      </c>
      <c r="C374" t="s">
        <v>159</v>
      </c>
      <c r="D374" t="s">
        <v>160</v>
      </c>
      <c r="E374" t="s">
        <v>139</v>
      </c>
      <c r="F374" t="s">
        <v>121</v>
      </c>
      <c r="G374" t="s">
        <v>24</v>
      </c>
      <c r="H374" t="s">
        <v>24</v>
      </c>
      <c r="I374" t="s">
        <v>25</v>
      </c>
      <c r="J374" t="s">
        <v>33</v>
      </c>
      <c r="K374">
        <v>-46</v>
      </c>
      <c r="L374">
        <v>-72</v>
      </c>
      <c r="M374" s="1">
        <v>25000</v>
      </c>
      <c r="N374">
        <v>0</v>
      </c>
      <c r="O374" t="s">
        <v>54</v>
      </c>
      <c r="P374" t="s">
        <v>35</v>
      </c>
      <c r="Q374" s="3">
        <v>1200</v>
      </c>
      <c r="R374" s="6">
        <v>1200</v>
      </c>
      <c r="S374" t="s">
        <v>161</v>
      </c>
      <c r="T374" t="s">
        <v>162</v>
      </c>
      <c r="U374" t="s">
        <v>25</v>
      </c>
      <c r="V374" t="s">
        <v>36</v>
      </c>
      <c r="W374" s="4">
        <f t="shared" si="32"/>
        <v>1200</v>
      </c>
      <c r="X374" s="4">
        <f t="shared" si="27"/>
        <v>25000</v>
      </c>
      <c r="Y374" s="9">
        <v>2.5</v>
      </c>
      <c r="Z374" s="5">
        <f t="shared" si="28"/>
        <v>480</v>
      </c>
      <c r="AA374" t="str">
        <f t="shared" si="29"/>
        <v>2021-08</v>
      </c>
      <c r="AB374" t="str">
        <f t="shared" si="30"/>
        <v>2021-2</v>
      </c>
    </row>
    <row r="375" spans="1:28" hidden="1" x14ac:dyDescent="0.25">
      <c r="A375">
        <v>1955071</v>
      </c>
      <c r="B375">
        <v>86270</v>
      </c>
      <c r="C375" t="s">
        <v>3011</v>
      </c>
      <c r="D375" t="s">
        <v>573</v>
      </c>
      <c r="E375" t="s">
        <v>3012</v>
      </c>
      <c r="F375" t="s">
        <v>153</v>
      </c>
      <c r="G375" t="s">
        <v>24</v>
      </c>
      <c r="H375" t="s">
        <v>24</v>
      </c>
      <c r="I375" t="s">
        <v>25</v>
      </c>
      <c r="J375" t="s">
        <v>26</v>
      </c>
      <c r="K375">
        <v>-46.143462900000003</v>
      </c>
      <c r="L375">
        <v>-74.364886900000002</v>
      </c>
      <c r="M375" s="6">
        <v>25000</v>
      </c>
      <c r="O375" t="s">
        <v>27</v>
      </c>
      <c r="P375" t="s">
        <v>479</v>
      </c>
      <c r="Q375" s="3">
        <v>14790000</v>
      </c>
      <c r="R375" s="1">
        <v>488</v>
      </c>
      <c r="S375" t="s">
        <v>3013</v>
      </c>
      <c r="T375" t="s">
        <v>3014</v>
      </c>
      <c r="U375" t="s">
        <v>25</v>
      </c>
      <c r="V375" t="s">
        <v>25</v>
      </c>
      <c r="W375" s="4">
        <f t="shared" si="32"/>
        <v>488</v>
      </c>
      <c r="X375" s="4">
        <f t="shared" si="27"/>
        <v>25000</v>
      </c>
      <c r="Y375" s="9">
        <v>2.5</v>
      </c>
      <c r="Z375" s="5">
        <f t="shared" si="28"/>
        <v>195.2</v>
      </c>
      <c r="AA375" t="str">
        <f t="shared" si="29"/>
        <v>2021-10</v>
      </c>
      <c r="AB375" t="str">
        <f t="shared" si="30"/>
        <v>2021-2</v>
      </c>
    </row>
    <row r="376" spans="1:28" hidden="1" x14ac:dyDescent="0.25">
      <c r="A376">
        <v>1619172</v>
      </c>
      <c r="B376">
        <v>58999</v>
      </c>
      <c r="C376" t="s">
        <v>2749</v>
      </c>
      <c r="D376" t="s">
        <v>2750</v>
      </c>
      <c r="E376" t="s">
        <v>2750</v>
      </c>
      <c r="F376" t="s">
        <v>32</v>
      </c>
      <c r="G376" t="s">
        <v>24</v>
      </c>
      <c r="H376" t="s">
        <v>24</v>
      </c>
      <c r="I376" t="s">
        <v>25</v>
      </c>
      <c r="J376" t="s">
        <v>26</v>
      </c>
      <c r="K376">
        <v>-46.378345000000003</v>
      </c>
      <c r="L376">
        <v>-72.300762300000002</v>
      </c>
      <c r="M376" s="1">
        <v>25000</v>
      </c>
      <c r="N376">
        <v>0</v>
      </c>
      <c r="O376" t="s">
        <v>27</v>
      </c>
      <c r="P376" t="s">
        <v>304</v>
      </c>
      <c r="Q376" s="3">
        <v>11500000</v>
      </c>
      <c r="R376" s="1">
        <v>386.6</v>
      </c>
      <c r="S376" t="s">
        <v>2751</v>
      </c>
      <c r="T376" t="s">
        <v>750</v>
      </c>
      <c r="U376" t="s">
        <v>25</v>
      </c>
      <c r="V376" t="s">
        <v>25</v>
      </c>
      <c r="W376" s="4">
        <f t="shared" si="32"/>
        <v>386.6</v>
      </c>
      <c r="X376" s="4">
        <f t="shared" si="27"/>
        <v>25000</v>
      </c>
      <c r="Y376" s="9">
        <v>2.5</v>
      </c>
      <c r="Z376" s="5">
        <f t="shared" si="28"/>
        <v>154.64000000000001</v>
      </c>
      <c r="AA376" t="str">
        <f t="shared" si="29"/>
        <v>2021-08</v>
      </c>
      <c r="AB376" t="str">
        <f t="shared" si="30"/>
        <v>2021-2</v>
      </c>
    </row>
    <row r="377" spans="1:28" hidden="1" x14ac:dyDescent="0.25">
      <c r="A377">
        <v>1948144</v>
      </c>
      <c r="B377">
        <v>85728</v>
      </c>
      <c r="C377" t="s">
        <v>4399</v>
      </c>
      <c r="D377" t="s">
        <v>2507</v>
      </c>
      <c r="E377" t="s">
        <v>69</v>
      </c>
      <c r="F377" t="s">
        <v>153</v>
      </c>
      <c r="G377" t="s">
        <v>24</v>
      </c>
      <c r="H377" t="s">
        <v>24</v>
      </c>
      <c r="I377" t="s">
        <v>25</v>
      </c>
      <c r="J377" t="s">
        <v>70</v>
      </c>
      <c r="K377">
        <v>-45.550800912702996</v>
      </c>
      <c r="L377">
        <v>-72.037265387066995</v>
      </c>
      <c r="M377" s="1">
        <v>22000</v>
      </c>
      <c r="O377" t="s">
        <v>27</v>
      </c>
      <c r="P377" t="s">
        <v>1132</v>
      </c>
      <c r="Q377" s="3">
        <v>150000000</v>
      </c>
      <c r="R377" s="1">
        <v>4955</v>
      </c>
      <c r="S377" t="s">
        <v>4400</v>
      </c>
      <c r="T377" t="s">
        <v>35</v>
      </c>
      <c r="U377" t="s">
        <v>25</v>
      </c>
      <c r="V377" t="s">
        <v>73</v>
      </c>
      <c r="W377" s="4">
        <f t="shared" si="32"/>
        <v>4955</v>
      </c>
      <c r="X377" s="4">
        <f t="shared" si="27"/>
        <v>22000</v>
      </c>
      <c r="Y377" s="9">
        <v>2.2000000000000002</v>
      </c>
      <c r="Z377" s="5">
        <f t="shared" si="28"/>
        <v>2252.272727272727</v>
      </c>
      <c r="AA377" t="str">
        <f t="shared" si="29"/>
        <v>2021-10</v>
      </c>
      <c r="AB377" t="str">
        <f t="shared" si="30"/>
        <v>2021-2</v>
      </c>
    </row>
    <row r="378" spans="1:28" hidden="1" x14ac:dyDescent="0.25">
      <c r="A378">
        <v>1793249</v>
      </c>
      <c r="B378">
        <v>71963</v>
      </c>
      <c r="C378" t="s">
        <v>4292</v>
      </c>
      <c r="D378" t="s">
        <v>218</v>
      </c>
      <c r="E378" t="s">
        <v>748</v>
      </c>
      <c r="F378" t="s">
        <v>153</v>
      </c>
      <c r="G378" t="s">
        <v>24</v>
      </c>
      <c r="H378" t="s">
        <v>190</v>
      </c>
      <c r="I378" t="s">
        <v>25</v>
      </c>
      <c r="J378" t="s">
        <v>70</v>
      </c>
      <c r="K378">
        <v>-45.637197894376001</v>
      </c>
      <c r="L378">
        <v>-71.814687317571</v>
      </c>
      <c r="M378" s="6">
        <v>21250</v>
      </c>
      <c r="O378" t="s">
        <v>27</v>
      </c>
      <c r="P378" t="s">
        <v>661</v>
      </c>
      <c r="Q378" s="3">
        <v>90373290</v>
      </c>
      <c r="R378" s="1">
        <v>3000</v>
      </c>
      <c r="S378" t="s">
        <v>4293</v>
      </c>
      <c r="T378" t="s">
        <v>4294</v>
      </c>
      <c r="U378" t="s">
        <v>25</v>
      </c>
      <c r="V378" t="s">
        <v>73</v>
      </c>
      <c r="W378" s="4">
        <f t="shared" si="32"/>
        <v>3000</v>
      </c>
      <c r="X378" s="4">
        <f t="shared" si="27"/>
        <v>21250</v>
      </c>
      <c r="Y378" s="9">
        <v>2.125</v>
      </c>
      <c r="Z378" s="5">
        <f t="shared" si="28"/>
        <v>1411.7647058823529</v>
      </c>
      <c r="AA378" t="str">
        <f t="shared" si="29"/>
        <v>2021-09</v>
      </c>
      <c r="AB378" t="str">
        <f t="shared" si="30"/>
        <v>2021-2</v>
      </c>
    </row>
    <row r="379" spans="1:28" hidden="1" x14ac:dyDescent="0.25">
      <c r="A379">
        <v>1597533</v>
      </c>
      <c r="B379">
        <v>56408</v>
      </c>
      <c r="C379" t="s">
        <v>2976</v>
      </c>
      <c r="D379" t="s">
        <v>163</v>
      </c>
      <c r="E379" t="s">
        <v>2977</v>
      </c>
      <c r="F379" t="s">
        <v>32</v>
      </c>
      <c r="G379" t="s">
        <v>24</v>
      </c>
      <c r="H379" t="s">
        <v>24</v>
      </c>
      <c r="I379" t="s">
        <v>25</v>
      </c>
      <c r="J379" t="s">
        <v>26</v>
      </c>
      <c r="K379">
        <v>-45.986400099999997</v>
      </c>
      <c r="L379">
        <v>-73.766946099999998</v>
      </c>
      <c r="M379" s="1">
        <v>20000</v>
      </c>
      <c r="N379">
        <v>0</v>
      </c>
      <c r="O379" t="s">
        <v>27</v>
      </c>
      <c r="P379" t="s">
        <v>304</v>
      </c>
      <c r="Q379" s="3">
        <v>11000000</v>
      </c>
      <c r="R379" s="1">
        <v>370.06</v>
      </c>
      <c r="S379" t="s">
        <v>2978</v>
      </c>
      <c r="T379" t="s">
        <v>750</v>
      </c>
      <c r="U379" t="s">
        <v>25</v>
      </c>
      <c r="V379" t="s">
        <v>25</v>
      </c>
      <c r="W379" s="4">
        <f t="shared" si="32"/>
        <v>370.06</v>
      </c>
      <c r="X379" s="4">
        <f t="shared" si="27"/>
        <v>20000</v>
      </c>
      <c r="Y379" s="9">
        <v>2</v>
      </c>
      <c r="Z379" s="5">
        <f t="shared" si="28"/>
        <v>185.03</v>
      </c>
      <c r="AA379" t="str">
        <f t="shared" si="29"/>
        <v>2021-07</v>
      </c>
      <c r="AB379" t="str">
        <f t="shared" si="30"/>
        <v>2021-2</v>
      </c>
    </row>
    <row r="380" spans="1:28" hidden="1" x14ac:dyDescent="0.25">
      <c r="A380">
        <v>2105655</v>
      </c>
      <c r="B380">
        <v>96359</v>
      </c>
      <c r="C380" t="s">
        <v>4479</v>
      </c>
      <c r="D380" t="s">
        <v>606</v>
      </c>
      <c r="E380" t="s">
        <v>606</v>
      </c>
      <c r="F380" t="s">
        <v>23</v>
      </c>
      <c r="G380" t="s">
        <v>24</v>
      </c>
      <c r="H380" t="s">
        <v>24</v>
      </c>
      <c r="I380" t="s">
        <v>25</v>
      </c>
      <c r="J380" t="s">
        <v>63</v>
      </c>
      <c r="K380">
        <v>-46.463947400000002</v>
      </c>
      <c r="L380">
        <v>-72.671790299999998</v>
      </c>
      <c r="M380" s="1">
        <v>18000</v>
      </c>
      <c r="N380">
        <v>0</v>
      </c>
      <c r="O380" t="s">
        <v>27</v>
      </c>
      <c r="P380" t="s">
        <v>205</v>
      </c>
      <c r="Q380" s="3">
        <v>238137801</v>
      </c>
      <c r="R380" s="1">
        <v>7700</v>
      </c>
      <c r="S380" t="s">
        <v>4478</v>
      </c>
      <c r="T380" t="s">
        <v>836</v>
      </c>
      <c r="U380" t="s">
        <v>25</v>
      </c>
      <c r="V380" t="s">
        <v>66</v>
      </c>
      <c r="W380" s="4">
        <f t="shared" si="32"/>
        <v>7700</v>
      </c>
      <c r="X380" s="4">
        <f t="shared" si="27"/>
        <v>18000</v>
      </c>
      <c r="Y380" s="9">
        <v>1.8</v>
      </c>
      <c r="Z380" s="5">
        <f t="shared" si="28"/>
        <v>4277.7777777777774</v>
      </c>
      <c r="AA380" t="str">
        <f t="shared" si="29"/>
        <v>2021-12</v>
      </c>
      <c r="AB380" t="str">
        <f t="shared" si="30"/>
        <v>2021-2</v>
      </c>
    </row>
    <row r="381" spans="1:28" hidden="1" x14ac:dyDescent="0.25">
      <c r="A381">
        <v>1907732</v>
      </c>
      <c r="B381">
        <v>82158</v>
      </c>
      <c r="C381" t="s">
        <v>4514</v>
      </c>
      <c r="D381" t="s">
        <v>573</v>
      </c>
      <c r="E381" t="s">
        <v>579</v>
      </c>
      <c r="F381" t="s">
        <v>153</v>
      </c>
      <c r="G381" t="s">
        <v>24</v>
      </c>
      <c r="H381" t="s">
        <v>24</v>
      </c>
      <c r="I381" t="s">
        <v>25</v>
      </c>
      <c r="J381" t="s">
        <v>26</v>
      </c>
      <c r="K381">
        <v>-45.406792899999999</v>
      </c>
      <c r="L381">
        <v>-72.697732099999996</v>
      </c>
      <c r="M381" s="1">
        <v>17750</v>
      </c>
      <c r="O381" t="s">
        <v>27</v>
      </c>
      <c r="P381" t="s">
        <v>479</v>
      </c>
      <c r="Q381" s="3">
        <v>640000000</v>
      </c>
      <c r="R381" s="1">
        <v>21213</v>
      </c>
      <c r="S381" t="s">
        <v>4515</v>
      </c>
      <c r="T381" t="s">
        <v>4516</v>
      </c>
      <c r="U381" t="s">
        <v>25</v>
      </c>
      <c r="V381" t="s">
        <v>25</v>
      </c>
      <c r="W381" s="4">
        <f t="shared" si="32"/>
        <v>21213</v>
      </c>
      <c r="X381" s="4">
        <f t="shared" si="27"/>
        <v>17750</v>
      </c>
      <c r="Y381" s="9">
        <v>1.7749999999999999</v>
      </c>
      <c r="Z381" s="5">
        <f t="shared" si="28"/>
        <v>11950.985915492958</v>
      </c>
      <c r="AA381" t="str">
        <f t="shared" si="29"/>
        <v>2021-10</v>
      </c>
      <c r="AB381" t="str">
        <f t="shared" si="30"/>
        <v>2021-2</v>
      </c>
    </row>
    <row r="382" spans="1:28" hidden="1" x14ac:dyDescent="0.25">
      <c r="A382">
        <v>2022443</v>
      </c>
      <c r="B382">
        <v>90706</v>
      </c>
      <c r="C382" t="s">
        <v>4457</v>
      </c>
      <c r="D382" t="s">
        <v>4458</v>
      </c>
      <c r="E382" t="s">
        <v>597</v>
      </c>
      <c r="F382" t="s">
        <v>23</v>
      </c>
      <c r="G382" t="s">
        <v>24</v>
      </c>
      <c r="H382" t="s">
        <v>24</v>
      </c>
      <c r="I382" t="s">
        <v>25</v>
      </c>
      <c r="J382" t="s">
        <v>70</v>
      </c>
      <c r="K382">
        <v>-45.6978139</v>
      </c>
      <c r="L382">
        <v>-72.259574000000001</v>
      </c>
      <c r="M382" s="1">
        <v>15000</v>
      </c>
      <c r="N382">
        <v>0</v>
      </c>
      <c r="O382" t="s">
        <v>27</v>
      </c>
      <c r="P382" t="s">
        <v>71</v>
      </c>
      <c r="Q382" s="3">
        <v>182439885</v>
      </c>
      <c r="R382" s="1">
        <v>5900</v>
      </c>
      <c r="S382" t="s">
        <v>4459</v>
      </c>
      <c r="T382" t="s">
        <v>1299</v>
      </c>
      <c r="U382" t="s">
        <v>25</v>
      </c>
      <c r="V382" t="s">
        <v>73</v>
      </c>
      <c r="W382" s="4">
        <f t="shared" si="32"/>
        <v>5900</v>
      </c>
      <c r="X382" s="4">
        <f t="shared" si="27"/>
        <v>15000</v>
      </c>
      <c r="Y382" s="9">
        <v>1.5</v>
      </c>
      <c r="Z382" s="5">
        <f t="shared" si="28"/>
        <v>3933.3333333333335</v>
      </c>
      <c r="AA382" t="str">
        <f t="shared" si="29"/>
        <v>2021-11</v>
      </c>
      <c r="AB382" t="str">
        <f t="shared" si="30"/>
        <v>2021-2</v>
      </c>
    </row>
    <row r="383" spans="1:28" hidden="1" x14ac:dyDescent="0.25">
      <c r="A383">
        <v>2052441</v>
      </c>
      <c r="B383">
        <v>92930</v>
      </c>
      <c r="C383" t="s">
        <v>4390</v>
      </c>
      <c r="D383" t="s">
        <v>1378</v>
      </c>
      <c r="E383" t="s">
        <v>4042</v>
      </c>
      <c r="F383" t="s">
        <v>32</v>
      </c>
      <c r="G383" t="s">
        <v>24</v>
      </c>
      <c r="H383" t="s">
        <v>24</v>
      </c>
      <c r="I383" t="s">
        <v>25</v>
      </c>
      <c r="J383" t="s">
        <v>26</v>
      </c>
      <c r="K383">
        <v>0</v>
      </c>
      <c r="L383">
        <v>0</v>
      </c>
      <c r="M383" s="1">
        <v>15000</v>
      </c>
      <c r="O383" t="s">
        <v>27</v>
      </c>
      <c r="P383" t="s">
        <v>479</v>
      </c>
      <c r="Q383" s="3">
        <v>100000000</v>
      </c>
      <c r="R383" s="1">
        <v>3271.74</v>
      </c>
      <c r="S383" t="s">
        <v>4391</v>
      </c>
      <c r="T383" t="s">
        <v>35</v>
      </c>
      <c r="U383" t="s">
        <v>25</v>
      </c>
      <c r="V383" t="s">
        <v>25</v>
      </c>
      <c r="W383" s="4">
        <f t="shared" si="32"/>
        <v>3271.74</v>
      </c>
      <c r="X383" s="4">
        <f t="shared" si="27"/>
        <v>15000</v>
      </c>
      <c r="Y383" s="9">
        <v>1.5</v>
      </c>
      <c r="Z383" s="5">
        <f t="shared" si="28"/>
        <v>2181.16</v>
      </c>
      <c r="AA383" t="str">
        <f t="shared" si="29"/>
        <v>2021-11</v>
      </c>
      <c r="AB383" t="str">
        <f t="shared" si="30"/>
        <v>2021-2</v>
      </c>
    </row>
    <row r="384" spans="1:28" hidden="1" x14ac:dyDescent="0.25">
      <c r="A384">
        <v>2105636</v>
      </c>
      <c r="B384">
        <v>96340</v>
      </c>
      <c r="C384" t="s">
        <v>3290</v>
      </c>
      <c r="D384" t="s">
        <v>675</v>
      </c>
      <c r="E384" t="s">
        <v>606</v>
      </c>
      <c r="F384" t="s">
        <v>23</v>
      </c>
      <c r="G384" t="s">
        <v>24</v>
      </c>
      <c r="H384" t="s">
        <v>325</v>
      </c>
      <c r="I384" t="s">
        <v>25</v>
      </c>
      <c r="J384" t="s">
        <v>26</v>
      </c>
      <c r="K384">
        <v>-45.298316999999997</v>
      </c>
      <c r="L384">
        <v>-73.214950999999999</v>
      </c>
      <c r="M384" s="1">
        <v>15000</v>
      </c>
      <c r="N384">
        <v>0</v>
      </c>
      <c r="O384" t="s">
        <v>27</v>
      </c>
      <c r="P384" t="s">
        <v>371</v>
      </c>
      <c r="Q384" s="3">
        <v>12000000</v>
      </c>
      <c r="R384" s="1">
        <v>405.79831688384797</v>
      </c>
      <c r="S384" t="s">
        <v>3291</v>
      </c>
      <c r="T384" t="s">
        <v>3292</v>
      </c>
      <c r="U384" t="s">
        <v>25</v>
      </c>
      <c r="V384" t="s">
        <v>25</v>
      </c>
      <c r="W384" s="4">
        <f t="shared" si="32"/>
        <v>405.79831688384797</v>
      </c>
      <c r="X384" s="4">
        <f t="shared" si="27"/>
        <v>15000</v>
      </c>
      <c r="Y384" s="9">
        <v>1.5</v>
      </c>
      <c r="Z384" s="5">
        <f t="shared" si="28"/>
        <v>270.53221125589863</v>
      </c>
      <c r="AA384" t="str">
        <f t="shared" si="29"/>
        <v>2021-12</v>
      </c>
      <c r="AB384" t="str">
        <f t="shared" si="30"/>
        <v>2021-2</v>
      </c>
    </row>
    <row r="385" spans="1:28" hidden="1" x14ac:dyDescent="0.25">
      <c r="A385">
        <v>1854675</v>
      </c>
      <c r="B385">
        <v>77515</v>
      </c>
      <c r="C385" t="s">
        <v>3263</v>
      </c>
      <c r="D385" t="s">
        <v>218</v>
      </c>
      <c r="E385" t="s">
        <v>96</v>
      </c>
      <c r="F385" t="s">
        <v>153</v>
      </c>
      <c r="G385" t="s">
        <v>24</v>
      </c>
      <c r="H385" t="s">
        <v>212</v>
      </c>
      <c r="I385" t="s">
        <v>25</v>
      </c>
      <c r="J385" t="s">
        <v>26</v>
      </c>
      <c r="K385">
        <v>-45.305371000000001</v>
      </c>
      <c r="L385">
        <v>-73.231059999999999</v>
      </c>
      <c r="M385" s="6">
        <v>15000</v>
      </c>
      <c r="O385" t="s">
        <v>27</v>
      </c>
      <c r="P385" t="s">
        <v>661</v>
      </c>
      <c r="Q385" s="3">
        <v>12000000</v>
      </c>
      <c r="R385" s="1">
        <v>398</v>
      </c>
      <c r="S385" t="s">
        <v>3264</v>
      </c>
      <c r="T385" t="s">
        <v>3253</v>
      </c>
      <c r="U385" t="s">
        <v>25</v>
      </c>
      <c r="V385" t="s">
        <v>25</v>
      </c>
      <c r="W385" s="4">
        <f t="shared" si="32"/>
        <v>398</v>
      </c>
      <c r="X385" s="4">
        <f t="shared" si="27"/>
        <v>15000</v>
      </c>
      <c r="Y385" s="9">
        <v>1.5</v>
      </c>
      <c r="Z385" s="5">
        <f t="shared" si="28"/>
        <v>265.33333333333331</v>
      </c>
      <c r="AA385" t="str">
        <f t="shared" si="29"/>
        <v>2021-09</v>
      </c>
      <c r="AB385" t="str">
        <f t="shared" si="30"/>
        <v>2021-2</v>
      </c>
    </row>
    <row r="386" spans="1:28" hidden="1" x14ac:dyDescent="0.25">
      <c r="A386">
        <v>1598052</v>
      </c>
      <c r="B386">
        <v>56479</v>
      </c>
      <c r="C386" t="s">
        <v>4433</v>
      </c>
      <c r="D386" t="s">
        <v>2752</v>
      </c>
      <c r="E386" t="s">
        <v>4434</v>
      </c>
      <c r="F386" t="s">
        <v>32</v>
      </c>
      <c r="G386" t="s">
        <v>24</v>
      </c>
      <c r="H386" t="s">
        <v>24</v>
      </c>
      <c r="I386" t="s">
        <v>25</v>
      </c>
      <c r="J386" t="s">
        <v>70</v>
      </c>
      <c r="K386">
        <v>0</v>
      </c>
      <c r="L386">
        <v>0</v>
      </c>
      <c r="M386" s="6">
        <v>1210</v>
      </c>
      <c r="N386">
        <v>0</v>
      </c>
      <c r="O386" t="s">
        <v>27</v>
      </c>
      <c r="P386" t="s">
        <v>425</v>
      </c>
      <c r="Q386" s="3">
        <v>10000000</v>
      </c>
      <c r="R386" s="1">
        <v>334.74</v>
      </c>
      <c r="S386" t="s">
        <v>4435</v>
      </c>
      <c r="T386" t="s">
        <v>35</v>
      </c>
      <c r="U386" t="s">
        <v>25</v>
      </c>
      <c r="V386" t="s">
        <v>73</v>
      </c>
      <c r="W386" s="4">
        <f t="shared" si="32"/>
        <v>334.74</v>
      </c>
      <c r="X386" s="4">
        <f t="shared" ref="X386:X449" si="33">Y386*10000</f>
        <v>12100</v>
      </c>
      <c r="Y386" s="9">
        <v>1.21</v>
      </c>
      <c r="Z386" s="5">
        <f t="shared" ref="Z386:Z449" si="34">W386/Y386</f>
        <v>276.64462809917359</v>
      </c>
      <c r="AA386" t="str">
        <f t="shared" ref="AA386:AA449" si="35">YEAR(E386)&amp;"-"&amp;IF(MONTH(E386)&lt;10,"0"&amp;MONTH(E386),MONTH(E386))</f>
        <v>2021-07</v>
      </c>
      <c r="AB386" t="str">
        <f t="shared" ref="AB386:AB449" si="36">YEAR(E386)&amp;"-"&amp;IF(MONTH(E386)/6&lt;=1,1,2)</f>
        <v>2021-2</v>
      </c>
    </row>
    <row r="387" spans="1:28" hidden="1" x14ac:dyDescent="0.25">
      <c r="A387">
        <v>1668705</v>
      </c>
      <c r="B387">
        <v>62806</v>
      </c>
      <c r="C387" t="s">
        <v>4454</v>
      </c>
      <c r="D387" t="s">
        <v>192</v>
      </c>
      <c r="E387" t="s">
        <v>304</v>
      </c>
      <c r="F387" t="s">
        <v>32</v>
      </c>
      <c r="G387" t="s">
        <v>24</v>
      </c>
      <c r="H387" t="s">
        <v>24</v>
      </c>
      <c r="I387" t="s">
        <v>25</v>
      </c>
      <c r="J387" t="s">
        <v>33</v>
      </c>
      <c r="K387">
        <v>0</v>
      </c>
      <c r="L387">
        <v>0</v>
      </c>
      <c r="M387" s="1">
        <v>10750</v>
      </c>
      <c r="N387">
        <v>0</v>
      </c>
      <c r="O387" t="s">
        <v>27</v>
      </c>
      <c r="P387" t="s">
        <v>675</v>
      </c>
      <c r="Q387" s="3">
        <v>120000000</v>
      </c>
      <c r="R387" s="1">
        <v>3993.56</v>
      </c>
      <c r="S387" t="s">
        <v>3487</v>
      </c>
      <c r="T387" t="s">
        <v>35</v>
      </c>
      <c r="U387" t="s">
        <v>25</v>
      </c>
      <c r="V387" t="s">
        <v>36</v>
      </c>
      <c r="W387" s="4">
        <f t="shared" si="32"/>
        <v>3993.56</v>
      </c>
      <c r="X387" s="4">
        <f t="shared" si="33"/>
        <v>10750</v>
      </c>
      <c r="Y387" s="9">
        <v>1.075</v>
      </c>
      <c r="Z387" s="5">
        <f t="shared" si="34"/>
        <v>3714.9395348837211</v>
      </c>
      <c r="AA387" t="str">
        <f t="shared" si="35"/>
        <v>2021-08</v>
      </c>
      <c r="AB387" t="str">
        <f t="shared" si="36"/>
        <v>2021-2</v>
      </c>
    </row>
    <row r="388" spans="1:28" hidden="1" x14ac:dyDescent="0.25">
      <c r="A388">
        <v>1936242</v>
      </c>
      <c r="B388">
        <v>84690</v>
      </c>
      <c r="C388" t="s">
        <v>4047</v>
      </c>
      <c r="D388" t="s">
        <v>3907</v>
      </c>
      <c r="E388" t="s">
        <v>419</v>
      </c>
      <c r="F388" t="s">
        <v>32</v>
      </c>
      <c r="G388" t="s">
        <v>24</v>
      </c>
      <c r="H388" t="s">
        <v>24</v>
      </c>
      <c r="I388" t="s">
        <v>25</v>
      </c>
      <c r="J388" t="s">
        <v>26</v>
      </c>
      <c r="K388">
        <v>-45.41</v>
      </c>
      <c r="L388">
        <v>-72.7</v>
      </c>
      <c r="M388" s="1">
        <v>10000</v>
      </c>
      <c r="N388">
        <v>0</v>
      </c>
      <c r="O388" t="s">
        <v>27</v>
      </c>
      <c r="P388" t="s">
        <v>591</v>
      </c>
      <c r="Q388" s="3">
        <v>25000000</v>
      </c>
      <c r="R388" s="1">
        <v>827.02</v>
      </c>
      <c r="S388" t="s">
        <v>4048</v>
      </c>
      <c r="T388" t="s">
        <v>750</v>
      </c>
      <c r="U388" t="s">
        <v>25</v>
      </c>
      <c r="V388" t="s">
        <v>25</v>
      </c>
      <c r="W388" s="4">
        <f t="shared" si="32"/>
        <v>827.02</v>
      </c>
      <c r="X388" s="4">
        <f t="shared" si="33"/>
        <v>10000</v>
      </c>
      <c r="Y388" s="9">
        <v>1</v>
      </c>
      <c r="Z388" s="5">
        <f t="shared" si="34"/>
        <v>827.02</v>
      </c>
      <c r="AA388" t="str">
        <f t="shared" si="35"/>
        <v>2021-10</v>
      </c>
      <c r="AB388" t="str">
        <f t="shared" si="36"/>
        <v>2021-2</v>
      </c>
    </row>
    <row r="389" spans="1:28" hidden="1" x14ac:dyDescent="0.25">
      <c r="A389">
        <v>2135511</v>
      </c>
      <c r="B389">
        <v>98644</v>
      </c>
      <c r="C389" t="s">
        <v>4043</v>
      </c>
      <c r="D389" t="s">
        <v>2115</v>
      </c>
      <c r="E389" t="s">
        <v>2115</v>
      </c>
      <c r="F389" t="s">
        <v>23</v>
      </c>
      <c r="G389" t="s">
        <v>24</v>
      </c>
      <c r="H389" t="s">
        <v>24</v>
      </c>
      <c r="I389" t="s">
        <v>25</v>
      </c>
      <c r="J389" t="s">
        <v>63</v>
      </c>
      <c r="K389">
        <v>-46.378345000000003</v>
      </c>
      <c r="L389">
        <v>-72.300762300000002</v>
      </c>
      <c r="M389" s="1">
        <v>10000</v>
      </c>
      <c r="N389">
        <v>0</v>
      </c>
      <c r="O389" t="s">
        <v>27</v>
      </c>
      <c r="P389" t="s">
        <v>205</v>
      </c>
      <c r="Q389" s="3">
        <v>25339735</v>
      </c>
      <c r="R389" s="1">
        <v>820</v>
      </c>
      <c r="S389" t="s">
        <v>4044</v>
      </c>
      <c r="T389" t="s">
        <v>298</v>
      </c>
      <c r="U389" t="s">
        <v>25</v>
      </c>
      <c r="V389" t="s">
        <v>66</v>
      </c>
      <c r="W389" s="4">
        <f t="shared" si="32"/>
        <v>820</v>
      </c>
      <c r="X389" s="4">
        <f t="shared" si="33"/>
        <v>10000</v>
      </c>
      <c r="Y389" s="9">
        <v>1</v>
      </c>
      <c r="Z389" s="5">
        <f t="shared" si="34"/>
        <v>820</v>
      </c>
      <c r="AA389" t="str">
        <f t="shared" si="35"/>
        <v>2021-12</v>
      </c>
      <c r="AB389" t="str">
        <f t="shared" si="36"/>
        <v>2021-2</v>
      </c>
    </row>
    <row r="390" spans="1:28" hidden="1" x14ac:dyDescent="0.25">
      <c r="A390">
        <v>2131834</v>
      </c>
      <c r="B390">
        <v>98416</v>
      </c>
      <c r="C390" t="s">
        <v>4038</v>
      </c>
      <c r="D390" t="s">
        <v>958</v>
      </c>
      <c r="E390" t="s">
        <v>2593</v>
      </c>
      <c r="F390" t="s">
        <v>153</v>
      </c>
      <c r="G390" t="s">
        <v>24</v>
      </c>
      <c r="H390" t="s">
        <v>190</v>
      </c>
      <c r="I390" t="s">
        <v>25</v>
      </c>
      <c r="J390" t="s">
        <v>26</v>
      </c>
      <c r="K390">
        <v>-45.41</v>
      </c>
      <c r="L390">
        <v>-72.7</v>
      </c>
      <c r="M390" s="1">
        <v>10000</v>
      </c>
      <c r="O390" t="s">
        <v>27</v>
      </c>
      <c r="P390" t="s">
        <v>661</v>
      </c>
      <c r="Q390" s="3">
        <v>25000000</v>
      </c>
      <c r="R390" s="1">
        <v>809</v>
      </c>
      <c r="S390" t="s">
        <v>4036</v>
      </c>
      <c r="T390" t="s">
        <v>4037</v>
      </c>
      <c r="U390" t="s">
        <v>25</v>
      </c>
      <c r="V390" t="s">
        <v>25</v>
      </c>
      <c r="W390" s="4">
        <f t="shared" si="32"/>
        <v>809</v>
      </c>
      <c r="X390" s="4">
        <f t="shared" si="33"/>
        <v>10000</v>
      </c>
      <c r="Y390" s="9">
        <v>1</v>
      </c>
      <c r="Z390" s="5">
        <f t="shared" si="34"/>
        <v>809</v>
      </c>
      <c r="AA390" t="str">
        <f t="shared" si="35"/>
        <v>2021-12</v>
      </c>
      <c r="AB390" t="str">
        <f t="shared" si="36"/>
        <v>2021-2</v>
      </c>
    </row>
    <row r="391" spans="1:28" hidden="1" x14ac:dyDescent="0.25">
      <c r="A391">
        <v>2058198</v>
      </c>
      <c r="B391">
        <v>93354</v>
      </c>
      <c r="C391" t="s">
        <v>3967</v>
      </c>
      <c r="D391" t="s">
        <v>193</v>
      </c>
      <c r="E391" t="s">
        <v>1404</v>
      </c>
      <c r="F391" t="s">
        <v>153</v>
      </c>
      <c r="G391" t="s">
        <v>24</v>
      </c>
      <c r="H391" t="s">
        <v>24</v>
      </c>
      <c r="I391" t="s">
        <v>25</v>
      </c>
      <c r="J391" t="s">
        <v>26</v>
      </c>
      <c r="K391">
        <v>-44.747864700000001</v>
      </c>
      <c r="L391">
        <v>-72.209778799999995</v>
      </c>
      <c r="M391" s="1">
        <v>10000</v>
      </c>
      <c r="O391" t="s">
        <v>27</v>
      </c>
      <c r="P391" t="s">
        <v>661</v>
      </c>
      <c r="Q391" s="3">
        <v>22000000</v>
      </c>
      <c r="R391" s="1">
        <v>718</v>
      </c>
      <c r="S391" t="s">
        <v>3968</v>
      </c>
      <c r="T391" t="s">
        <v>35</v>
      </c>
      <c r="U391" t="s">
        <v>25</v>
      </c>
      <c r="V391" t="s">
        <v>25</v>
      </c>
      <c r="W391" s="4">
        <f t="shared" si="32"/>
        <v>718</v>
      </c>
      <c r="X391" s="4">
        <f t="shared" si="33"/>
        <v>10000</v>
      </c>
      <c r="Y391" s="9">
        <v>1</v>
      </c>
      <c r="Z391" s="5">
        <f t="shared" si="34"/>
        <v>718</v>
      </c>
      <c r="AA391" t="str">
        <f t="shared" si="35"/>
        <v>2021-11</v>
      </c>
      <c r="AB391" t="str">
        <f t="shared" si="36"/>
        <v>2021-2</v>
      </c>
    </row>
    <row r="392" spans="1:28" hidden="1" x14ac:dyDescent="0.25">
      <c r="A392">
        <v>2056439</v>
      </c>
      <c r="B392">
        <v>93125</v>
      </c>
      <c r="C392" t="s">
        <v>3946</v>
      </c>
      <c r="D392" t="s">
        <v>3947</v>
      </c>
      <c r="E392" t="s">
        <v>1404</v>
      </c>
      <c r="F392" t="s">
        <v>23</v>
      </c>
      <c r="G392" t="s">
        <v>24</v>
      </c>
      <c r="H392" t="s">
        <v>325</v>
      </c>
      <c r="I392" t="s">
        <v>25</v>
      </c>
      <c r="J392" t="s">
        <v>70</v>
      </c>
      <c r="K392">
        <v>-44.9693246</v>
      </c>
      <c r="L392">
        <v>-72.169483</v>
      </c>
      <c r="M392" s="1">
        <v>10000</v>
      </c>
      <c r="N392">
        <v>0</v>
      </c>
      <c r="O392" t="s">
        <v>27</v>
      </c>
      <c r="P392" t="s">
        <v>2477</v>
      </c>
      <c r="Q392" s="3">
        <v>21000000</v>
      </c>
      <c r="R392" s="1">
        <v>710.14705454673299</v>
      </c>
      <c r="S392" t="s">
        <v>3948</v>
      </c>
      <c r="T392" t="s">
        <v>3949</v>
      </c>
      <c r="U392" t="s">
        <v>25</v>
      </c>
      <c r="V392" t="s">
        <v>73</v>
      </c>
      <c r="W392" s="4">
        <f t="shared" si="32"/>
        <v>710.14705454673299</v>
      </c>
      <c r="X392" s="4">
        <f t="shared" si="33"/>
        <v>10000</v>
      </c>
      <c r="Y392" s="9">
        <v>1</v>
      </c>
      <c r="Z392" s="5">
        <f t="shared" si="34"/>
        <v>710.14705454673299</v>
      </c>
      <c r="AA392" t="str">
        <f t="shared" si="35"/>
        <v>2021-11</v>
      </c>
      <c r="AB392" t="str">
        <f t="shared" si="36"/>
        <v>2021-2</v>
      </c>
    </row>
    <row r="393" spans="1:28" hidden="1" x14ac:dyDescent="0.25">
      <c r="A393">
        <v>1965056</v>
      </c>
      <c r="B393">
        <v>86991</v>
      </c>
      <c r="C393" t="s">
        <v>3822</v>
      </c>
      <c r="D393" t="s">
        <v>573</v>
      </c>
      <c r="E393" t="s">
        <v>1669</v>
      </c>
      <c r="F393" t="s">
        <v>153</v>
      </c>
      <c r="G393" t="s">
        <v>24</v>
      </c>
      <c r="H393" t="s">
        <v>24</v>
      </c>
      <c r="I393" t="s">
        <v>25</v>
      </c>
      <c r="J393" t="s">
        <v>26</v>
      </c>
      <c r="K393">
        <v>-46.143462900000003</v>
      </c>
      <c r="L393">
        <v>-74.364886900000002</v>
      </c>
      <c r="M393" s="1">
        <v>10000</v>
      </c>
      <c r="O393" t="s">
        <v>27</v>
      </c>
      <c r="P393" t="s">
        <v>479</v>
      </c>
      <c r="Q393" s="3">
        <v>16000000</v>
      </c>
      <c r="R393" s="1">
        <v>527</v>
      </c>
      <c r="S393" t="s">
        <v>3823</v>
      </c>
      <c r="T393" t="s">
        <v>3824</v>
      </c>
      <c r="U393" t="s">
        <v>25</v>
      </c>
      <c r="V393" t="s">
        <v>25</v>
      </c>
      <c r="W393" s="4">
        <f t="shared" si="32"/>
        <v>527</v>
      </c>
      <c r="X393" s="4">
        <f t="shared" si="33"/>
        <v>10000</v>
      </c>
      <c r="Y393" s="9">
        <v>1</v>
      </c>
      <c r="Z393" s="5">
        <f t="shared" si="34"/>
        <v>527</v>
      </c>
      <c r="AA393" t="str">
        <f t="shared" si="35"/>
        <v>2021-10</v>
      </c>
      <c r="AB393" t="str">
        <f t="shared" si="36"/>
        <v>2021-2</v>
      </c>
    </row>
    <row r="394" spans="1:28" hidden="1" x14ac:dyDescent="0.25">
      <c r="A394">
        <v>1824733</v>
      </c>
      <c r="B394">
        <v>74413</v>
      </c>
      <c r="C394" t="s">
        <v>3532</v>
      </c>
      <c r="D394" t="s">
        <v>2648</v>
      </c>
      <c r="E394" t="s">
        <v>425</v>
      </c>
      <c r="F394" t="s">
        <v>32</v>
      </c>
      <c r="G394" t="s">
        <v>24</v>
      </c>
      <c r="H394" t="s">
        <v>212</v>
      </c>
      <c r="I394" t="s">
        <v>25</v>
      </c>
      <c r="J394" t="s">
        <v>26</v>
      </c>
      <c r="K394">
        <v>-45.41</v>
      </c>
      <c r="L394">
        <v>-72.7</v>
      </c>
      <c r="M394" s="1">
        <v>10000</v>
      </c>
      <c r="N394">
        <v>0</v>
      </c>
      <c r="O394" t="s">
        <v>27</v>
      </c>
      <c r="P394" t="s">
        <v>675</v>
      </c>
      <c r="Q394" s="3">
        <v>10000000</v>
      </c>
      <c r="R394" s="1">
        <v>332.79</v>
      </c>
      <c r="S394" t="s">
        <v>3531</v>
      </c>
      <c r="T394" t="s">
        <v>750</v>
      </c>
      <c r="U394" t="s">
        <v>25</v>
      </c>
      <c r="V394" t="s">
        <v>25</v>
      </c>
      <c r="W394" s="4">
        <f t="shared" si="32"/>
        <v>332.79</v>
      </c>
      <c r="X394" s="4">
        <f t="shared" si="33"/>
        <v>10000</v>
      </c>
      <c r="Y394" s="9">
        <v>1</v>
      </c>
      <c r="Z394" s="5">
        <f t="shared" si="34"/>
        <v>332.79</v>
      </c>
      <c r="AA394" t="str">
        <f t="shared" si="35"/>
        <v>2021-09</v>
      </c>
      <c r="AB394" t="str">
        <f t="shared" si="36"/>
        <v>2021-2</v>
      </c>
    </row>
    <row r="395" spans="1:28" hidden="1" x14ac:dyDescent="0.25">
      <c r="A395">
        <v>2010534</v>
      </c>
      <c r="B395">
        <v>89936</v>
      </c>
      <c r="C395" t="s">
        <v>3017</v>
      </c>
      <c r="D395" t="s">
        <v>792</v>
      </c>
      <c r="E395" t="s">
        <v>2269</v>
      </c>
      <c r="F395" t="s">
        <v>153</v>
      </c>
      <c r="G395" t="s">
        <v>24</v>
      </c>
      <c r="H395" t="s">
        <v>24</v>
      </c>
      <c r="I395" t="s">
        <v>25</v>
      </c>
      <c r="J395" t="s">
        <v>26</v>
      </c>
      <c r="K395">
        <v>-38.760936600000001</v>
      </c>
      <c r="L395">
        <v>-72.632958299999999</v>
      </c>
      <c r="M395" s="1">
        <v>10000</v>
      </c>
      <c r="O395" t="s">
        <v>27</v>
      </c>
      <c r="P395" t="s">
        <v>479</v>
      </c>
      <c r="Q395" s="3">
        <v>5990000</v>
      </c>
      <c r="R395" s="1">
        <v>196</v>
      </c>
      <c r="S395" t="s">
        <v>3018</v>
      </c>
      <c r="T395" t="s">
        <v>3019</v>
      </c>
      <c r="U395" t="s">
        <v>25</v>
      </c>
      <c r="V395" t="s">
        <v>25</v>
      </c>
      <c r="W395" s="4">
        <f t="shared" si="32"/>
        <v>196</v>
      </c>
      <c r="X395" s="4">
        <f t="shared" si="33"/>
        <v>10000</v>
      </c>
      <c r="Y395" s="9">
        <v>1</v>
      </c>
      <c r="Z395" s="5">
        <f t="shared" si="34"/>
        <v>196</v>
      </c>
      <c r="AA395" t="str">
        <f t="shared" si="35"/>
        <v>2021-11</v>
      </c>
      <c r="AB395" t="str">
        <f t="shared" si="36"/>
        <v>2021-2</v>
      </c>
    </row>
    <row r="396" spans="1:28" hidden="1" x14ac:dyDescent="0.25">
      <c r="A396">
        <v>1681702</v>
      </c>
      <c r="B396">
        <v>63931</v>
      </c>
      <c r="C396" t="s">
        <v>3906</v>
      </c>
      <c r="D396" t="s">
        <v>3907</v>
      </c>
      <c r="E396" t="s">
        <v>757</v>
      </c>
      <c r="F396" t="s">
        <v>153</v>
      </c>
      <c r="G396" t="s">
        <v>24</v>
      </c>
      <c r="H396" t="s">
        <v>190</v>
      </c>
      <c r="I396" t="s">
        <v>25</v>
      </c>
      <c r="J396" t="s">
        <v>42</v>
      </c>
      <c r="K396">
        <v>-44.588020793222</v>
      </c>
      <c r="L396">
        <v>-71.704669908924004</v>
      </c>
      <c r="M396" s="1">
        <v>7800</v>
      </c>
      <c r="O396" t="s">
        <v>27</v>
      </c>
      <c r="P396" t="s">
        <v>661</v>
      </c>
      <c r="Q396" s="3">
        <v>15000000</v>
      </c>
      <c r="R396" s="1">
        <v>498</v>
      </c>
      <c r="S396" t="s">
        <v>3908</v>
      </c>
      <c r="T396" t="s">
        <v>3909</v>
      </c>
      <c r="U396" t="s">
        <v>25</v>
      </c>
      <c r="V396" t="s">
        <v>46</v>
      </c>
      <c r="W396" s="4">
        <f t="shared" si="32"/>
        <v>498</v>
      </c>
      <c r="X396" s="4">
        <f t="shared" si="33"/>
        <v>7800</v>
      </c>
      <c r="Y396" s="9">
        <v>0.78</v>
      </c>
      <c r="Z396" s="5">
        <f t="shared" si="34"/>
        <v>638.46153846153845</v>
      </c>
      <c r="AA396" t="str">
        <f t="shared" si="35"/>
        <v>2021-08</v>
      </c>
      <c r="AB396" t="str">
        <f t="shared" si="36"/>
        <v>2021-2</v>
      </c>
    </row>
    <row r="397" spans="1:28" hidden="1" x14ac:dyDescent="0.25">
      <c r="A397">
        <v>2143421</v>
      </c>
      <c r="B397">
        <v>99179</v>
      </c>
      <c r="C397" t="s">
        <v>4337</v>
      </c>
      <c r="D397" t="s">
        <v>2794</v>
      </c>
      <c r="E397" t="s">
        <v>120</v>
      </c>
      <c r="F397" t="s">
        <v>153</v>
      </c>
      <c r="G397" t="s">
        <v>24</v>
      </c>
      <c r="H397" t="s">
        <v>24</v>
      </c>
      <c r="I397" t="s">
        <v>25</v>
      </c>
      <c r="J397" t="s">
        <v>63</v>
      </c>
      <c r="K397">
        <v>-46.256259200000002</v>
      </c>
      <c r="L397">
        <v>-71.996499799999995</v>
      </c>
      <c r="M397" s="1">
        <v>5000</v>
      </c>
      <c r="O397" t="s">
        <v>27</v>
      </c>
      <c r="P397" t="s">
        <v>479</v>
      </c>
      <c r="Q397" s="3">
        <v>26275260</v>
      </c>
      <c r="R397" s="1">
        <v>850</v>
      </c>
      <c r="S397" t="s">
        <v>4338</v>
      </c>
      <c r="T397" t="s">
        <v>4339</v>
      </c>
      <c r="U397" t="s">
        <v>25</v>
      </c>
      <c r="V397" t="s">
        <v>66</v>
      </c>
      <c r="W397" s="4">
        <f t="shared" si="32"/>
        <v>850</v>
      </c>
      <c r="X397" s="4">
        <f t="shared" si="33"/>
        <v>5000</v>
      </c>
      <c r="Y397" s="9">
        <v>0.5</v>
      </c>
      <c r="Z397" s="5">
        <f t="shared" si="34"/>
        <v>1700</v>
      </c>
      <c r="AA397" t="str">
        <f t="shared" si="35"/>
        <v>2021-12</v>
      </c>
      <c r="AB397" t="str">
        <f t="shared" si="36"/>
        <v>2021-2</v>
      </c>
    </row>
    <row r="398" spans="1:28" hidden="1" x14ac:dyDescent="0.25">
      <c r="A398">
        <v>2105645</v>
      </c>
      <c r="B398">
        <v>96349</v>
      </c>
      <c r="C398" t="s">
        <v>4288</v>
      </c>
      <c r="D398" t="s">
        <v>606</v>
      </c>
      <c r="E398" t="s">
        <v>606</v>
      </c>
      <c r="F398" t="s">
        <v>23</v>
      </c>
      <c r="G398" t="s">
        <v>24</v>
      </c>
      <c r="H398" t="s">
        <v>24</v>
      </c>
      <c r="I398" t="s">
        <v>25</v>
      </c>
      <c r="J398" t="s">
        <v>63</v>
      </c>
      <c r="K398">
        <v>-46.437958899999998</v>
      </c>
      <c r="L398">
        <v>-72.703518200000005</v>
      </c>
      <c r="M398" s="1">
        <v>5000</v>
      </c>
      <c r="N398">
        <v>0</v>
      </c>
      <c r="O398" t="s">
        <v>27</v>
      </c>
      <c r="P398" t="s">
        <v>205</v>
      </c>
      <c r="Q398" s="3">
        <v>21648891</v>
      </c>
      <c r="R398" s="1">
        <v>700</v>
      </c>
      <c r="S398" t="s">
        <v>4146</v>
      </c>
      <c r="T398" t="s">
        <v>65</v>
      </c>
      <c r="U398" t="s">
        <v>25</v>
      </c>
      <c r="V398" t="s">
        <v>66</v>
      </c>
      <c r="W398" s="4">
        <f t="shared" si="32"/>
        <v>700</v>
      </c>
      <c r="X398" s="4">
        <f t="shared" si="33"/>
        <v>5000</v>
      </c>
      <c r="Y398" s="9">
        <v>0.5</v>
      </c>
      <c r="Z398" s="5">
        <f t="shared" si="34"/>
        <v>1400</v>
      </c>
      <c r="AA398" t="str">
        <f t="shared" si="35"/>
        <v>2021-12</v>
      </c>
      <c r="AB398" t="str">
        <f t="shared" si="36"/>
        <v>2021-2</v>
      </c>
    </row>
    <row r="399" spans="1:28" hidden="1" x14ac:dyDescent="0.25">
      <c r="A399">
        <v>1908171</v>
      </c>
      <c r="B399">
        <v>82173</v>
      </c>
      <c r="C399" t="s">
        <v>4145</v>
      </c>
      <c r="D399" t="s">
        <v>102</v>
      </c>
      <c r="E399" t="s">
        <v>102</v>
      </c>
      <c r="F399" t="s">
        <v>23</v>
      </c>
      <c r="G399" t="s">
        <v>24</v>
      </c>
      <c r="H399" t="s">
        <v>24</v>
      </c>
      <c r="I399" t="s">
        <v>25</v>
      </c>
      <c r="J399" t="s">
        <v>63</v>
      </c>
      <c r="K399">
        <v>-46.437958899999998</v>
      </c>
      <c r="L399">
        <v>-72.703518200000005</v>
      </c>
      <c r="M399" s="1">
        <v>5000</v>
      </c>
      <c r="N399">
        <v>0</v>
      </c>
      <c r="O399" t="s">
        <v>27</v>
      </c>
      <c r="P399" t="s">
        <v>104</v>
      </c>
      <c r="Q399" s="3">
        <v>15537979</v>
      </c>
      <c r="R399" s="1">
        <v>515</v>
      </c>
      <c r="S399" t="s">
        <v>4146</v>
      </c>
      <c r="T399" t="s">
        <v>65</v>
      </c>
      <c r="U399" t="s">
        <v>25</v>
      </c>
      <c r="V399" t="s">
        <v>66</v>
      </c>
      <c r="W399" s="4">
        <f t="shared" si="32"/>
        <v>515</v>
      </c>
      <c r="X399" s="4">
        <f t="shared" si="33"/>
        <v>5000</v>
      </c>
      <c r="Y399" s="9">
        <v>0.5</v>
      </c>
      <c r="Z399" s="5">
        <f t="shared" si="34"/>
        <v>1030</v>
      </c>
      <c r="AA399" t="str">
        <f t="shared" si="35"/>
        <v>2021-10</v>
      </c>
      <c r="AB399" t="str">
        <f t="shared" si="36"/>
        <v>2021-2</v>
      </c>
    </row>
    <row r="400" spans="1:28" hidden="1" x14ac:dyDescent="0.25">
      <c r="A400">
        <v>2070448</v>
      </c>
      <c r="B400">
        <v>94067</v>
      </c>
      <c r="C400" t="s">
        <v>4052</v>
      </c>
      <c r="D400" t="s">
        <v>3947</v>
      </c>
      <c r="E400" t="s">
        <v>1213</v>
      </c>
      <c r="F400" t="s">
        <v>153</v>
      </c>
      <c r="G400" t="s">
        <v>24</v>
      </c>
      <c r="H400" t="s">
        <v>190</v>
      </c>
      <c r="I400" t="s">
        <v>25</v>
      </c>
      <c r="J400" t="s">
        <v>70</v>
      </c>
      <c r="K400">
        <v>-45.580109629264001</v>
      </c>
      <c r="L400">
        <v>-72.011761599243997</v>
      </c>
      <c r="M400" s="1">
        <v>5000</v>
      </c>
      <c r="O400" t="s">
        <v>54</v>
      </c>
      <c r="P400" t="s">
        <v>35</v>
      </c>
      <c r="Q400" s="3">
        <v>12800000</v>
      </c>
      <c r="R400" s="1">
        <v>417</v>
      </c>
      <c r="S400" t="s">
        <v>4053</v>
      </c>
      <c r="T400" t="s">
        <v>155</v>
      </c>
      <c r="U400" t="s">
        <v>25</v>
      </c>
      <c r="V400" t="s">
        <v>73</v>
      </c>
      <c r="W400" s="4">
        <f t="shared" si="32"/>
        <v>417</v>
      </c>
      <c r="X400" s="4">
        <f t="shared" si="33"/>
        <v>5000</v>
      </c>
      <c r="Y400" s="9">
        <v>0.5</v>
      </c>
      <c r="Z400" s="5">
        <f t="shared" si="34"/>
        <v>834</v>
      </c>
      <c r="AA400" t="str">
        <f t="shared" si="35"/>
        <v>2021-11</v>
      </c>
      <c r="AB400" t="str">
        <f t="shared" si="36"/>
        <v>2021-2</v>
      </c>
    </row>
    <row r="401" spans="1:28" hidden="1" x14ac:dyDescent="0.25">
      <c r="A401">
        <v>4327219</v>
      </c>
      <c r="B401">
        <v>145185</v>
      </c>
      <c r="C401" t="s">
        <v>625</v>
      </c>
      <c r="D401" t="s">
        <v>626</v>
      </c>
      <c r="E401" t="s">
        <v>627</v>
      </c>
      <c r="F401" t="s">
        <v>23</v>
      </c>
      <c r="G401" t="s">
        <v>24</v>
      </c>
      <c r="H401" t="s">
        <v>39</v>
      </c>
      <c r="I401" t="s">
        <v>25</v>
      </c>
      <c r="J401" t="s">
        <v>628</v>
      </c>
      <c r="K401">
        <v>-48.482151000000002</v>
      </c>
      <c r="L401">
        <v>-72.587974500000001</v>
      </c>
      <c r="M401" s="1">
        <v>0</v>
      </c>
      <c r="N401">
        <v>0</v>
      </c>
      <c r="O401" t="s">
        <v>27</v>
      </c>
      <c r="P401" t="s">
        <v>111</v>
      </c>
      <c r="Q401" s="3">
        <v>4300000000</v>
      </c>
      <c r="R401" s="1">
        <v>137481.65579069499</v>
      </c>
      <c r="S401" t="s">
        <v>629</v>
      </c>
      <c r="T401" t="s">
        <v>630</v>
      </c>
      <c r="U401" t="s">
        <v>25</v>
      </c>
      <c r="V401" t="s">
        <v>399</v>
      </c>
      <c r="W401" s="4">
        <f t="shared" si="32"/>
        <v>137481.65579069499</v>
      </c>
      <c r="X401" s="4">
        <f t="shared" si="33"/>
        <v>53750000</v>
      </c>
      <c r="Y401" s="9">
        <v>5375</v>
      </c>
      <c r="Z401" s="5">
        <f t="shared" si="34"/>
        <v>25.577982472687442</v>
      </c>
      <c r="AA401" t="str">
        <f t="shared" si="35"/>
        <v>2022-06</v>
      </c>
      <c r="AB401" t="str">
        <f t="shared" si="36"/>
        <v>2022-1</v>
      </c>
    </row>
    <row r="402" spans="1:28" hidden="1" x14ac:dyDescent="0.25">
      <c r="A402">
        <v>2345473</v>
      </c>
      <c r="B402">
        <v>113186</v>
      </c>
      <c r="C402" t="s">
        <v>1368</v>
      </c>
      <c r="D402" t="s">
        <v>1369</v>
      </c>
      <c r="E402" t="s">
        <v>695</v>
      </c>
      <c r="F402" t="s">
        <v>153</v>
      </c>
      <c r="G402" t="s">
        <v>24</v>
      </c>
      <c r="H402" t="s">
        <v>24</v>
      </c>
      <c r="I402" t="s">
        <v>25</v>
      </c>
      <c r="J402" t="s">
        <v>395</v>
      </c>
      <c r="K402">
        <v>-48.53309080639</v>
      </c>
      <c r="L402">
        <v>-72.740872803906001</v>
      </c>
      <c r="M402" s="6">
        <v>37325000</v>
      </c>
      <c r="O402" t="s">
        <v>27</v>
      </c>
      <c r="P402" t="s">
        <v>1132</v>
      </c>
      <c r="Q402" s="3">
        <v>1500000</v>
      </c>
      <c r="R402" s="6">
        <f>48*M402/10000</f>
        <v>179160</v>
      </c>
      <c r="S402" t="s">
        <v>1370</v>
      </c>
      <c r="T402" t="s">
        <v>1371</v>
      </c>
      <c r="U402" t="s">
        <v>25</v>
      </c>
      <c r="V402" t="s">
        <v>399</v>
      </c>
      <c r="W402" s="4">
        <f t="shared" si="32"/>
        <v>179160</v>
      </c>
      <c r="X402" s="4">
        <f t="shared" si="33"/>
        <v>37325000</v>
      </c>
      <c r="Y402" s="9">
        <v>3732.5</v>
      </c>
      <c r="Z402" s="5">
        <f t="shared" si="34"/>
        <v>48</v>
      </c>
      <c r="AA402" t="str">
        <f t="shared" si="35"/>
        <v>2022-02</v>
      </c>
      <c r="AB402" t="str">
        <f t="shared" si="36"/>
        <v>2022-1</v>
      </c>
    </row>
    <row r="403" spans="1:28" hidden="1" x14ac:dyDescent="0.25">
      <c r="A403">
        <v>4232803</v>
      </c>
      <c r="B403">
        <v>138568</v>
      </c>
      <c r="C403" t="s">
        <v>865</v>
      </c>
      <c r="D403" t="s">
        <v>866</v>
      </c>
      <c r="E403" t="s">
        <v>867</v>
      </c>
      <c r="F403" t="s">
        <v>23</v>
      </c>
      <c r="G403" t="s">
        <v>24</v>
      </c>
      <c r="H403" t="s">
        <v>39</v>
      </c>
      <c r="I403" t="s">
        <v>25</v>
      </c>
      <c r="J403" t="s">
        <v>628</v>
      </c>
      <c r="K403">
        <v>-48.466149600000001</v>
      </c>
      <c r="L403">
        <v>-72.559215399999999</v>
      </c>
      <c r="M403" s="1">
        <v>0</v>
      </c>
      <c r="N403">
        <v>0</v>
      </c>
      <c r="O403" t="s">
        <v>27</v>
      </c>
      <c r="P403" t="s">
        <v>868</v>
      </c>
      <c r="Q403" s="3">
        <v>3732000000</v>
      </c>
      <c r="R403" s="1">
        <v>119321.28823508701</v>
      </c>
      <c r="S403" t="s">
        <v>869</v>
      </c>
      <c r="T403" t="s">
        <v>870</v>
      </c>
      <c r="U403" t="s">
        <v>25</v>
      </c>
      <c r="V403" t="s">
        <v>399</v>
      </c>
      <c r="W403" s="4">
        <f t="shared" si="32"/>
        <v>119321.28823508701</v>
      </c>
      <c r="X403" s="4">
        <f t="shared" si="33"/>
        <v>37320000</v>
      </c>
      <c r="Y403" s="9">
        <v>3732</v>
      </c>
      <c r="Z403" s="5">
        <f t="shared" si="34"/>
        <v>31.972478090859326</v>
      </c>
      <c r="AA403" t="str">
        <f t="shared" si="35"/>
        <v>2022-05</v>
      </c>
      <c r="AB403" t="str">
        <f t="shared" si="36"/>
        <v>2022-1</v>
      </c>
    </row>
    <row r="404" spans="1:28" hidden="1" x14ac:dyDescent="0.25">
      <c r="A404">
        <v>2572755</v>
      </c>
      <c r="B404">
        <v>129960</v>
      </c>
      <c r="C404" t="s">
        <v>1352</v>
      </c>
      <c r="D404" t="s">
        <v>462</v>
      </c>
      <c r="E404" t="s">
        <v>463</v>
      </c>
      <c r="F404" t="s">
        <v>23</v>
      </c>
      <c r="G404" t="s">
        <v>24</v>
      </c>
      <c r="H404" t="s">
        <v>24</v>
      </c>
      <c r="I404" t="s">
        <v>25</v>
      </c>
      <c r="J404" t="s">
        <v>70</v>
      </c>
      <c r="K404">
        <v>-45.185037000000001</v>
      </c>
      <c r="L404">
        <v>-71.899440100000007</v>
      </c>
      <c r="M404" s="1">
        <v>0</v>
      </c>
      <c r="N404">
        <v>0</v>
      </c>
      <c r="O404" t="s">
        <v>27</v>
      </c>
      <c r="P404" t="s">
        <v>464</v>
      </c>
      <c r="Q404" s="3">
        <v>4206362845</v>
      </c>
      <c r="R404" s="1">
        <v>132500</v>
      </c>
      <c r="S404" t="s">
        <v>1351</v>
      </c>
      <c r="T404" t="s">
        <v>1299</v>
      </c>
      <c r="U404" t="s">
        <v>25</v>
      </c>
      <c r="V404" t="s">
        <v>73</v>
      </c>
      <c r="W404" s="4">
        <f t="shared" si="32"/>
        <v>132500</v>
      </c>
      <c r="X404" s="4">
        <f t="shared" si="33"/>
        <v>28000000</v>
      </c>
      <c r="Y404" s="9">
        <v>2800</v>
      </c>
      <c r="Z404" s="5">
        <f t="shared" si="34"/>
        <v>47.321428571428569</v>
      </c>
      <c r="AA404" t="str">
        <f t="shared" si="35"/>
        <v>2022-04</v>
      </c>
      <c r="AB404" t="str">
        <f t="shared" si="36"/>
        <v>2022-1</v>
      </c>
    </row>
    <row r="405" spans="1:28" hidden="1" x14ac:dyDescent="0.25">
      <c r="A405">
        <v>4430571</v>
      </c>
      <c r="B405">
        <v>156819</v>
      </c>
      <c r="C405" t="s">
        <v>467</v>
      </c>
      <c r="D405" t="s">
        <v>468</v>
      </c>
      <c r="E405" t="s">
        <v>469</v>
      </c>
      <c r="F405" t="s">
        <v>23</v>
      </c>
      <c r="G405" t="s">
        <v>24</v>
      </c>
      <c r="H405" t="s">
        <v>24</v>
      </c>
      <c r="I405" t="s">
        <v>25</v>
      </c>
      <c r="J405" t="s">
        <v>127</v>
      </c>
      <c r="K405">
        <v>-47.276953599999999</v>
      </c>
      <c r="L405">
        <v>-72.078832899999995</v>
      </c>
      <c r="M405" s="1">
        <v>0</v>
      </c>
      <c r="N405">
        <v>0</v>
      </c>
      <c r="O405" t="s">
        <v>27</v>
      </c>
      <c r="P405" t="s">
        <v>279</v>
      </c>
      <c r="Q405" s="3">
        <v>1468271506</v>
      </c>
      <c r="R405" s="1">
        <v>44500</v>
      </c>
      <c r="S405" t="s">
        <v>465</v>
      </c>
      <c r="T405" t="s">
        <v>233</v>
      </c>
      <c r="U405" t="s">
        <v>25</v>
      </c>
      <c r="V405" t="s">
        <v>129</v>
      </c>
      <c r="W405" s="4">
        <f t="shared" si="32"/>
        <v>44500</v>
      </c>
      <c r="X405" s="4">
        <f t="shared" si="33"/>
        <v>24500000</v>
      </c>
      <c r="Y405" s="9">
        <v>2450</v>
      </c>
      <c r="Z405" s="5">
        <f t="shared" si="34"/>
        <v>18.163265306122447</v>
      </c>
      <c r="AA405" t="str">
        <f t="shared" si="35"/>
        <v>2022-06</v>
      </c>
      <c r="AB405" t="str">
        <f t="shared" si="36"/>
        <v>2022-1</v>
      </c>
    </row>
    <row r="406" spans="1:28" hidden="1" x14ac:dyDescent="0.25">
      <c r="A406">
        <v>4409657</v>
      </c>
      <c r="B406">
        <v>153978</v>
      </c>
      <c r="C406" t="s">
        <v>1936</v>
      </c>
      <c r="D406" t="s">
        <v>1543</v>
      </c>
      <c r="E406" t="s">
        <v>1373</v>
      </c>
      <c r="F406" t="s">
        <v>271</v>
      </c>
      <c r="G406" t="s">
        <v>24</v>
      </c>
      <c r="H406" t="s">
        <v>39</v>
      </c>
      <c r="I406" t="s">
        <v>25</v>
      </c>
      <c r="J406" t="s">
        <v>70</v>
      </c>
      <c r="K406">
        <v>0</v>
      </c>
      <c r="L406">
        <v>0</v>
      </c>
      <c r="M406" s="1">
        <v>0</v>
      </c>
      <c r="N406">
        <v>0</v>
      </c>
      <c r="O406" t="s">
        <v>27</v>
      </c>
      <c r="P406" t="s">
        <v>1835</v>
      </c>
      <c r="Q406" s="3">
        <v>5187340000</v>
      </c>
      <c r="R406" s="1">
        <v>157593.26999999999</v>
      </c>
      <c r="S406" t="s">
        <v>98</v>
      </c>
      <c r="T406" t="s">
        <v>141</v>
      </c>
      <c r="U406" t="s">
        <v>25</v>
      </c>
      <c r="V406" t="s">
        <v>73</v>
      </c>
      <c r="W406" s="4">
        <f t="shared" si="32"/>
        <v>157593.26999999999</v>
      </c>
      <c r="X406" s="4">
        <f t="shared" si="33"/>
        <v>20800000</v>
      </c>
      <c r="Y406" s="9">
        <v>2080</v>
      </c>
      <c r="Z406" s="5">
        <f t="shared" si="34"/>
        <v>75.765995192307685</v>
      </c>
      <c r="AA406" t="str">
        <f t="shared" si="35"/>
        <v>2022-06</v>
      </c>
      <c r="AB406" t="str">
        <f t="shared" si="36"/>
        <v>2022-1</v>
      </c>
    </row>
    <row r="407" spans="1:28" hidden="1" x14ac:dyDescent="0.25">
      <c r="A407">
        <v>4430514</v>
      </c>
      <c r="B407">
        <v>156764</v>
      </c>
      <c r="C407" t="s">
        <v>647</v>
      </c>
      <c r="D407" t="s">
        <v>468</v>
      </c>
      <c r="E407" t="s">
        <v>469</v>
      </c>
      <c r="F407" t="s">
        <v>23</v>
      </c>
      <c r="G407" t="s">
        <v>24</v>
      </c>
      <c r="H407" t="s">
        <v>24</v>
      </c>
      <c r="I407" t="s">
        <v>25</v>
      </c>
      <c r="J407" t="s">
        <v>127</v>
      </c>
      <c r="K407">
        <v>-47.288688200000003</v>
      </c>
      <c r="L407">
        <v>-72.782350800000003</v>
      </c>
      <c r="M407" s="1">
        <v>0</v>
      </c>
      <c r="N407">
        <v>0</v>
      </c>
      <c r="O407" t="s">
        <v>27</v>
      </c>
      <c r="P407" t="s">
        <v>279</v>
      </c>
      <c r="Q407" s="3">
        <v>1550758669</v>
      </c>
      <c r="R407" s="1">
        <v>47000</v>
      </c>
      <c r="S407" t="s">
        <v>646</v>
      </c>
      <c r="T407" t="s">
        <v>644</v>
      </c>
      <c r="U407" t="s">
        <v>25</v>
      </c>
      <c r="V407" t="s">
        <v>129</v>
      </c>
      <c r="W407" s="4">
        <f t="shared" si="32"/>
        <v>47000</v>
      </c>
      <c r="X407" s="4">
        <f t="shared" si="33"/>
        <v>18000000</v>
      </c>
      <c r="Y407" s="9">
        <v>1800</v>
      </c>
      <c r="Z407" s="5">
        <f t="shared" si="34"/>
        <v>26.111111111111111</v>
      </c>
      <c r="AA407" t="str">
        <f t="shared" si="35"/>
        <v>2022-06</v>
      </c>
      <c r="AB407" t="str">
        <f t="shared" si="36"/>
        <v>2022-1</v>
      </c>
    </row>
    <row r="408" spans="1:28" hidden="1" x14ac:dyDescent="0.25">
      <c r="A408">
        <v>4232744</v>
      </c>
      <c r="B408">
        <v>138566</v>
      </c>
      <c r="C408" t="s">
        <v>875</v>
      </c>
      <c r="D408" t="s">
        <v>866</v>
      </c>
      <c r="E408" t="s">
        <v>867</v>
      </c>
      <c r="F408" t="s">
        <v>23</v>
      </c>
      <c r="G408" t="s">
        <v>24</v>
      </c>
      <c r="H408" t="s">
        <v>39</v>
      </c>
      <c r="I408" t="s">
        <v>25</v>
      </c>
      <c r="J408" t="s">
        <v>628</v>
      </c>
      <c r="K408">
        <v>-48.466149600000001</v>
      </c>
      <c r="L408">
        <v>-72.559215399999999</v>
      </c>
      <c r="M408" s="1">
        <v>0</v>
      </c>
      <c r="N408">
        <v>0</v>
      </c>
      <c r="O408" t="s">
        <v>27</v>
      </c>
      <c r="P408" t="s">
        <v>868</v>
      </c>
      <c r="Q408" s="3">
        <v>1775000000</v>
      </c>
      <c r="R408" s="1">
        <v>56751.148611275399</v>
      </c>
      <c r="S408" t="s">
        <v>876</v>
      </c>
      <c r="T408" t="s">
        <v>877</v>
      </c>
      <c r="U408" t="s">
        <v>25</v>
      </c>
      <c r="V408" t="s">
        <v>399</v>
      </c>
      <c r="W408" s="4">
        <f t="shared" si="32"/>
        <v>56751.148611275399</v>
      </c>
      <c r="X408" s="4">
        <f t="shared" si="33"/>
        <v>17750000</v>
      </c>
      <c r="Y408" s="9">
        <v>1775</v>
      </c>
      <c r="Z408" s="5">
        <f t="shared" si="34"/>
        <v>31.972478090859379</v>
      </c>
      <c r="AA408" t="str">
        <f t="shared" si="35"/>
        <v>2022-05</v>
      </c>
      <c r="AB408" t="str">
        <f t="shared" si="36"/>
        <v>2022-1</v>
      </c>
    </row>
    <row r="409" spans="1:28" hidden="1" x14ac:dyDescent="0.25">
      <c r="A409">
        <v>4430364</v>
      </c>
      <c r="B409">
        <v>156617</v>
      </c>
      <c r="C409" t="s">
        <v>778</v>
      </c>
      <c r="D409" t="s">
        <v>468</v>
      </c>
      <c r="E409" t="s">
        <v>469</v>
      </c>
      <c r="F409" t="s">
        <v>23</v>
      </c>
      <c r="G409" t="s">
        <v>24</v>
      </c>
      <c r="H409" t="s">
        <v>24</v>
      </c>
      <c r="I409" t="s">
        <v>25</v>
      </c>
      <c r="J409" t="s">
        <v>33</v>
      </c>
      <c r="K409">
        <v>-46.564289700000003</v>
      </c>
      <c r="L409">
        <v>-71.9484329</v>
      </c>
      <c r="M409" s="1">
        <v>0</v>
      </c>
      <c r="N409">
        <v>0</v>
      </c>
      <c r="O409" t="s">
        <v>27</v>
      </c>
      <c r="P409" t="s">
        <v>279</v>
      </c>
      <c r="Q409" s="3">
        <v>1517763804</v>
      </c>
      <c r="R409" s="1">
        <v>46000</v>
      </c>
      <c r="S409" t="s">
        <v>777</v>
      </c>
      <c r="T409" t="s">
        <v>188</v>
      </c>
      <c r="U409" t="s">
        <v>25</v>
      </c>
      <c r="V409" t="s">
        <v>36</v>
      </c>
      <c r="W409" s="4">
        <f t="shared" si="32"/>
        <v>46000</v>
      </c>
      <c r="X409" s="4">
        <f t="shared" si="33"/>
        <v>16300000</v>
      </c>
      <c r="Y409" s="9">
        <v>1630</v>
      </c>
      <c r="Z409" s="5">
        <f t="shared" si="34"/>
        <v>28.220858895705522</v>
      </c>
      <c r="AA409" t="str">
        <f t="shared" si="35"/>
        <v>2022-06</v>
      </c>
      <c r="AB409" t="str">
        <f t="shared" si="36"/>
        <v>2022-1</v>
      </c>
    </row>
    <row r="410" spans="1:28" hidden="1" x14ac:dyDescent="0.25">
      <c r="A410">
        <v>4232775</v>
      </c>
      <c r="B410">
        <v>138567</v>
      </c>
      <c r="C410" t="s">
        <v>878</v>
      </c>
      <c r="D410" t="s">
        <v>866</v>
      </c>
      <c r="E410" t="s">
        <v>867</v>
      </c>
      <c r="F410" t="s">
        <v>23</v>
      </c>
      <c r="G410" t="s">
        <v>24</v>
      </c>
      <c r="H410" t="s">
        <v>39</v>
      </c>
      <c r="I410" t="s">
        <v>25</v>
      </c>
      <c r="J410" t="s">
        <v>628</v>
      </c>
      <c r="K410">
        <v>-48.468105399999999</v>
      </c>
      <c r="L410">
        <v>-72.559963400000001</v>
      </c>
      <c r="M410" s="1">
        <v>0</v>
      </c>
      <c r="N410">
        <v>0</v>
      </c>
      <c r="O410" t="s">
        <v>27</v>
      </c>
      <c r="P410" t="s">
        <v>868</v>
      </c>
      <c r="Q410" s="3">
        <v>1465000000</v>
      </c>
      <c r="R410" s="1">
        <v>46839.680403109</v>
      </c>
      <c r="S410" t="s">
        <v>879</v>
      </c>
      <c r="T410" t="s">
        <v>880</v>
      </c>
      <c r="U410" t="s">
        <v>25</v>
      </c>
      <c r="V410" t="s">
        <v>399</v>
      </c>
      <c r="W410" s="4">
        <f t="shared" si="32"/>
        <v>46839.680403109</v>
      </c>
      <c r="X410" s="4">
        <f t="shared" si="33"/>
        <v>14650000</v>
      </c>
      <c r="Y410" s="9">
        <v>1465</v>
      </c>
      <c r="Z410" s="5">
        <f t="shared" si="34"/>
        <v>31.972478090859386</v>
      </c>
      <c r="AA410" t="str">
        <f t="shared" si="35"/>
        <v>2022-05</v>
      </c>
      <c r="AB410" t="str">
        <f t="shared" si="36"/>
        <v>2022-1</v>
      </c>
    </row>
    <row r="411" spans="1:28" hidden="1" x14ac:dyDescent="0.25">
      <c r="A411">
        <v>2349667</v>
      </c>
      <c r="B411">
        <v>113599</v>
      </c>
      <c r="C411" t="s">
        <v>4529</v>
      </c>
      <c r="D411" t="s">
        <v>3006</v>
      </c>
      <c r="E411" t="s">
        <v>282</v>
      </c>
      <c r="F411" t="s">
        <v>153</v>
      </c>
      <c r="G411" t="s">
        <v>24</v>
      </c>
      <c r="H411" t="s">
        <v>24</v>
      </c>
      <c r="I411" t="s">
        <v>25</v>
      </c>
      <c r="J411" t="s">
        <v>127</v>
      </c>
      <c r="K411">
        <v>-47.288176965364997</v>
      </c>
      <c r="L411">
        <v>-72.059601960156002</v>
      </c>
      <c r="M411" s="1">
        <v>14500</v>
      </c>
      <c r="O411" t="s">
        <v>27</v>
      </c>
      <c r="P411" t="s">
        <v>371</v>
      </c>
      <c r="Q411" s="3">
        <v>1740000000</v>
      </c>
      <c r="R411" s="1">
        <v>55594</v>
      </c>
      <c r="S411" t="s">
        <v>4530</v>
      </c>
      <c r="T411" t="s">
        <v>4531</v>
      </c>
      <c r="U411" t="s">
        <v>25</v>
      </c>
      <c r="V411" t="s">
        <v>129</v>
      </c>
      <c r="W411" s="4">
        <f t="shared" si="32"/>
        <v>55594</v>
      </c>
      <c r="X411" s="4">
        <f t="shared" si="33"/>
        <v>14500000</v>
      </c>
      <c r="Y411" s="9">
        <v>1450</v>
      </c>
      <c r="Z411" s="5">
        <f t="shared" si="34"/>
        <v>38.340689655172412</v>
      </c>
      <c r="AA411" t="str">
        <f t="shared" si="35"/>
        <v>2022-02</v>
      </c>
      <c r="AB411" t="str">
        <f t="shared" si="36"/>
        <v>2022-1</v>
      </c>
    </row>
    <row r="412" spans="1:28" hidden="1" x14ac:dyDescent="0.25">
      <c r="A412">
        <v>4383556</v>
      </c>
      <c r="B412">
        <v>150592</v>
      </c>
      <c r="C412" t="s">
        <v>4520</v>
      </c>
      <c r="D412" t="s">
        <v>696</v>
      </c>
      <c r="E412" t="s">
        <v>588</v>
      </c>
      <c r="F412" t="s">
        <v>271</v>
      </c>
      <c r="G412" t="s">
        <v>24</v>
      </c>
      <c r="H412" t="s">
        <v>39</v>
      </c>
      <c r="I412" t="s">
        <v>25</v>
      </c>
      <c r="J412" t="s">
        <v>106</v>
      </c>
      <c r="K412">
        <v>-47.625039999999998</v>
      </c>
      <c r="L412">
        <v>-73.66789</v>
      </c>
      <c r="M412" s="6">
        <v>14350</v>
      </c>
      <c r="N412">
        <v>0</v>
      </c>
      <c r="O412" t="s">
        <v>27</v>
      </c>
      <c r="P412" t="s">
        <v>503</v>
      </c>
      <c r="Q412" s="3">
        <v>1291500000</v>
      </c>
      <c r="R412" s="1">
        <v>39251.74</v>
      </c>
      <c r="S412" t="s">
        <v>4521</v>
      </c>
      <c r="T412" t="s">
        <v>1028</v>
      </c>
      <c r="U412" t="s">
        <v>25</v>
      </c>
      <c r="V412" t="s">
        <v>109</v>
      </c>
      <c r="W412" s="4">
        <f t="shared" si="32"/>
        <v>39251.74</v>
      </c>
      <c r="X412" s="4">
        <f t="shared" si="33"/>
        <v>14350000</v>
      </c>
      <c r="Y412" s="9">
        <v>1435</v>
      </c>
      <c r="Z412" s="5">
        <f t="shared" si="34"/>
        <v>27.353128919860627</v>
      </c>
      <c r="AA412" t="str">
        <f t="shared" si="35"/>
        <v>2022-06</v>
      </c>
      <c r="AB412" t="str">
        <f t="shared" si="36"/>
        <v>2022-1</v>
      </c>
    </row>
    <row r="413" spans="1:28" hidden="1" x14ac:dyDescent="0.25">
      <c r="A413">
        <v>4430361</v>
      </c>
      <c r="B413">
        <v>156614</v>
      </c>
      <c r="C413" t="s">
        <v>1023</v>
      </c>
      <c r="D413" t="s">
        <v>468</v>
      </c>
      <c r="E413" t="s">
        <v>469</v>
      </c>
      <c r="F413" t="s">
        <v>23</v>
      </c>
      <c r="G413" t="s">
        <v>24</v>
      </c>
      <c r="H413" t="s">
        <v>24</v>
      </c>
      <c r="I413" t="s">
        <v>25</v>
      </c>
      <c r="J413" t="s">
        <v>127</v>
      </c>
      <c r="K413">
        <v>-47.298385500000002</v>
      </c>
      <c r="L413">
        <v>-72.0589382</v>
      </c>
      <c r="M413" s="1">
        <v>0</v>
      </c>
      <c r="N413">
        <v>0</v>
      </c>
      <c r="O413" t="s">
        <v>27</v>
      </c>
      <c r="P413" t="s">
        <v>279</v>
      </c>
      <c r="Q413" s="3">
        <v>1055835690</v>
      </c>
      <c r="R413" s="1">
        <v>32000</v>
      </c>
      <c r="S413" t="s">
        <v>1018</v>
      </c>
      <c r="T413" t="s">
        <v>233</v>
      </c>
      <c r="U413" t="s">
        <v>25</v>
      </c>
      <c r="V413" t="s">
        <v>129</v>
      </c>
      <c r="W413" s="4">
        <f t="shared" si="32"/>
        <v>32000</v>
      </c>
      <c r="X413" s="4">
        <f t="shared" si="33"/>
        <v>9000000</v>
      </c>
      <c r="Y413" s="9">
        <v>900</v>
      </c>
      <c r="Z413" s="5">
        <f t="shared" si="34"/>
        <v>35.555555555555557</v>
      </c>
      <c r="AA413" t="str">
        <f t="shared" si="35"/>
        <v>2022-06</v>
      </c>
      <c r="AB413" t="str">
        <f t="shared" si="36"/>
        <v>2022-1</v>
      </c>
    </row>
    <row r="414" spans="1:28" hidden="1" x14ac:dyDescent="0.25">
      <c r="A414">
        <v>2551314</v>
      </c>
      <c r="B414">
        <v>127984</v>
      </c>
      <c r="C414" t="s">
        <v>2105</v>
      </c>
      <c r="D414" t="s">
        <v>582</v>
      </c>
      <c r="E414" t="s">
        <v>582</v>
      </c>
      <c r="F414" t="s">
        <v>23</v>
      </c>
      <c r="G414" t="s">
        <v>24</v>
      </c>
      <c r="H414" t="s">
        <v>39</v>
      </c>
      <c r="I414" t="s">
        <v>25</v>
      </c>
      <c r="J414" t="s">
        <v>59</v>
      </c>
      <c r="K414">
        <v>-44.239606299999998</v>
      </c>
      <c r="L414">
        <v>-71.849907400000006</v>
      </c>
      <c r="M414" s="1">
        <v>0</v>
      </c>
      <c r="N414">
        <v>0</v>
      </c>
      <c r="O414" t="s">
        <v>27</v>
      </c>
      <c r="P414" t="s">
        <v>464</v>
      </c>
      <c r="Q414" s="3">
        <v>2363716171</v>
      </c>
      <c r="R414" s="1">
        <v>74500</v>
      </c>
      <c r="S414" t="s">
        <v>2058</v>
      </c>
      <c r="T414" t="s">
        <v>2104</v>
      </c>
      <c r="U414" t="s">
        <v>25</v>
      </c>
      <c r="V414" t="s">
        <v>61</v>
      </c>
      <c r="W414" s="4">
        <f t="shared" si="32"/>
        <v>74500</v>
      </c>
      <c r="X414" s="4">
        <f t="shared" si="33"/>
        <v>8875000</v>
      </c>
      <c r="Y414" s="9">
        <v>887.5</v>
      </c>
      <c r="Z414" s="5">
        <f t="shared" si="34"/>
        <v>83.943661971830991</v>
      </c>
      <c r="AA414" t="str">
        <f t="shared" si="35"/>
        <v>2022-04</v>
      </c>
      <c r="AB414" t="str">
        <f t="shared" si="36"/>
        <v>2022-1</v>
      </c>
    </row>
    <row r="415" spans="1:28" hidden="1" x14ac:dyDescent="0.25">
      <c r="A415">
        <v>2368352</v>
      </c>
      <c r="B415">
        <v>114868</v>
      </c>
      <c r="C415" t="s">
        <v>1516</v>
      </c>
      <c r="D415" t="s">
        <v>1517</v>
      </c>
      <c r="E415" t="s">
        <v>1517</v>
      </c>
      <c r="F415" t="s">
        <v>23</v>
      </c>
      <c r="G415" t="s">
        <v>24</v>
      </c>
      <c r="H415" t="s">
        <v>24</v>
      </c>
      <c r="I415" t="s">
        <v>25</v>
      </c>
      <c r="J415" t="s">
        <v>127</v>
      </c>
      <c r="K415">
        <v>-47.350810199999998</v>
      </c>
      <c r="L415">
        <v>-73.108839500000002</v>
      </c>
      <c r="M415" s="1">
        <v>8540000</v>
      </c>
      <c r="N415">
        <v>0</v>
      </c>
      <c r="O415" t="s">
        <v>27</v>
      </c>
      <c r="P415" t="s">
        <v>582</v>
      </c>
      <c r="Q415" s="7">
        <f>1700000*M415/10000</f>
        <v>1451800000</v>
      </c>
      <c r="R415" s="6">
        <f>Q415/(2300000/73.5366996089766)</f>
        <v>46417.64369230967</v>
      </c>
      <c r="S415" t="s">
        <v>1518</v>
      </c>
      <c r="T415" t="s">
        <v>1519</v>
      </c>
      <c r="U415" t="s">
        <v>25</v>
      </c>
      <c r="V415" t="s">
        <v>129</v>
      </c>
      <c r="W415" s="4">
        <f t="shared" ref="W415:W478" si="37">R415</f>
        <v>46417.64369230967</v>
      </c>
      <c r="X415" s="4">
        <f t="shared" si="33"/>
        <v>8540000</v>
      </c>
      <c r="Y415" s="9">
        <v>854</v>
      </c>
      <c r="Z415" s="5">
        <f t="shared" si="34"/>
        <v>54.353212754460969</v>
      </c>
      <c r="AA415" t="str">
        <f t="shared" si="35"/>
        <v>2022-02</v>
      </c>
      <c r="AB415" t="str">
        <f t="shared" si="36"/>
        <v>2022-1</v>
      </c>
    </row>
    <row r="416" spans="1:28" hidden="1" x14ac:dyDescent="0.25">
      <c r="A416">
        <v>4374416</v>
      </c>
      <c r="B416">
        <v>149578</v>
      </c>
      <c r="C416" t="s">
        <v>1131</v>
      </c>
      <c r="D416" t="s">
        <v>1132</v>
      </c>
      <c r="E416" t="s">
        <v>460</v>
      </c>
      <c r="F416" t="s">
        <v>271</v>
      </c>
      <c r="G416" t="s">
        <v>24</v>
      </c>
      <c r="H416" t="s">
        <v>39</v>
      </c>
      <c r="I416" t="s">
        <v>25</v>
      </c>
      <c r="J416" t="s">
        <v>59</v>
      </c>
      <c r="K416">
        <v>-43.942571620385003</v>
      </c>
      <c r="L416">
        <v>-73.074189053286005</v>
      </c>
      <c r="M416" s="6">
        <v>7700000</v>
      </c>
      <c r="N416">
        <v>0</v>
      </c>
      <c r="O416" t="s">
        <v>27</v>
      </c>
      <c r="P416" t="s">
        <v>1133</v>
      </c>
      <c r="Q416" s="3">
        <v>1001000000</v>
      </c>
      <c r="R416" s="1">
        <v>30434.78</v>
      </c>
      <c r="S416" t="s">
        <v>1134</v>
      </c>
      <c r="T416" t="s">
        <v>560</v>
      </c>
      <c r="U416" t="s">
        <v>25</v>
      </c>
      <c r="V416" t="s">
        <v>61</v>
      </c>
      <c r="W416" s="4">
        <f t="shared" si="37"/>
        <v>30434.78</v>
      </c>
      <c r="X416" s="4">
        <f t="shared" si="33"/>
        <v>7700000</v>
      </c>
      <c r="Y416" s="9">
        <v>770</v>
      </c>
      <c r="Z416" s="5">
        <f t="shared" si="34"/>
        <v>39.525688311688313</v>
      </c>
      <c r="AA416" t="str">
        <f t="shared" si="35"/>
        <v>2022-06</v>
      </c>
      <c r="AB416" t="str">
        <f t="shared" si="36"/>
        <v>2022-1</v>
      </c>
    </row>
    <row r="417" spans="1:28" hidden="1" x14ac:dyDescent="0.25">
      <c r="A417">
        <v>4446580</v>
      </c>
      <c r="B417">
        <v>159212</v>
      </c>
      <c r="C417" t="s">
        <v>2185</v>
      </c>
      <c r="D417" t="s">
        <v>182</v>
      </c>
      <c r="E417" t="s">
        <v>58</v>
      </c>
      <c r="F417" t="s">
        <v>271</v>
      </c>
      <c r="G417" t="s">
        <v>24</v>
      </c>
      <c r="H417" t="s">
        <v>24</v>
      </c>
      <c r="I417" t="s">
        <v>25</v>
      </c>
      <c r="J417" t="s">
        <v>59</v>
      </c>
      <c r="K417">
        <v>-44.117726191964998</v>
      </c>
      <c r="L417">
        <v>-72.168942181133005</v>
      </c>
      <c r="M417" s="1">
        <v>7400000</v>
      </c>
      <c r="N417">
        <v>0</v>
      </c>
      <c r="O417" t="s">
        <v>27</v>
      </c>
      <c r="P417" t="s">
        <v>371</v>
      </c>
      <c r="Q417" s="3">
        <v>2220000000</v>
      </c>
      <c r="R417" s="1">
        <v>67229.94</v>
      </c>
      <c r="S417" t="s">
        <v>2186</v>
      </c>
      <c r="T417" t="s">
        <v>560</v>
      </c>
      <c r="U417" t="s">
        <v>25</v>
      </c>
      <c r="V417" t="s">
        <v>61</v>
      </c>
      <c r="W417" s="4">
        <f t="shared" si="37"/>
        <v>67229.94</v>
      </c>
      <c r="X417" s="4">
        <f t="shared" si="33"/>
        <v>7400000</v>
      </c>
      <c r="Y417" s="9">
        <v>740</v>
      </c>
      <c r="Z417" s="5">
        <f t="shared" si="34"/>
        <v>90.851270270270277</v>
      </c>
      <c r="AA417" t="str">
        <f t="shared" si="35"/>
        <v>2022-06</v>
      </c>
      <c r="AB417" t="str">
        <f t="shared" si="36"/>
        <v>2022-1</v>
      </c>
    </row>
    <row r="418" spans="1:28" hidden="1" x14ac:dyDescent="0.25">
      <c r="A418">
        <v>4430370</v>
      </c>
      <c r="B418">
        <v>156623</v>
      </c>
      <c r="C418" t="s">
        <v>609</v>
      </c>
      <c r="D418" t="s">
        <v>468</v>
      </c>
      <c r="E418" t="s">
        <v>469</v>
      </c>
      <c r="F418" t="s">
        <v>23</v>
      </c>
      <c r="G418" t="s">
        <v>24</v>
      </c>
      <c r="H418" t="s">
        <v>24</v>
      </c>
      <c r="I418" t="s">
        <v>25</v>
      </c>
      <c r="J418" t="s">
        <v>127</v>
      </c>
      <c r="K418">
        <v>-47.253086500000002</v>
      </c>
      <c r="L418">
        <v>-72.576237300000003</v>
      </c>
      <c r="M418" s="1">
        <v>0</v>
      </c>
      <c r="N418">
        <v>0</v>
      </c>
      <c r="O418" t="s">
        <v>27</v>
      </c>
      <c r="P418" t="s">
        <v>279</v>
      </c>
      <c r="Q418" s="3">
        <v>597207062</v>
      </c>
      <c r="R418" s="1">
        <v>18100</v>
      </c>
      <c r="S418" t="s">
        <v>607</v>
      </c>
      <c r="T418" t="s">
        <v>233</v>
      </c>
      <c r="U418" t="s">
        <v>25</v>
      </c>
      <c r="V418" t="s">
        <v>129</v>
      </c>
      <c r="W418" s="4">
        <f t="shared" si="37"/>
        <v>18100</v>
      </c>
      <c r="X418" s="4">
        <f t="shared" si="33"/>
        <v>7160000</v>
      </c>
      <c r="Y418" s="9">
        <v>716</v>
      </c>
      <c r="Z418" s="5">
        <f t="shared" si="34"/>
        <v>25.279329608938546</v>
      </c>
      <c r="AA418" t="str">
        <f t="shared" si="35"/>
        <v>2022-06</v>
      </c>
      <c r="AB418" t="str">
        <f t="shared" si="36"/>
        <v>2022-1</v>
      </c>
    </row>
    <row r="419" spans="1:28" hidden="1" x14ac:dyDescent="0.25">
      <c r="A419">
        <v>4456922</v>
      </c>
      <c r="B419">
        <v>160895</v>
      </c>
      <c r="C419" t="s">
        <v>697</v>
      </c>
      <c r="D419" t="s">
        <v>698</v>
      </c>
      <c r="E419" t="s">
        <v>60</v>
      </c>
      <c r="F419" t="s">
        <v>23</v>
      </c>
      <c r="G419" t="s">
        <v>24</v>
      </c>
      <c r="H419" t="s">
        <v>39</v>
      </c>
      <c r="I419" t="s">
        <v>25</v>
      </c>
      <c r="J419" t="s">
        <v>127</v>
      </c>
      <c r="K419">
        <v>-47.252086499999997</v>
      </c>
      <c r="L419">
        <v>-72.575237299999998</v>
      </c>
      <c r="M419" s="1">
        <v>7100000</v>
      </c>
      <c r="N419">
        <v>0</v>
      </c>
      <c r="O419" t="s">
        <v>27</v>
      </c>
      <c r="P419" t="s">
        <v>318</v>
      </c>
      <c r="Q419" s="3">
        <v>628399841</v>
      </c>
      <c r="R419" s="1">
        <v>19000</v>
      </c>
      <c r="S419" t="s">
        <v>635</v>
      </c>
      <c r="T419" t="s">
        <v>636</v>
      </c>
      <c r="U419" t="s">
        <v>25</v>
      </c>
      <c r="V419" t="s">
        <v>129</v>
      </c>
      <c r="W419" s="4">
        <f t="shared" si="37"/>
        <v>19000</v>
      </c>
      <c r="X419" s="4">
        <f t="shared" si="33"/>
        <v>7100000</v>
      </c>
      <c r="Y419" s="9">
        <v>710</v>
      </c>
      <c r="Z419" s="5">
        <f t="shared" si="34"/>
        <v>26.760563380281692</v>
      </c>
      <c r="AA419" t="str">
        <f t="shared" si="35"/>
        <v>2022-06</v>
      </c>
      <c r="AB419" t="str">
        <f t="shared" si="36"/>
        <v>2022-1</v>
      </c>
    </row>
    <row r="420" spans="1:28" hidden="1" x14ac:dyDescent="0.25">
      <c r="A420">
        <v>4400318</v>
      </c>
      <c r="B420">
        <v>153094</v>
      </c>
      <c r="C420" t="s">
        <v>589</v>
      </c>
      <c r="D420" t="s">
        <v>587</v>
      </c>
      <c r="E420" t="s">
        <v>588</v>
      </c>
      <c r="F420" t="s">
        <v>271</v>
      </c>
      <c r="G420" t="s">
        <v>24</v>
      </c>
      <c r="H420" t="s">
        <v>24</v>
      </c>
      <c r="I420" t="s">
        <v>25</v>
      </c>
      <c r="J420" t="s">
        <v>127</v>
      </c>
      <c r="K420">
        <v>-47.477766581829002</v>
      </c>
      <c r="L420">
        <v>-72.501825216658006</v>
      </c>
      <c r="M420" s="1">
        <v>7100000</v>
      </c>
      <c r="N420">
        <v>0</v>
      </c>
      <c r="O420" t="s">
        <v>27</v>
      </c>
      <c r="P420" t="s">
        <v>479</v>
      </c>
      <c r="Q420" s="3">
        <v>565000000</v>
      </c>
      <c r="R420" s="1">
        <v>17171.689999999999</v>
      </c>
      <c r="S420" t="s">
        <v>352</v>
      </c>
      <c r="T420" t="s">
        <v>128</v>
      </c>
      <c r="U420" t="s">
        <v>25</v>
      </c>
      <c r="V420" t="s">
        <v>129</v>
      </c>
      <c r="W420" s="4">
        <f t="shared" si="37"/>
        <v>17171.689999999999</v>
      </c>
      <c r="X420" s="4">
        <f t="shared" si="33"/>
        <v>7100000</v>
      </c>
      <c r="Y420" s="9">
        <v>710</v>
      </c>
      <c r="Z420" s="5">
        <f t="shared" si="34"/>
        <v>24.185478873239436</v>
      </c>
      <c r="AA420" t="str">
        <f t="shared" si="35"/>
        <v>2022-06</v>
      </c>
      <c r="AB420" t="str">
        <f t="shared" si="36"/>
        <v>2022-1</v>
      </c>
    </row>
    <row r="421" spans="1:28" hidden="1" x14ac:dyDescent="0.25">
      <c r="A421">
        <v>4370806</v>
      </c>
      <c r="B421">
        <v>148944</v>
      </c>
      <c r="C421" t="s">
        <v>831</v>
      </c>
      <c r="D421" t="s">
        <v>459</v>
      </c>
      <c r="E421" t="s">
        <v>460</v>
      </c>
      <c r="F421" t="s">
        <v>271</v>
      </c>
      <c r="G421" t="s">
        <v>24</v>
      </c>
      <c r="H421" t="s">
        <v>24</v>
      </c>
      <c r="I421" t="s">
        <v>25</v>
      </c>
      <c r="J421" t="s">
        <v>122</v>
      </c>
      <c r="K421">
        <v>-46.411349999999999</v>
      </c>
      <c r="L421">
        <v>-72.50479</v>
      </c>
      <c r="M421" s="1">
        <v>6800000</v>
      </c>
      <c r="N421">
        <v>0</v>
      </c>
      <c r="O421" t="s">
        <v>27</v>
      </c>
      <c r="P421" t="s">
        <v>461</v>
      </c>
      <c r="Q421" s="3">
        <v>698912500</v>
      </c>
      <c r="R421" s="1">
        <v>21250</v>
      </c>
      <c r="S421" t="s">
        <v>832</v>
      </c>
      <c r="T421" t="s">
        <v>156</v>
      </c>
      <c r="U421" t="s">
        <v>25</v>
      </c>
      <c r="V421" t="s">
        <v>66</v>
      </c>
      <c r="W421" s="4">
        <f t="shared" si="37"/>
        <v>21250</v>
      </c>
      <c r="X421" s="4">
        <f t="shared" si="33"/>
        <v>6800000</v>
      </c>
      <c r="Y421" s="9">
        <v>680</v>
      </c>
      <c r="Z421" s="5">
        <f t="shared" si="34"/>
        <v>31.25</v>
      </c>
      <c r="AA421" t="str">
        <f t="shared" si="35"/>
        <v>2022-06</v>
      </c>
      <c r="AB421" t="str">
        <f t="shared" si="36"/>
        <v>2022-1</v>
      </c>
    </row>
    <row r="422" spans="1:28" hidden="1" x14ac:dyDescent="0.25">
      <c r="A422">
        <v>4370616</v>
      </c>
      <c r="B422">
        <v>148887</v>
      </c>
      <c r="C422" t="s">
        <v>522</v>
      </c>
      <c r="D422" t="s">
        <v>459</v>
      </c>
      <c r="E422" t="s">
        <v>460</v>
      </c>
      <c r="F422" t="s">
        <v>271</v>
      </c>
      <c r="G422" t="s">
        <v>24</v>
      </c>
      <c r="H422" t="s">
        <v>24</v>
      </c>
      <c r="I422" t="s">
        <v>25</v>
      </c>
      <c r="J422" t="s">
        <v>26</v>
      </c>
      <c r="K422">
        <v>-45.199759999999998</v>
      </c>
      <c r="L422">
        <v>-73.425579999999997</v>
      </c>
      <c r="M422" s="1">
        <v>6640000</v>
      </c>
      <c r="N422">
        <v>0</v>
      </c>
      <c r="O422" t="s">
        <v>27</v>
      </c>
      <c r="P422" t="s">
        <v>461</v>
      </c>
      <c r="Q422" s="3">
        <v>460460000</v>
      </c>
      <c r="R422" s="1">
        <v>14000</v>
      </c>
      <c r="S422" t="s">
        <v>523</v>
      </c>
      <c r="T422" t="s">
        <v>237</v>
      </c>
      <c r="U422" t="s">
        <v>25</v>
      </c>
      <c r="V422" t="s">
        <v>25</v>
      </c>
      <c r="W422" s="4">
        <f t="shared" si="37"/>
        <v>14000</v>
      </c>
      <c r="X422" s="4">
        <f t="shared" si="33"/>
        <v>6640000</v>
      </c>
      <c r="Y422" s="9">
        <v>664</v>
      </c>
      <c r="Z422" s="5">
        <f t="shared" si="34"/>
        <v>21.08433734939759</v>
      </c>
      <c r="AA422" t="str">
        <f t="shared" si="35"/>
        <v>2022-06</v>
      </c>
      <c r="AB422" t="str">
        <f t="shared" si="36"/>
        <v>2022-1</v>
      </c>
    </row>
    <row r="423" spans="1:28" hidden="1" x14ac:dyDescent="0.25">
      <c r="A423">
        <v>2551295</v>
      </c>
      <c r="B423">
        <v>127965</v>
      </c>
      <c r="C423" t="s">
        <v>1843</v>
      </c>
      <c r="D423" t="s">
        <v>582</v>
      </c>
      <c r="E423" t="s">
        <v>582</v>
      </c>
      <c r="F423" t="s">
        <v>23</v>
      </c>
      <c r="G423" t="s">
        <v>24</v>
      </c>
      <c r="H423" t="s">
        <v>39</v>
      </c>
      <c r="I423" t="s">
        <v>25</v>
      </c>
      <c r="J423" t="s">
        <v>70</v>
      </c>
      <c r="K423">
        <v>-45.570537000000002</v>
      </c>
      <c r="L423">
        <v>-72.069017700000003</v>
      </c>
      <c r="M423" s="1">
        <v>6578000</v>
      </c>
      <c r="N423">
        <v>0</v>
      </c>
      <c r="O423" t="s">
        <v>27</v>
      </c>
      <c r="P423" t="s">
        <v>464</v>
      </c>
      <c r="Q423" s="3">
        <v>1462790034</v>
      </c>
      <c r="R423" s="1">
        <v>46100</v>
      </c>
      <c r="S423" t="s">
        <v>1840</v>
      </c>
      <c r="T423" t="s">
        <v>1841</v>
      </c>
      <c r="U423" t="s">
        <v>25</v>
      </c>
      <c r="V423" t="s">
        <v>73</v>
      </c>
      <c r="W423" s="4">
        <f t="shared" si="37"/>
        <v>46100</v>
      </c>
      <c r="X423" s="4">
        <f t="shared" si="33"/>
        <v>6578000</v>
      </c>
      <c r="Y423" s="9">
        <v>657.8</v>
      </c>
      <c r="Z423" s="5">
        <f t="shared" si="34"/>
        <v>70.082091821222264</v>
      </c>
      <c r="AA423" t="str">
        <f t="shared" si="35"/>
        <v>2022-04</v>
      </c>
      <c r="AB423" t="str">
        <f t="shared" si="36"/>
        <v>2022-1</v>
      </c>
    </row>
    <row r="424" spans="1:28" hidden="1" x14ac:dyDescent="0.25">
      <c r="A424">
        <v>2422481</v>
      </c>
      <c r="B424">
        <v>118722</v>
      </c>
      <c r="C424" t="s">
        <v>861</v>
      </c>
      <c r="D424" t="s">
        <v>524</v>
      </c>
      <c r="E424" t="s">
        <v>524</v>
      </c>
      <c r="F424" t="s">
        <v>23</v>
      </c>
      <c r="G424" t="s">
        <v>24</v>
      </c>
      <c r="H424" t="s">
        <v>39</v>
      </c>
      <c r="I424" t="s">
        <v>25</v>
      </c>
      <c r="J424" t="s">
        <v>42</v>
      </c>
      <c r="K424">
        <v>-44.239606299999998</v>
      </c>
      <c r="L424">
        <v>-71.849907400000006</v>
      </c>
      <c r="M424" s="1">
        <v>6207500</v>
      </c>
      <c r="N424">
        <v>0</v>
      </c>
      <c r="O424" t="s">
        <v>27</v>
      </c>
      <c r="P424" t="s">
        <v>862</v>
      </c>
      <c r="Q424" s="3">
        <v>620000109</v>
      </c>
      <c r="R424" s="1">
        <v>19822.939901332898</v>
      </c>
      <c r="S424" t="s">
        <v>863</v>
      </c>
      <c r="T424" t="s">
        <v>864</v>
      </c>
      <c r="U424" t="s">
        <v>25</v>
      </c>
      <c r="V424" t="s">
        <v>46</v>
      </c>
      <c r="W424" s="4">
        <f t="shared" si="37"/>
        <v>19822.939901332898</v>
      </c>
      <c r="X424" s="4">
        <f t="shared" si="33"/>
        <v>6207500</v>
      </c>
      <c r="Y424" s="9">
        <v>620.75</v>
      </c>
      <c r="Z424" s="5">
        <f t="shared" si="34"/>
        <v>31.933854049670398</v>
      </c>
      <c r="AA424" t="str">
        <f t="shared" si="35"/>
        <v>2022-03</v>
      </c>
      <c r="AB424" t="str">
        <f t="shared" si="36"/>
        <v>2022-1</v>
      </c>
    </row>
    <row r="425" spans="1:28" hidden="1" x14ac:dyDescent="0.25">
      <c r="A425">
        <v>2449039</v>
      </c>
      <c r="B425">
        <v>120635</v>
      </c>
      <c r="C425" t="s">
        <v>2368</v>
      </c>
      <c r="D425" t="s">
        <v>478</v>
      </c>
      <c r="E425" t="s">
        <v>2369</v>
      </c>
      <c r="F425" t="s">
        <v>153</v>
      </c>
      <c r="G425" t="s">
        <v>24</v>
      </c>
      <c r="H425" t="s">
        <v>24</v>
      </c>
      <c r="I425" t="s">
        <v>25</v>
      </c>
      <c r="J425" t="s">
        <v>26</v>
      </c>
      <c r="K425">
        <v>0</v>
      </c>
      <c r="L425">
        <v>0</v>
      </c>
      <c r="M425" s="6">
        <v>6200000</v>
      </c>
      <c r="O425" t="s">
        <v>27</v>
      </c>
      <c r="P425" t="s">
        <v>661</v>
      </c>
      <c r="Q425" s="3">
        <v>2140000000</v>
      </c>
      <c r="R425" s="1">
        <v>67621</v>
      </c>
      <c r="S425" t="s">
        <v>2370</v>
      </c>
      <c r="T425" t="s">
        <v>2371</v>
      </c>
      <c r="U425" t="s">
        <v>25</v>
      </c>
      <c r="V425" t="s">
        <v>25</v>
      </c>
      <c r="W425" s="4">
        <f t="shared" si="37"/>
        <v>67621</v>
      </c>
      <c r="X425" s="4">
        <f t="shared" si="33"/>
        <v>6200000</v>
      </c>
      <c r="Y425" s="9">
        <v>620</v>
      </c>
      <c r="Z425" s="5">
        <f t="shared" si="34"/>
        <v>109.06612903225806</v>
      </c>
      <c r="AA425" t="str">
        <f t="shared" si="35"/>
        <v>2022-03</v>
      </c>
      <c r="AB425" t="str">
        <f t="shared" si="36"/>
        <v>2022-1</v>
      </c>
    </row>
    <row r="426" spans="1:28" hidden="1" x14ac:dyDescent="0.25">
      <c r="A426">
        <v>4400243</v>
      </c>
      <c r="B426">
        <v>153075</v>
      </c>
      <c r="C426" t="s">
        <v>1301</v>
      </c>
      <c r="D426" t="s">
        <v>459</v>
      </c>
      <c r="E426" t="s">
        <v>588</v>
      </c>
      <c r="F426" t="s">
        <v>271</v>
      </c>
      <c r="G426" t="s">
        <v>24</v>
      </c>
      <c r="H426" t="s">
        <v>24</v>
      </c>
      <c r="I426" t="s">
        <v>25</v>
      </c>
      <c r="J426" t="s">
        <v>70</v>
      </c>
      <c r="K426">
        <v>-43.170580000000001</v>
      </c>
      <c r="L426">
        <v>-72.448660000000004</v>
      </c>
      <c r="M426" s="1">
        <v>6000000</v>
      </c>
      <c r="N426">
        <v>0</v>
      </c>
      <c r="O426" t="s">
        <v>27</v>
      </c>
      <c r="P426" t="s">
        <v>461</v>
      </c>
      <c r="Q426" s="3">
        <v>888381000</v>
      </c>
      <c r="R426" s="1">
        <v>27000</v>
      </c>
      <c r="S426" t="s">
        <v>1295</v>
      </c>
      <c r="T426" t="s">
        <v>141</v>
      </c>
      <c r="U426" t="s">
        <v>25</v>
      </c>
      <c r="V426" t="s">
        <v>73</v>
      </c>
      <c r="W426" s="4">
        <f t="shared" si="37"/>
        <v>27000</v>
      </c>
      <c r="X426" s="4">
        <f t="shared" si="33"/>
        <v>6000000</v>
      </c>
      <c r="Y426" s="9">
        <v>600</v>
      </c>
      <c r="Z426" s="5">
        <f t="shared" si="34"/>
        <v>45</v>
      </c>
      <c r="AA426" t="str">
        <f t="shared" si="35"/>
        <v>2022-06</v>
      </c>
      <c r="AB426" t="str">
        <f t="shared" si="36"/>
        <v>2022-1</v>
      </c>
    </row>
    <row r="427" spans="1:28" hidden="1" x14ac:dyDescent="0.25">
      <c r="A427">
        <v>2222326</v>
      </c>
      <c r="B427">
        <v>103585</v>
      </c>
      <c r="C427" t="s">
        <v>1545</v>
      </c>
      <c r="D427" t="s">
        <v>1037</v>
      </c>
      <c r="E427" t="s">
        <v>893</v>
      </c>
      <c r="F427" t="s">
        <v>153</v>
      </c>
      <c r="G427" t="s">
        <v>24</v>
      </c>
      <c r="H427" t="s">
        <v>39</v>
      </c>
      <c r="I427" t="s">
        <v>25</v>
      </c>
      <c r="J427" t="s">
        <v>63</v>
      </c>
      <c r="K427">
        <v>-46.458087499999998</v>
      </c>
      <c r="L427">
        <v>-72.673352300000005</v>
      </c>
      <c r="M427" s="1">
        <v>0</v>
      </c>
      <c r="O427" t="s">
        <v>27</v>
      </c>
      <c r="P427" t="s">
        <v>181</v>
      </c>
      <c r="Q427" s="3">
        <v>910553984</v>
      </c>
      <c r="R427" s="1">
        <v>29343</v>
      </c>
      <c r="S427" t="s">
        <v>1546</v>
      </c>
      <c r="T427" t="s">
        <v>1547</v>
      </c>
      <c r="U427" t="s">
        <v>25</v>
      </c>
      <c r="V427" t="s">
        <v>66</v>
      </c>
      <c r="W427" s="4">
        <f t="shared" si="37"/>
        <v>29343</v>
      </c>
      <c r="X427" s="4">
        <f t="shared" si="33"/>
        <v>5356200</v>
      </c>
      <c r="Y427" s="9">
        <v>535.62</v>
      </c>
      <c r="Z427" s="5">
        <f t="shared" si="34"/>
        <v>54.783241850565702</v>
      </c>
      <c r="AA427" t="str">
        <f t="shared" si="35"/>
        <v>2022-01</v>
      </c>
      <c r="AB427" t="str">
        <f t="shared" si="36"/>
        <v>2022-1</v>
      </c>
    </row>
    <row r="428" spans="1:28" hidden="1" x14ac:dyDescent="0.25">
      <c r="A428">
        <v>4294263</v>
      </c>
      <c r="B428">
        <v>142149</v>
      </c>
      <c r="C428" t="s">
        <v>1525</v>
      </c>
      <c r="D428" t="s">
        <v>1335</v>
      </c>
      <c r="E428" t="s">
        <v>1335</v>
      </c>
      <c r="F428" t="s">
        <v>23</v>
      </c>
      <c r="G428" t="s">
        <v>24</v>
      </c>
      <c r="H428" t="s">
        <v>39</v>
      </c>
      <c r="I428" t="s">
        <v>25</v>
      </c>
      <c r="J428" t="s">
        <v>63</v>
      </c>
      <c r="K428">
        <v>-46.458087499999998</v>
      </c>
      <c r="L428">
        <v>-72.673352300000005</v>
      </c>
      <c r="M428" s="1">
        <v>0</v>
      </c>
      <c r="N428">
        <v>0</v>
      </c>
      <c r="O428" t="s">
        <v>27</v>
      </c>
      <c r="P428" t="s">
        <v>76</v>
      </c>
      <c r="Q428" s="3">
        <v>910554000</v>
      </c>
      <c r="R428" s="1">
        <v>29112.667815544399</v>
      </c>
      <c r="S428" t="s">
        <v>1523</v>
      </c>
      <c r="T428" t="s">
        <v>1524</v>
      </c>
      <c r="U428" t="s">
        <v>25</v>
      </c>
      <c r="V428" t="s">
        <v>66</v>
      </c>
      <c r="W428" s="4">
        <f t="shared" si="37"/>
        <v>29112.667815544399</v>
      </c>
      <c r="X428" s="4">
        <f t="shared" si="33"/>
        <v>5356200</v>
      </c>
      <c r="Y428" s="9">
        <v>535.62</v>
      </c>
      <c r="Z428" s="5">
        <f t="shared" si="34"/>
        <v>54.353212754460998</v>
      </c>
      <c r="AA428" t="str">
        <f t="shared" si="35"/>
        <v>2022-05</v>
      </c>
      <c r="AB428" t="str">
        <f t="shared" si="36"/>
        <v>2022-1</v>
      </c>
    </row>
    <row r="429" spans="1:28" hidden="1" x14ac:dyDescent="0.25">
      <c r="A429">
        <v>2203915</v>
      </c>
      <c r="B429">
        <v>102598</v>
      </c>
      <c r="C429" t="s">
        <v>1126</v>
      </c>
      <c r="D429" t="s">
        <v>1127</v>
      </c>
      <c r="E429" t="s">
        <v>1128</v>
      </c>
      <c r="F429" t="s">
        <v>153</v>
      </c>
      <c r="G429" t="s">
        <v>24</v>
      </c>
      <c r="H429" t="s">
        <v>24</v>
      </c>
      <c r="I429" t="s">
        <v>25</v>
      </c>
      <c r="J429" t="s">
        <v>42</v>
      </c>
      <c r="K429">
        <v>-44.240214700000003</v>
      </c>
      <c r="L429">
        <v>-71.849277900000004</v>
      </c>
      <c r="M429" s="6">
        <v>5000000</v>
      </c>
      <c r="O429" t="s">
        <v>27</v>
      </c>
      <c r="P429" t="s">
        <v>661</v>
      </c>
      <c r="Q429" s="3">
        <v>1200000</v>
      </c>
      <c r="R429" s="6">
        <f>39*M429/10000</f>
        <v>19500</v>
      </c>
      <c r="S429" t="s">
        <v>1129</v>
      </c>
      <c r="T429" t="s">
        <v>1130</v>
      </c>
      <c r="U429" t="s">
        <v>25</v>
      </c>
      <c r="V429" t="s">
        <v>46</v>
      </c>
      <c r="W429" s="4">
        <f t="shared" si="37"/>
        <v>19500</v>
      </c>
      <c r="X429" s="4">
        <f t="shared" si="33"/>
        <v>5000000</v>
      </c>
      <c r="Y429" s="9">
        <v>500</v>
      </c>
      <c r="Z429" s="5">
        <f t="shared" si="34"/>
        <v>39</v>
      </c>
      <c r="AA429" t="str">
        <f t="shared" si="35"/>
        <v>2022-01</v>
      </c>
      <c r="AB429" t="str">
        <f t="shared" si="36"/>
        <v>2022-1</v>
      </c>
    </row>
    <row r="430" spans="1:28" hidden="1" x14ac:dyDescent="0.25">
      <c r="A430">
        <v>4232706</v>
      </c>
      <c r="B430">
        <v>138565</v>
      </c>
      <c r="C430" t="s">
        <v>872</v>
      </c>
      <c r="D430" t="s">
        <v>866</v>
      </c>
      <c r="E430" t="s">
        <v>867</v>
      </c>
      <c r="F430" t="s">
        <v>23</v>
      </c>
      <c r="G430" t="s">
        <v>24</v>
      </c>
      <c r="H430" t="s">
        <v>39</v>
      </c>
      <c r="I430" t="s">
        <v>25</v>
      </c>
      <c r="J430" t="s">
        <v>628</v>
      </c>
      <c r="K430">
        <v>-48.468105399999999</v>
      </c>
      <c r="L430">
        <v>-72.559963400000001</v>
      </c>
      <c r="M430" s="1">
        <v>4920000</v>
      </c>
      <c r="N430">
        <v>0</v>
      </c>
      <c r="O430" t="s">
        <v>27</v>
      </c>
      <c r="P430" t="s">
        <v>868</v>
      </c>
      <c r="Q430" s="3">
        <v>492000000</v>
      </c>
      <c r="R430" s="1">
        <v>15730.4592207028</v>
      </c>
      <c r="S430" t="s">
        <v>873</v>
      </c>
      <c r="T430" t="s">
        <v>874</v>
      </c>
      <c r="U430" t="s">
        <v>25</v>
      </c>
      <c r="V430" t="s">
        <v>399</v>
      </c>
      <c r="W430" s="4">
        <f t="shared" si="37"/>
        <v>15730.4592207028</v>
      </c>
      <c r="X430" s="4">
        <f t="shared" si="33"/>
        <v>4920000</v>
      </c>
      <c r="Y430" s="9">
        <v>492</v>
      </c>
      <c r="Z430" s="5">
        <f t="shared" si="34"/>
        <v>31.972478090859351</v>
      </c>
      <c r="AA430" t="str">
        <f t="shared" si="35"/>
        <v>2022-05</v>
      </c>
      <c r="AB430" t="str">
        <f t="shared" si="36"/>
        <v>2022-1</v>
      </c>
    </row>
    <row r="431" spans="1:28" hidden="1" x14ac:dyDescent="0.25">
      <c r="A431">
        <v>2202428</v>
      </c>
      <c r="B431">
        <v>102569</v>
      </c>
      <c r="C431" t="s">
        <v>1852</v>
      </c>
      <c r="D431" t="s">
        <v>1127</v>
      </c>
      <c r="E431" t="s">
        <v>1128</v>
      </c>
      <c r="F431" t="s">
        <v>121</v>
      </c>
      <c r="G431" t="s">
        <v>24</v>
      </c>
      <c r="H431" t="s">
        <v>190</v>
      </c>
      <c r="I431" t="s">
        <v>25</v>
      </c>
      <c r="J431" t="s">
        <v>70</v>
      </c>
      <c r="K431">
        <v>4900731.72</v>
      </c>
      <c r="L431">
        <v>293893.40999999997</v>
      </c>
      <c r="M431" s="1">
        <v>4740000</v>
      </c>
      <c r="N431">
        <v>0</v>
      </c>
      <c r="O431" t="s">
        <v>54</v>
      </c>
      <c r="P431" t="s">
        <v>35</v>
      </c>
      <c r="Q431" s="3">
        <v>34000</v>
      </c>
      <c r="R431" s="6">
        <v>34000</v>
      </c>
      <c r="S431" t="s">
        <v>1853</v>
      </c>
      <c r="T431" t="s">
        <v>769</v>
      </c>
      <c r="U431" t="s">
        <v>25</v>
      </c>
      <c r="V431" t="s">
        <v>73</v>
      </c>
      <c r="W431" s="4">
        <f t="shared" si="37"/>
        <v>34000</v>
      </c>
      <c r="X431" s="4">
        <f t="shared" si="33"/>
        <v>4740000</v>
      </c>
      <c r="Y431" s="9">
        <v>474</v>
      </c>
      <c r="Z431" s="5">
        <f t="shared" si="34"/>
        <v>71.729957805907176</v>
      </c>
      <c r="AA431" t="str">
        <f t="shared" si="35"/>
        <v>2022-01</v>
      </c>
      <c r="AB431" t="str">
        <f t="shared" si="36"/>
        <v>2022-1</v>
      </c>
    </row>
    <row r="432" spans="1:28" hidden="1" x14ac:dyDescent="0.25">
      <c r="A432">
        <v>4374999</v>
      </c>
      <c r="B432">
        <v>149684</v>
      </c>
      <c r="C432" t="s">
        <v>1494</v>
      </c>
      <c r="D432" t="s">
        <v>661</v>
      </c>
      <c r="E432" t="s">
        <v>460</v>
      </c>
      <c r="F432" t="s">
        <v>153</v>
      </c>
      <c r="G432" t="s">
        <v>24</v>
      </c>
      <c r="H432" t="s">
        <v>39</v>
      </c>
      <c r="I432" t="s">
        <v>25</v>
      </c>
      <c r="J432" t="s">
        <v>59</v>
      </c>
      <c r="K432">
        <v>-44.729918699999999</v>
      </c>
      <c r="L432">
        <v>-72.682281200000006</v>
      </c>
      <c r="M432" s="1">
        <v>4150000</v>
      </c>
      <c r="O432" t="s">
        <v>27</v>
      </c>
      <c r="P432" t="s">
        <v>1495</v>
      </c>
      <c r="Q432" s="3">
        <v>723581760</v>
      </c>
      <c r="R432" s="1">
        <v>22000</v>
      </c>
      <c r="S432" t="s">
        <v>1173</v>
      </c>
      <c r="T432" t="s">
        <v>309</v>
      </c>
      <c r="U432" t="s">
        <v>25</v>
      </c>
      <c r="V432" t="s">
        <v>61</v>
      </c>
      <c r="W432" s="4">
        <f t="shared" si="37"/>
        <v>22000</v>
      </c>
      <c r="X432" s="4">
        <f t="shared" si="33"/>
        <v>4150000</v>
      </c>
      <c r="Y432" s="9">
        <v>415</v>
      </c>
      <c r="Z432" s="5">
        <f t="shared" si="34"/>
        <v>53.012048192771083</v>
      </c>
      <c r="AA432" t="str">
        <f t="shared" si="35"/>
        <v>2022-06</v>
      </c>
      <c r="AB432" t="str">
        <f t="shared" si="36"/>
        <v>2022-1</v>
      </c>
    </row>
    <row r="433" spans="1:28" hidden="1" x14ac:dyDescent="0.25">
      <c r="A433">
        <v>2438785</v>
      </c>
      <c r="B433">
        <v>120080</v>
      </c>
      <c r="C433" t="s">
        <v>1425</v>
      </c>
      <c r="D433" t="s">
        <v>1426</v>
      </c>
      <c r="E433" t="s">
        <v>1427</v>
      </c>
      <c r="F433" t="s">
        <v>121</v>
      </c>
      <c r="G433" t="s">
        <v>24</v>
      </c>
      <c r="H433" t="s">
        <v>24</v>
      </c>
      <c r="I433" t="s">
        <v>25</v>
      </c>
      <c r="J433" t="s">
        <v>70</v>
      </c>
      <c r="K433">
        <v>0</v>
      </c>
      <c r="L433">
        <v>0</v>
      </c>
      <c r="M433" s="1">
        <v>4030000</v>
      </c>
      <c r="N433">
        <v>0</v>
      </c>
      <c r="O433" t="s">
        <v>54</v>
      </c>
      <c r="P433" t="s">
        <v>35</v>
      </c>
      <c r="Q433" s="3">
        <v>4991</v>
      </c>
      <c r="R433" s="6">
        <f>49.91*M433/10000</f>
        <v>20113.73</v>
      </c>
      <c r="S433" t="s">
        <v>1428</v>
      </c>
      <c r="T433" t="s">
        <v>1429</v>
      </c>
      <c r="U433" t="s">
        <v>25</v>
      </c>
      <c r="V433" t="s">
        <v>73</v>
      </c>
      <c r="W433" s="4">
        <f t="shared" si="37"/>
        <v>20113.73</v>
      </c>
      <c r="X433" s="4">
        <f t="shared" si="33"/>
        <v>4030000</v>
      </c>
      <c r="Y433" s="9">
        <v>403</v>
      </c>
      <c r="Z433" s="5">
        <f t="shared" si="34"/>
        <v>49.91</v>
      </c>
      <c r="AA433" t="str">
        <f t="shared" si="35"/>
        <v>2022-03</v>
      </c>
      <c r="AB433" t="str">
        <f t="shared" si="36"/>
        <v>2022-1</v>
      </c>
    </row>
    <row r="434" spans="1:28" hidden="1" x14ac:dyDescent="0.25">
      <c r="A434">
        <v>2275429</v>
      </c>
      <c r="B434">
        <v>107586</v>
      </c>
      <c r="C434" t="s">
        <v>2816</v>
      </c>
      <c r="D434" t="s">
        <v>64</v>
      </c>
      <c r="E434" t="s">
        <v>2815</v>
      </c>
      <c r="F434" t="s">
        <v>23</v>
      </c>
      <c r="G434" t="s">
        <v>24</v>
      </c>
      <c r="H434" t="s">
        <v>39</v>
      </c>
      <c r="I434" t="s">
        <v>25</v>
      </c>
      <c r="J434" t="s">
        <v>26</v>
      </c>
      <c r="K434">
        <v>-45.462231899999999</v>
      </c>
      <c r="L434">
        <v>-72.819015899999997</v>
      </c>
      <c r="M434" s="1">
        <v>4000000</v>
      </c>
      <c r="N434">
        <v>0</v>
      </c>
      <c r="O434" t="s">
        <v>27</v>
      </c>
      <c r="P434" t="s">
        <v>283</v>
      </c>
      <c r="Q434" s="3">
        <v>2000467930</v>
      </c>
      <c r="R434" s="1">
        <v>64240</v>
      </c>
      <c r="S434" t="s">
        <v>2817</v>
      </c>
      <c r="T434" t="s">
        <v>2818</v>
      </c>
      <c r="U434" t="s">
        <v>25</v>
      </c>
      <c r="V434" t="s">
        <v>25</v>
      </c>
      <c r="W434" s="4">
        <f t="shared" si="37"/>
        <v>64240</v>
      </c>
      <c r="X434" s="4">
        <f t="shared" si="33"/>
        <v>4000000</v>
      </c>
      <c r="Y434" s="9">
        <v>400</v>
      </c>
      <c r="Z434" s="5">
        <f t="shared" si="34"/>
        <v>160.6</v>
      </c>
      <c r="AA434" t="str">
        <f t="shared" si="35"/>
        <v>2022-01</v>
      </c>
      <c r="AB434" t="str">
        <f t="shared" si="36"/>
        <v>2022-1</v>
      </c>
    </row>
    <row r="435" spans="1:28" hidden="1" x14ac:dyDescent="0.25">
      <c r="A435">
        <v>4263182</v>
      </c>
      <c r="B435">
        <v>139343</v>
      </c>
      <c r="C435" t="s">
        <v>2191</v>
      </c>
      <c r="D435" t="s">
        <v>1889</v>
      </c>
      <c r="E435" t="s">
        <v>97</v>
      </c>
      <c r="F435" t="s">
        <v>153</v>
      </c>
      <c r="G435" t="s">
        <v>24</v>
      </c>
      <c r="H435" t="s">
        <v>39</v>
      </c>
      <c r="I435" t="s">
        <v>25</v>
      </c>
      <c r="J435" t="s">
        <v>26</v>
      </c>
      <c r="K435">
        <v>0</v>
      </c>
      <c r="L435">
        <v>0</v>
      </c>
      <c r="M435" s="6">
        <v>3910000</v>
      </c>
      <c r="O435" t="s">
        <v>27</v>
      </c>
      <c r="P435" t="s">
        <v>247</v>
      </c>
      <c r="Q435" s="3">
        <v>1172999936</v>
      </c>
      <c r="R435" s="1">
        <v>36318</v>
      </c>
      <c r="S435" t="s">
        <v>2161</v>
      </c>
      <c r="T435" t="s">
        <v>1890</v>
      </c>
      <c r="U435" t="s">
        <v>25</v>
      </c>
      <c r="V435" t="s">
        <v>25</v>
      </c>
      <c r="W435" s="4">
        <f t="shared" si="37"/>
        <v>36318</v>
      </c>
      <c r="X435" s="4">
        <f t="shared" si="33"/>
        <v>3910000</v>
      </c>
      <c r="Y435" s="9">
        <v>391</v>
      </c>
      <c r="Z435" s="5">
        <f t="shared" si="34"/>
        <v>92.884910485933503</v>
      </c>
      <c r="AA435" t="str">
        <f t="shared" si="35"/>
        <v>2022-05</v>
      </c>
      <c r="AB435" t="str">
        <f t="shared" si="36"/>
        <v>2022-1</v>
      </c>
    </row>
    <row r="436" spans="1:28" hidden="1" x14ac:dyDescent="0.25">
      <c r="A436">
        <v>2250151</v>
      </c>
      <c r="B436">
        <v>105610</v>
      </c>
      <c r="C436" t="s">
        <v>2568</v>
      </c>
      <c r="D436" t="s">
        <v>478</v>
      </c>
      <c r="E436" t="s">
        <v>1926</v>
      </c>
      <c r="F436" t="s">
        <v>23</v>
      </c>
      <c r="G436" t="s">
        <v>24</v>
      </c>
      <c r="H436" t="s">
        <v>24</v>
      </c>
      <c r="I436" t="s">
        <v>25</v>
      </c>
      <c r="J436" t="s">
        <v>26</v>
      </c>
      <c r="K436">
        <v>-46.3711111</v>
      </c>
      <c r="L436">
        <v>-71.811666799999998</v>
      </c>
      <c r="M436" s="1">
        <v>3765000</v>
      </c>
      <c r="N436">
        <v>0</v>
      </c>
      <c r="O436" t="s">
        <v>27</v>
      </c>
      <c r="P436" t="s">
        <v>258</v>
      </c>
      <c r="Q436" s="3">
        <v>1554227676</v>
      </c>
      <c r="R436" s="1">
        <v>50000</v>
      </c>
      <c r="S436" t="s">
        <v>2327</v>
      </c>
      <c r="T436" t="s">
        <v>2567</v>
      </c>
      <c r="U436" t="s">
        <v>25</v>
      </c>
      <c r="V436" t="s">
        <v>25</v>
      </c>
      <c r="W436" s="4">
        <f t="shared" si="37"/>
        <v>50000</v>
      </c>
      <c r="X436" s="4">
        <f t="shared" si="33"/>
        <v>3765000</v>
      </c>
      <c r="Y436" s="9">
        <v>376.5</v>
      </c>
      <c r="Z436" s="5">
        <f t="shared" si="34"/>
        <v>132.80212483399734</v>
      </c>
      <c r="AA436" t="str">
        <f t="shared" si="35"/>
        <v>2022-01</v>
      </c>
      <c r="AB436" t="str">
        <f t="shared" si="36"/>
        <v>2022-1</v>
      </c>
    </row>
    <row r="437" spans="1:28" hidden="1" x14ac:dyDescent="0.25">
      <c r="A437">
        <v>2300619</v>
      </c>
      <c r="B437">
        <v>109506</v>
      </c>
      <c r="C437" t="s">
        <v>1804</v>
      </c>
      <c r="D437" t="s">
        <v>1803</v>
      </c>
      <c r="E437" t="s">
        <v>148</v>
      </c>
      <c r="F437" t="s">
        <v>23</v>
      </c>
      <c r="G437" t="s">
        <v>24</v>
      </c>
      <c r="H437" t="s">
        <v>24</v>
      </c>
      <c r="I437" t="s">
        <v>25</v>
      </c>
      <c r="J437" t="s">
        <v>26</v>
      </c>
      <c r="K437">
        <v>-44.893470299999997</v>
      </c>
      <c r="L437">
        <v>-72.202055000000001</v>
      </c>
      <c r="M437" s="1">
        <v>3618500</v>
      </c>
      <c r="N437">
        <v>0</v>
      </c>
      <c r="O437" t="s">
        <v>27</v>
      </c>
      <c r="P437" t="s">
        <v>258</v>
      </c>
      <c r="Q437" s="3">
        <v>725000000</v>
      </c>
      <c r="R437" s="1">
        <v>24516.9816450658</v>
      </c>
      <c r="S437" t="s">
        <v>1800</v>
      </c>
      <c r="T437" t="s">
        <v>1801</v>
      </c>
      <c r="U437" t="s">
        <v>25</v>
      </c>
      <c r="V437" t="s">
        <v>25</v>
      </c>
      <c r="W437" s="4">
        <f t="shared" si="37"/>
        <v>24516.9816450658</v>
      </c>
      <c r="X437" s="4">
        <f t="shared" si="33"/>
        <v>3618500</v>
      </c>
      <c r="Y437" s="9">
        <v>361.85</v>
      </c>
      <c r="Z437" s="5">
        <f t="shared" si="34"/>
        <v>67.754543719955223</v>
      </c>
      <c r="AA437" t="str">
        <f t="shared" si="35"/>
        <v>2022-01</v>
      </c>
      <c r="AB437" t="str">
        <f t="shared" si="36"/>
        <v>2022-1</v>
      </c>
    </row>
    <row r="438" spans="1:28" hidden="1" x14ac:dyDescent="0.25">
      <c r="A438">
        <v>2631898</v>
      </c>
      <c r="B438">
        <v>135299</v>
      </c>
      <c r="C438" t="s">
        <v>1387</v>
      </c>
      <c r="D438" t="s">
        <v>1339</v>
      </c>
      <c r="E438" t="s">
        <v>466</v>
      </c>
      <c r="F438" t="s">
        <v>153</v>
      </c>
      <c r="G438" t="s">
        <v>24</v>
      </c>
      <c r="H438" t="s">
        <v>24</v>
      </c>
      <c r="I438" t="s">
        <v>25</v>
      </c>
      <c r="J438" t="s">
        <v>63</v>
      </c>
      <c r="K438">
        <v>-46.3430079953228</v>
      </c>
      <c r="L438">
        <v>-72.907831988320098</v>
      </c>
      <c r="M438" s="1">
        <v>3470000</v>
      </c>
      <c r="O438" t="s">
        <v>27</v>
      </c>
      <c r="P438" t="s">
        <v>359</v>
      </c>
      <c r="Q438" s="3">
        <v>540381725</v>
      </c>
      <c r="R438" s="1">
        <v>16900</v>
      </c>
      <c r="S438" t="s">
        <v>1064</v>
      </c>
      <c r="T438" t="s">
        <v>178</v>
      </c>
      <c r="U438" t="s">
        <v>25</v>
      </c>
      <c r="V438" t="s">
        <v>66</v>
      </c>
      <c r="W438" s="4">
        <f t="shared" si="37"/>
        <v>16900</v>
      </c>
      <c r="X438" s="4">
        <f t="shared" si="33"/>
        <v>3470000</v>
      </c>
      <c r="Y438" s="9">
        <v>347</v>
      </c>
      <c r="Z438" s="5">
        <f t="shared" si="34"/>
        <v>48.703170028818441</v>
      </c>
      <c r="AA438" t="str">
        <f t="shared" si="35"/>
        <v>2022-04</v>
      </c>
      <c r="AB438" t="str">
        <f t="shared" si="36"/>
        <v>2022-1</v>
      </c>
    </row>
    <row r="439" spans="1:28" hidden="1" x14ac:dyDescent="0.25">
      <c r="A439">
        <v>2353532</v>
      </c>
      <c r="B439">
        <v>113896</v>
      </c>
      <c r="C439" t="s">
        <v>1720</v>
      </c>
      <c r="D439" t="s">
        <v>1721</v>
      </c>
      <c r="E439" t="s">
        <v>1721</v>
      </c>
      <c r="F439" t="s">
        <v>23</v>
      </c>
      <c r="G439" t="s">
        <v>24</v>
      </c>
      <c r="H439" t="s">
        <v>39</v>
      </c>
      <c r="I439" t="s">
        <v>25</v>
      </c>
      <c r="J439" t="s">
        <v>26</v>
      </c>
      <c r="K439">
        <v>-45.534999999999997</v>
      </c>
      <c r="L439">
        <v>-72.588333300000002</v>
      </c>
      <c r="M439" s="6">
        <v>3000000</v>
      </c>
      <c r="N439">
        <v>0</v>
      </c>
      <c r="O439" t="s">
        <v>27</v>
      </c>
      <c r="P439" t="s">
        <v>582</v>
      </c>
      <c r="Q439" s="3">
        <v>600000000</v>
      </c>
      <c r="R439" s="1">
        <v>19183.486854515599</v>
      </c>
      <c r="S439" t="s">
        <v>1722</v>
      </c>
      <c r="T439" t="s">
        <v>1503</v>
      </c>
      <c r="U439" t="s">
        <v>25</v>
      </c>
      <c r="V439" t="s">
        <v>25</v>
      </c>
      <c r="W439" s="4">
        <f t="shared" si="37"/>
        <v>19183.486854515599</v>
      </c>
      <c r="X439" s="4">
        <f t="shared" si="33"/>
        <v>3000000</v>
      </c>
      <c r="Y439" s="9">
        <v>300</v>
      </c>
      <c r="Z439" s="5">
        <f t="shared" si="34"/>
        <v>63.944956181718659</v>
      </c>
      <c r="AA439" t="str">
        <f t="shared" si="35"/>
        <v>2022-02</v>
      </c>
      <c r="AB439" t="str">
        <f t="shared" si="36"/>
        <v>2022-1</v>
      </c>
    </row>
    <row r="440" spans="1:28" hidden="1" x14ac:dyDescent="0.25">
      <c r="A440">
        <v>4462159</v>
      </c>
      <c r="B440">
        <v>161502</v>
      </c>
      <c r="C440" t="s">
        <v>1331</v>
      </c>
      <c r="D440" t="s">
        <v>459</v>
      </c>
      <c r="E440" t="s">
        <v>60</v>
      </c>
      <c r="F440" t="s">
        <v>271</v>
      </c>
      <c r="G440" t="s">
        <v>24</v>
      </c>
      <c r="H440" t="s">
        <v>24</v>
      </c>
      <c r="I440" t="s">
        <v>25</v>
      </c>
      <c r="J440" t="s">
        <v>127</v>
      </c>
      <c r="K440">
        <v>-47.015630000000002</v>
      </c>
      <c r="L440">
        <v>-72.939369999999997</v>
      </c>
      <c r="M440" s="1">
        <v>3000000</v>
      </c>
      <c r="N440">
        <v>0</v>
      </c>
      <c r="O440" t="s">
        <v>27</v>
      </c>
      <c r="P440" t="s">
        <v>461</v>
      </c>
      <c r="Q440" s="3">
        <v>463036000</v>
      </c>
      <c r="R440" s="1">
        <v>14000</v>
      </c>
      <c r="S440" t="s">
        <v>1332</v>
      </c>
      <c r="T440" t="s">
        <v>128</v>
      </c>
      <c r="U440" t="s">
        <v>25</v>
      </c>
      <c r="V440" t="s">
        <v>129</v>
      </c>
      <c r="W440" s="4">
        <f t="shared" si="37"/>
        <v>14000</v>
      </c>
      <c r="X440" s="4">
        <f t="shared" si="33"/>
        <v>3000000</v>
      </c>
      <c r="Y440" s="9">
        <v>300</v>
      </c>
      <c r="Z440" s="5">
        <f t="shared" si="34"/>
        <v>46.666666666666664</v>
      </c>
      <c r="AA440" t="str">
        <f t="shared" si="35"/>
        <v>2022-06</v>
      </c>
      <c r="AB440" t="str">
        <f t="shared" si="36"/>
        <v>2022-1</v>
      </c>
    </row>
    <row r="441" spans="1:28" hidden="1" x14ac:dyDescent="0.25">
      <c r="A441">
        <v>4391710</v>
      </c>
      <c r="B441">
        <v>151786</v>
      </c>
      <c r="C441" t="s">
        <v>1344</v>
      </c>
      <c r="D441" t="s">
        <v>459</v>
      </c>
      <c r="E441" t="s">
        <v>588</v>
      </c>
      <c r="F441" t="s">
        <v>271</v>
      </c>
      <c r="G441" t="s">
        <v>24</v>
      </c>
      <c r="H441" t="s">
        <v>24</v>
      </c>
      <c r="I441" t="s">
        <v>25</v>
      </c>
      <c r="J441" t="s">
        <v>33</v>
      </c>
      <c r="K441">
        <v>-46.92306</v>
      </c>
      <c r="L441">
        <v>-72.688800000000001</v>
      </c>
      <c r="M441" s="1">
        <v>2950000</v>
      </c>
      <c r="N441">
        <v>0</v>
      </c>
      <c r="O441" t="s">
        <v>27</v>
      </c>
      <c r="P441" t="s">
        <v>461</v>
      </c>
      <c r="Q441" s="3">
        <v>458996850</v>
      </c>
      <c r="R441" s="1">
        <v>13950</v>
      </c>
      <c r="S441" t="s">
        <v>1345</v>
      </c>
      <c r="T441" t="s">
        <v>165</v>
      </c>
      <c r="U441" t="s">
        <v>25</v>
      </c>
      <c r="V441" t="s">
        <v>36</v>
      </c>
      <c r="W441" s="4">
        <f t="shared" si="37"/>
        <v>13950</v>
      </c>
      <c r="X441" s="4">
        <f t="shared" si="33"/>
        <v>2950000</v>
      </c>
      <c r="Y441" s="9">
        <v>295</v>
      </c>
      <c r="Z441" s="5">
        <f t="shared" si="34"/>
        <v>47.288135593220339</v>
      </c>
      <c r="AA441" t="str">
        <f t="shared" si="35"/>
        <v>2022-06</v>
      </c>
      <c r="AB441" t="str">
        <f t="shared" si="36"/>
        <v>2022-1</v>
      </c>
    </row>
    <row r="442" spans="1:28" hidden="1" x14ac:dyDescent="0.25">
      <c r="A442">
        <v>4392783</v>
      </c>
      <c r="B442">
        <v>151984</v>
      </c>
      <c r="C442" t="s">
        <v>2619</v>
      </c>
      <c r="D442" t="s">
        <v>1133</v>
      </c>
      <c r="E442" t="s">
        <v>588</v>
      </c>
      <c r="F442" t="s">
        <v>271</v>
      </c>
      <c r="G442" t="s">
        <v>24</v>
      </c>
      <c r="H442" t="s">
        <v>190</v>
      </c>
      <c r="I442" t="s">
        <v>25</v>
      </c>
      <c r="J442" t="s">
        <v>122</v>
      </c>
      <c r="K442">
        <v>-46.154339063016003</v>
      </c>
      <c r="L442">
        <v>-72.368791587204001</v>
      </c>
      <c r="M442" s="1">
        <v>2810000</v>
      </c>
      <c r="N442">
        <v>0</v>
      </c>
      <c r="O442" t="s">
        <v>27</v>
      </c>
      <c r="P442" t="s">
        <v>2031</v>
      </c>
      <c r="Q442" s="3">
        <v>1284000000</v>
      </c>
      <c r="R442" s="1">
        <v>39023.800000000003</v>
      </c>
      <c r="S442" t="s">
        <v>2474</v>
      </c>
      <c r="T442" t="s">
        <v>156</v>
      </c>
      <c r="U442" t="s">
        <v>25</v>
      </c>
      <c r="V442" t="s">
        <v>66</v>
      </c>
      <c r="W442" s="4">
        <f t="shared" si="37"/>
        <v>39023.800000000003</v>
      </c>
      <c r="X442" s="4">
        <f t="shared" si="33"/>
        <v>2810000</v>
      </c>
      <c r="Y442" s="9">
        <v>281</v>
      </c>
      <c r="Z442" s="5">
        <f t="shared" si="34"/>
        <v>138.87473309608541</v>
      </c>
      <c r="AA442" t="str">
        <f t="shared" si="35"/>
        <v>2022-06</v>
      </c>
      <c r="AB442" t="str">
        <f t="shared" si="36"/>
        <v>2022-1</v>
      </c>
    </row>
    <row r="443" spans="1:28" hidden="1" x14ac:dyDescent="0.25">
      <c r="A443">
        <v>2443013</v>
      </c>
      <c r="B443">
        <v>120353</v>
      </c>
      <c r="C443" t="s">
        <v>3058</v>
      </c>
      <c r="D443" t="s">
        <v>1844</v>
      </c>
      <c r="E443" t="s">
        <v>3059</v>
      </c>
      <c r="F443" t="s">
        <v>153</v>
      </c>
      <c r="G443" t="s">
        <v>24</v>
      </c>
      <c r="H443" t="s">
        <v>24</v>
      </c>
      <c r="I443" t="s">
        <v>25</v>
      </c>
      <c r="J443" t="s">
        <v>70</v>
      </c>
      <c r="K443">
        <v>-45.299188193054</v>
      </c>
      <c r="L443">
        <v>-71.770482149608995</v>
      </c>
      <c r="M443" s="1">
        <v>2610000</v>
      </c>
      <c r="O443" t="s">
        <v>27</v>
      </c>
      <c r="P443" t="s">
        <v>1132</v>
      </c>
      <c r="Q443" s="3">
        <v>1700000000</v>
      </c>
      <c r="R443" s="1">
        <v>53741</v>
      </c>
      <c r="S443" t="s">
        <v>3060</v>
      </c>
      <c r="T443" t="s">
        <v>3061</v>
      </c>
      <c r="U443" t="s">
        <v>25</v>
      </c>
      <c r="V443" t="s">
        <v>73</v>
      </c>
      <c r="W443" s="4">
        <f t="shared" si="37"/>
        <v>53741</v>
      </c>
      <c r="X443" s="4">
        <f t="shared" si="33"/>
        <v>2610000</v>
      </c>
      <c r="Y443" s="9">
        <v>261</v>
      </c>
      <c r="Z443" s="5">
        <f t="shared" si="34"/>
        <v>205.90421455938699</v>
      </c>
      <c r="AA443" t="str">
        <f t="shared" si="35"/>
        <v>2022-03</v>
      </c>
      <c r="AB443" t="str">
        <f t="shared" si="36"/>
        <v>2022-1</v>
      </c>
    </row>
    <row r="444" spans="1:28" hidden="1" x14ac:dyDescent="0.25">
      <c r="A444">
        <v>4398052</v>
      </c>
      <c r="B444">
        <v>152683</v>
      </c>
      <c r="C444" t="s">
        <v>2553</v>
      </c>
      <c r="D444" t="s">
        <v>1065</v>
      </c>
      <c r="E444" t="s">
        <v>588</v>
      </c>
      <c r="F444" t="s">
        <v>271</v>
      </c>
      <c r="G444" t="s">
        <v>24</v>
      </c>
      <c r="H444" t="s">
        <v>39</v>
      </c>
      <c r="I444" t="s">
        <v>25</v>
      </c>
      <c r="J444" t="s">
        <v>70</v>
      </c>
      <c r="K444">
        <v>-45.863762035294997</v>
      </c>
      <c r="L444">
        <v>-71.988613092300994</v>
      </c>
      <c r="M444" s="1">
        <v>0</v>
      </c>
      <c r="N444">
        <v>0</v>
      </c>
      <c r="O444" t="s">
        <v>27</v>
      </c>
      <c r="P444" t="s">
        <v>182</v>
      </c>
      <c r="Q444" s="3">
        <v>1040000000</v>
      </c>
      <c r="R444" s="1">
        <v>31595.58</v>
      </c>
      <c r="S444" t="s">
        <v>2554</v>
      </c>
      <c r="T444" t="s">
        <v>141</v>
      </c>
      <c r="U444" t="s">
        <v>25</v>
      </c>
      <c r="V444" t="s">
        <v>73</v>
      </c>
      <c r="W444" s="4">
        <f t="shared" si="37"/>
        <v>31595.58</v>
      </c>
      <c r="X444" s="4">
        <f t="shared" si="33"/>
        <v>2440000</v>
      </c>
      <c r="Y444" s="9">
        <v>244</v>
      </c>
      <c r="Z444" s="5">
        <f t="shared" si="34"/>
        <v>129.49008196721311</v>
      </c>
      <c r="AA444" t="str">
        <f t="shared" si="35"/>
        <v>2022-06</v>
      </c>
      <c r="AB444" t="str">
        <f t="shared" si="36"/>
        <v>2022-1</v>
      </c>
    </row>
    <row r="445" spans="1:28" hidden="1" x14ac:dyDescent="0.25">
      <c r="A445">
        <v>4387063</v>
      </c>
      <c r="B445">
        <v>151186</v>
      </c>
      <c r="C445" t="s">
        <v>1834</v>
      </c>
      <c r="D445" t="s">
        <v>1543</v>
      </c>
      <c r="E445" t="s">
        <v>588</v>
      </c>
      <c r="F445" t="s">
        <v>271</v>
      </c>
      <c r="G445" t="s">
        <v>24</v>
      </c>
      <c r="H445" t="s">
        <v>39</v>
      </c>
      <c r="I445" t="s">
        <v>25</v>
      </c>
      <c r="J445" t="s">
        <v>70</v>
      </c>
      <c r="K445">
        <v>0</v>
      </c>
      <c r="L445">
        <v>0</v>
      </c>
      <c r="M445" s="1">
        <v>2430000</v>
      </c>
      <c r="N445">
        <v>0</v>
      </c>
      <c r="O445" t="s">
        <v>27</v>
      </c>
      <c r="P445" t="s">
        <v>1835</v>
      </c>
      <c r="Q445" s="3">
        <v>559650000</v>
      </c>
      <c r="R445" s="1">
        <v>17009.09</v>
      </c>
      <c r="S445" t="s">
        <v>77</v>
      </c>
      <c r="T445" t="s">
        <v>141</v>
      </c>
      <c r="U445" t="s">
        <v>25</v>
      </c>
      <c r="V445" t="s">
        <v>73</v>
      </c>
      <c r="W445" s="4">
        <f t="shared" si="37"/>
        <v>17009.09</v>
      </c>
      <c r="X445" s="4">
        <f t="shared" si="33"/>
        <v>2430000</v>
      </c>
      <c r="Y445" s="9">
        <v>243</v>
      </c>
      <c r="Z445" s="5">
        <f t="shared" si="34"/>
        <v>69.996255144032929</v>
      </c>
      <c r="AA445" t="str">
        <f t="shared" si="35"/>
        <v>2022-06</v>
      </c>
      <c r="AB445" t="str">
        <f t="shared" si="36"/>
        <v>2022-1</v>
      </c>
    </row>
    <row r="446" spans="1:28" hidden="1" x14ac:dyDescent="0.25">
      <c r="A446">
        <v>2491978</v>
      </c>
      <c r="B446">
        <v>123344</v>
      </c>
      <c r="C446" t="s">
        <v>1789</v>
      </c>
      <c r="D446" t="s">
        <v>75</v>
      </c>
      <c r="E446" t="s">
        <v>208</v>
      </c>
      <c r="F446" t="s">
        <v>153</v>
      </c>
      <c r="G446" t="s">
        <v>24</v>
      </c>
      <c r="H446" t="s">
        <v>39</v>
      </c>
      <c r="I446" t="s">
        <v>25</v>
      </c>
      <c r="J446" t="s">
        <v>70</v>
      </c>
      <c r="K446">
        <v>0</v>
      </c>
      <c r="L446">
        <v>0</v>
      </c>
      <c r="M446" s="1">
        <v>2430000</v>
      </c>
      <c r="O446" t="s">
        <v>27</v>
      </c>
      <c r="P446" t="s">
        <v>829</v>
      </c>
      <c r="Q446" s="3">
        <v>518784500</v>
      </c>
      <c r="R446" s="1">
        <v>16372</v>
      </c>
      <c r="S446" t="s">
        <v>1790</v>
      </c>
      <c r="T446" t="s">
        <v>155</v>
      </c>
      <c r="U446" t="s">
        <v>25</v>
      </c>
      <c r="V446" t="s">
        <v>73</v>
      </c>
      <c r="W446" s="4">
        <f t="shared" si="37"/>
        <v>16372</v>
      </c>
      <c r="X446" s="4">
        <f t="shared" si="33"/>
        <v>2430000</v>
      </c>
      <c r="Y446" s="9">
        <v>243</v>
      </c>
      <c r="Z446" s="5">
        <f t="shared" si="34"/>
        <v>67.374485596707814</v>
      </c>
      <c r="AA446" t="str">
        <f t="shared" si="35"/>
        <v>2022-03</v>
      </c>
      <c r="AB446" t="str">
        <f t="shared" si="36"/>
        <v>2022-1</v>
      </c>
    </row>
    <row r="447" spans="1:28" hidden="1" x14ac:dyDescent="0.25">
      <c r="A447">
        <v>2329882</v>
      </c>
      <c r="B447">
        <v>112290</v>
      </c>
      <c r="C447" t="s">
        <v>599</v>
      </c>
      <c r="D447" t="s">
        <v>581</v>
      </c>
      <c r="E447" t="s">
        <v>439</v>
      </c>
      <c r="F447" t="s">
        <v>23</v>
      </c>
      <c r="G447" t="s">
        <v>24</v>
      </c>
      <c r="H447" t="s">
        <v>24</v>
      </c>
      <c r="I447" t="s">
        <v>25</v>
      </c>
      <c r="J447" t="s">
        <v>127</v>
      </c>
      <c r="K447">
        <v>-47.014283300000002</v>
      </c>
      <c r="L447">
        <v>-72.880211099999997</v>
      </c>
      <c r="M447" s="1">
        <v>2420000</v>
      </c>
      <c r="N447">
        <v>0</v>
      </c>
      <c r="O447" t="s">
        <v>27</v>
      </c>
      <c r="P447" t="s">
        <v>582</v>
      </c>
      <c r="Q447" s="3">
        <v>186097544</v>
      </c>
      <c r="R447" s="1">
        <v>5950</v>
      </c>
      <c r="S447" t="s">
        <v>598</v>
      </c>
      <c r="T447" t="s">
        <v>233</v>
      </c>
      <c r="U447" t="s">
        <v>25</v>
      </c>
      <c r="V447" t="s">
        <v>129</v>
      </c>
      <c r="W447" s="4">
        <f t="shared" si="37"/>
        <v>5950</v>
      </c>
      <c r="X447" s="4">
        <f t="shared" si="33"/>
        <v>2420000</v>
      </c>
      <c r="Y447" s="9">
        <v>242</v>
      </c>
      <c r="Z447" s="5">
        <f t="shared" si="34"/>
        <v>24.58677685950413</v>
      </c>
      <c r="AA447" t="str">
        <f t="shared" si="35"/>
        <v>2022-02</v>
      </c>
      <c r="AB447" t="str">
        <f t="shared" si="36"/>
        <v>2022-1</v>
      </c>
    </row>
    <row r="448" spans="1:28" hidden="1" x14ac:dyDescent="0.25">
      <c r="A448">
        <v>4447289</v>
      </c>
      <c r="B448">
        <v>159301</v>
      </c>
      <c r="C448" t="s">
        <v>1724</v>
      </c>
      <c r="D448" t="s">
        <v>96</v>
      </c>
      <c r="E448" t="s">
        <v>76</v>
      </c>
      <c r="F448" t="s">
        <v>23</v>
      </c>
      <c r="G448" t="s">
        <v>24</v>
      </c>
      <c r="H448" t="s">
        <v>39</v>
      </c>
      <c r="I448" t="s">
        <v>25</v>
      </c>
      <c r="J448" t="s">
        <v>33</v>
      </c>
      <c r="K448">
        <v>-47.0136337</v>
      </c>
      <c r="L448">
        <v>-72.825546299999999</v>
      </c>
      <c r="M448" s="1">
        <v>2410000</v>
      </c>
      <c r="N448">
        <v>0</v>
      </c>
      <c r="O448" t="s">
        <v>27</v>
      </c>
      <c r="P448" t="s">
        <v>318</v>
      </c>
      <c r="Q448" s="3">
        <v>482000000</v>
      </c>
      <c r="R448" s="1">
        <v>15410.7344397942</v>
      </c>
      <c r="S448" t="s">
        <v>1725</v>
      </c>
      <c r="T448" t="s">
        <v>1726</v>
      </c>
      <c r="U448" t="s">
        <v>25</v>
      </c>
      <c r="V448" t="s">
        <v>36</v>
      </c>
      <c r="W448" s="4">
        <f t="shared" si="37"/>
        <v>15410.7344397942</v>
      </c>
      <c r="X448" s="4">
        <f t="shared" si="33"/>
        <v>2410000</v>
      </c>
      <c r="Y448" s="9">
        <v>241</v>
      </c>
      <c r="Z448" s="5">
        <f t="shared" si="34"/>
        <v>63.944956181718673</v>
      </c>
      <c r="AA448" t="str">
        <f t="shared" si="35"/>
        <v>2022-06</v>
      </c>
      <c r="AB448" t="str">
        <f t="shared" si="36"/>
        <v>2022-1</v>
      </c>
    </row>
    <row r="449" spans="1:28" hidden="1" x14ac:dyDescent="0.25">
      <c r="A449">
        <v>2539322</v>
      </c>
      <c r="B449">
        <v>126902</v>
      </c>
      <c r="C449" t="s">
        <v>2455</v>
      </c>
      <c r="D449" t="s">
        <v>1294</v>
      </c>
      <c r="E449" t="s">
        <v>71</v>
      </c>
      <c r="F449" t="s">
        <v>23</v>
      </c>
      <c r="G449" t="s">
        <v>24</v>
      </c>
      <c r="H449" t="s">
        <v>24</v>
      </c>
      <c r="I449" t="s">
        <v>25</v>
      </c>
      <c r="J449" t="s">
        <v>63</v>
      </c>
      <c r="K449">
        <v>-46.135406500000002</v>
      </c>
      <c r="L449">
        <v>-72.115769799999995</v>
      </c>
      <c r="M449" s="1">
        <v>2400000</v>
      </c>
      <c r="N449">
        <v>0</v>
      </c>
      <c r="O449" t="s">
        <v>27</v>
      </c>
      <c r="P449" t="s">
        <v>812</v>
      </c>
      <c r="Q449" s="3">
        <v>903661264</v>
      </c>
      <c r="R449" s="1">
        <v>28490</v>
      </c>
      <c r="S449" t="s">
        <v>125</v>
      </c>
      <c r="T449" t="s">
        <v>894</v>
      </c>
      <c r="U449" t="s">
        <v>25</v>
      </c>
      <c r="V449" t="s">
        <v>66</v>
      </c>
      <c r="W449" s="4">
        <f t="shared" si="37"/>
        <v>28490</v>
      </c>
      <c r="X449" s="4">
        <f t="shared" si="33"/>
        <v>2400000</v>
      </c>
      <c r="Y449" s="9">
        <v>240</v>
      </c>
      <c r="Z449" s="5">
        <f t="shared" si="34"/>
        <v>118.70833333333333</v>
      </c>
      <c r="AA449" t="str">
        <f t="shared" si="35"/>
        <v>2022-03</v>
      </c>
      <c r="AB449" t="str">
        <f t="shared" si="36"/>
        <v>2022-1</v>
      </c>
    </row>
    <row r="450" spans="1:28" hidden="1" x14ac:dyDescent="0.25">
      <c r="A450">
        <v>4352038</v>
      </c>
      <c r="B450">
        <v>147247</v>
      </c>
      <c r="C450" t="s">
        <v>2473</v>
      </c>
      <c r="D450" t="s">
        <v>812</v>
      </c>
      <c r="E450" t="s">
        <v>2422</v>
      </c>
      <c r="F450" t="s">
        <v>153</v>
      </c>
      <c r="G450" t="s">
        <v>24</v>
      </c>
      <c r="H450" t="s">
        <v>39</v>
      </c>
      <c r="I450" t="s">
        <v>25</v>
      </c>
      <c r="J450" t="s">
        <v>26</v>
      </c>
      <c r="K450">
        <v>-46.378345000000003</v>
      </c>
      <c r="L450">
        <v>-72.300762300000002</v>
      </c>
      <c r="M450" s="6">
        <v>2190000</v>
      </c>
      <c r="O450" t="s">
        <v>27</v>
      </c>
      <c r="P450" t="s">
        <v>247</v>
      </c>
      <c r="Q450" s="3">
        <v>875000000</v>
      </c>
      <c r="R450" s="1">
        <v>26667</v>
      </c>
      <c r="S450" t="s">
        <v>2445</v>
      </c>
      <c r="T450" t="s">
        <v>1890</v>
      </c>
      <c r="U450" t="s">
        <v>25</v>
      </c>
      <c r="V450" t="s">
        <v>25</v>
      </c>
      <c r="W450" s="4">
        <f t="shared" si="37"/>
        <v>26667</v>
      </c>
      <c r="X450" s="4">
        <f t="shared" ref="X450:X513" si="38">Y450*10000</f>
        <v>2190000</v>
      </c>
      <c r="Y450" s="9">
        <v>219</v>
      </c>
      <c r="Z450" s="5">
        <f t="shared" ref="Z450:Z513" si="39">W450/Y450</f>
        <v>121.76712328767124</v>
      </c>
      <c r="AA450" t="str">
        <f t="shared" ref="AA450:AA513" si="40">YEAR(E450)&amp;"-"&amp;IF(MONTH(E450)&lt;10,"0"&amp;MONTH(E450),MONTH(E450))</f>
        <v>2022-06</v>
      </c>
      <c r="AB450" t="str">
        <f t="shared" ref="AB450:AB513" si="41">YEAR(E450)&amp;"-"&amp;IF(MONTH(E450)/6&lt;=1,1,2)</f>
        <v>2022-1</v>
      </c>
    </row>
    <row r="451" spans="1:28" hidden="1" x14ac:dyDescent="0.25">
      <c r="A451">
        <v>4397820</v>
      </c>
      <c r="B451">
        <v>152626</v>
      </c>
      <c r="C451" t="s">
        <v>1375</v>
      </c>
      <c r="D451" t="s">
        <v>276</v>
      </c>
      <c r="E451" t="s">
        <v>588</v>
      </c>
      <c r="F451" t="s">
        <v>271</v>
      </c>
      <c r="G451" t="s">
        <v>24</v>
      </c>
      <c r="H451" t="s">
        <v>24</v>
      </c>
      <c r="I451" t="s">
        <v>25</v>
      </c>
      <c r="J451" t="s">
        <v>26</v>
      </c>
      <c r="K451">
        <v>-45.187600372544999</v>
      </c>
      <c r="L451">
        <v>-72.210624879728996</v>
      </c>
      <c r="M451" s="6">
        <v>2160000</v>
      </c>
      <c r="N451">
        <v>0</v>
      </c>
      <c r="O451" t="s">
        <v>27</v>
      </c>
      <c r="P451" t="s">
        <v>1065</v>
      </c>
      <c r="Q451" s="3">
        <v>342191200</v>
      </c>
      <c r="R451" s="1">
        <v>10400</v>
      </c>
      <c r="S451" t="s">
        <v>1376</v>
      </c>
      <c r="T451" t="s">
        <v>237</v>
      </c>
      <c r="U451" t="s">
        <v>25</v>
      </c>
      <c r="V451" t="s">
        <v>25</v>
      </c>
      <c r="W451" s="4">
        <f t="shared" si="37"/>
        <v>10400</v>
      </c>
      <c r="X451" s="4">
        <f t="shared" si="38"/>
        <v>2160000</v>
      </c>
      <c r="Y451" s="9">
        <v>216</v>
      </c>
      <c r="Z451" s="5">
        <f t="shared" si="39"/>
        <v>48.148148148148145</v>
      </c>
      <c r="AA451" t="str">
        <f t="shared" si="40"/>
        <v>2022-06</v>
      </c>
      <c r="AB451" t="str">
        <f t="shared" si="41"/>
        <v>2022-1</v>
      </c>
    </row>
    <row r="452" spans="1:28" hidden="1" x14ac:dyDescent="0.25">
      <c r="A452">
        <v>2253998</v>
      </c>
      <c r="B452">
        <v>105901</v>
      </c>
      <c r="C452" t="s">
        <v>1925</v>
      </c>
      <c r="D452" t="s">
        <v>1926</v>
      </c>
      <c r="E452" t="s">
        <v>1927</v>
      </c>
      <c r="F452" t="s">
        <v>121</v>
      </c>
      <c r="G452" t="s">
        <v>24</v>
      </c>
      <c r="H452" t="s">
        <v>190</v>
      </c>
      <c r="I452" t="s">
        <v>25</v>
      </c>
      <c r="J452" t="s">
        <v>122</v>
      </c>
      <c r="K452">
        <v>0</v>
      </c>
      <c r="L452">
        <v>0</v>
      </c>
      <c r="M452" s="6">
        <v>2140000</v>
      </c>
      <c r="N452">
        <v>214</v>
      </c>
      <c r="O452" t="s">
        <v>54</v>
      </c>
      <c r="P452" t="s">
        <v>35</v>
      </c>
      <c r="Q452" s="3">
        <v>16000</v>
      </c>
      <c r="R452" s="6">
        <v>16000</v>
      </c>
      <c r="S452" t="s">
        <v>1928</v>
      </c>
      <c r="T452" t="s">
        <v>156</v>
      </c>
      <c r="U452" t="s">
        <v>25</v>
      </c>
      <c r="V452" t="s">
        <v>66</v>
      </c>
      <c r="W452" s="4">
        <f t="shared" si="37"/>
        <v>16000</v>
      </c>
      <c r="X452" s="4">
        <f t="shared" si="38"/>
        <v>2140000</v>
      </c>
      <c r="Y452" s="9">
        <v>214</v>
      </c>
      <c r="Z452" s="5">
        <f t="shared" si="39"/>
        <v>74.766355140186917</v>
      </c>
      <c r="AA452" t="str">
        <f t="shared" si="40"/>
        <v>2022-01</v>
      </c>
      <c r="AB452" t="str">
        <f t="shared" si="41"/>
        <v>2022-1</v>
      </c>
    </row>
    <row r="453" spans="1:28" hidden="1" x14ac:dyDescent="0.25">
      <c r="A453">
        <v>2232672</v>
      </c>
      <c r="B453">
        <v>104352</v>
      </c>
      <c r="C453" t="s">
        <v>2049</v>
      </c>
      <c r="D453" t="s">
        <v>2050</v>
      </c>
      <c r="E453" t="s">
        <v>2051</v>
      </c>
      <c r="F453" t="s">
        <v>121</v>
      </c>
      <c r="G453" t="s">
        <v>24</v>
      </c>
      <c r="H453" t="s">
        <v>24</v>
      </c>
      <c r="I453" t="s">
        <v>25</v>
      </c>
      <c r="J453" t="s">
        <v>70</v>
      </c>
      <c r="K453">
        <v>0</v>
      </c>
      <c r="L453">
        <v>0</v>
      </c>
      <c r="M453" s="1">
        <v>0</v>
      </c>
      <c r="N453">
        <v>0</v>
      </c>
      <c r="O453" t="s">
        <v>54</v>
      </c>
      <c r="P453" t="s">
        <v>35</v>
      </c>
      <c r="Q453" s="3">
        <v>460000000</v>
      </c>
      <c r="R453" s="1">
        <v>15555.6021472142</v>
      </c>
      <c r="S453" t="s">
        <v>2052</v>
      </c>
      <c r="T453" t="s">
        <v>2053</v>
      </c>
      <c r="U453" t="s">
        <v>25</v>
      </c>
      <c r="V453" t="s">
        <v>73</v>
      </c>
      <c r="W453" s="4">
        <f t="shared" si="37"/>
        <v>15555.6021472142</v>
      </c>
      <c r="X453" s="4">
        <f t="shared" si="38"/>
        <v>1900000</v>
      </c>
      <c r="Y453" s="9">
        <v>190</v>
      </c>
      <c r="Z453" s="5">
        <f t="shared" si="39"/>
        <v>81.871590248495792</v>
      </c>
      <c r="AA453" t="str">
        <f t="shared" si="40"/>
        <v>2022-01</v>
      </c>
      <c r="AB453" t="str">
        <f t="shared" si="41"/>
        <v>2022-1</v>
      </c>
    </row>
    <row r="454" spans="1:28" hidden="1" x14ac:dyDescent="0.25">
      <c r="A454">
        <v>2430311</v>
      </c>
      <c r="B454">
        <v>119057</v>
      </c>
      <c r="C454" t="s">
        <v>3252</v>
      </c>
      <c r="D454" t="s">
        <v>525</v>
      </c>
      <c r="E454" t="s">
        <v>525</v>
      </c>
      <c r="F454" t="s">
        <v>23</v>
      </c>
      <c r="G454" t="s">
        <v>24</v>
      </c>
      <c r="H454" t="s">
        <v>24</v>
      </c>
      <c r="I454" t="s">
        <v>25</v>
      </c>
      <c r="J454" t="s">
        <v>63</v>
      </c>
      <c r="K454">
        <v>-46.244132</v>
      </c>
      <c r="L454">
        <v>-72.219226800000001</v>
      </c>
      <c r="M454" s="1">
        <v>1890000</v>
      </c>
      <c r="N454">
        <v>0</v>
      </c>
      <c r="O454" t="s">
        <v>27</v>
      </c>
      <c r="P454" t="s">
        <v>862</v>
      </c>
      <c r="Q454" s="3">
        <v>1541738121</v>
      </c>
      <c r="R454" s="1">
        <v>48800</v>
      </c>
      <c r="S454" t="s">
        <v>3249</v>
      </c>
      <c r="T454" t="s">
        <v>836</v>
      </c>
      <c r="U454" t="s">
        <v>25</v>
      </c>
      <c r="V454" t="s">
        <v>66</v>
      </c>
      <c r="W454" s="4">
        <f t="shared" si="37"/>
        <v>48800</v>
      </c>
      <c r="X454" s="4">
        <f t="shared" si="38"/>
        <v>1890000</v>
      </c>
      <c r="Y454" s="9">
        <v>189</v>
      </c>
      <c r="Z454" s="5">
        <f t="shared" si="39"/>
        <v>258.20105820105817</v>
      </c>
      <c r="AA454" t="str">
        <f t="shared" si="40"/>
        <v>2022-03</v>
      </c>
      <c r="AB454" t="str">
        <f t="shared" si="41"/>
        <v>2022-1</v>
      </c>
    </row>
    <row r="455" spans="1:28" hidden="1" x14ac:dyDescent="0.25">
      <c r="A455">
        <v>4295654</v>
      </c>
      <c r="B455">
        <v>142454</v>
      </c>
      <c r="C455" t="s">
        <v>2760</v>
      </c>
      <c r="D455" t="s">
        <v>1335</v>
      </c>
      <c r="E455" t="s">
        <v>2761</v>
      </c>
      <c r="F455" t="s">
        <v>23</v>
      </c>
      <c r="G455" t="s">
        <v>24</v>
      </c>
      <c r="H455" t="s">
        <v>24</v>
      </c>
      <c r="I455" t="s">
        <v>25</v>
      </c>
      <c r="J455" t="s">
        <v>63</v>
      </c>
      <c r="K455">
        <v>-46.4558356</v>
      </c>
      <c r="L455">
        <v>-72.672460799999996</v>
      </c>
      <c r="M455" s="6">
        <v>1770000</v>
      </c>
      <c r="N455">
        <v>0</v>
      </c>
      <c r="O455" t="s">
        <v>27</v>
      </c>
      <c r="P455" t="s">
        <v>76</v>
      </c>
      <c r="Q455" s="3">
        <v>894666167</v>
      </c>
      <c r="R455" s="1">
        <v>27500</v>
      </c>
      <c r="S455" t="s">
        <v>2762</v>
      </c>
      <c r="T455" t="s">
        <v>2763</v>
      </c>
      <c r="U455" t="s">
        <v>25</v>
      </c>
      <c r="V455" t="s">
        <v>66</v>
      </c>
      <c r="W455" s="4">
        <f t="shared" si="37"/>
        <v>27500</v>
      </c>
      <c r="X455" s="4">
        <f t="shared" si="38"/>
        <v>1770000</v>
      </c>
      <c r="Y455" s="9">
        <v>177</v>
      </c>
      <c r="Z455" s="5">
        <f t="shared" si="39"/>
        <v>155.36723163841808</v>
      </c>
      <c r="AA455" t="str">
        <f t="shared" si="40"/>
        <v>2022-05</v>
      </c>
      <c r="AB455" t="str">
        <f t="shared" si="41"/>
        <v>2022-1</v>
      </c>
    </row>
    <row r="456" spans="1:28" hidden="1" x14ac:dyDescent="0.25">
      <c r="A456">
        <v>3043328</v>
      </c>
      <c r="B456">
        <v>137748</v>
      </c>
      <c r="C456" t="s">
        <v>3295</v>
      </c>
      <c r="D456" t="s">
        <v>90</v>
      </c>
      <c r="E456" t="s">
        <v>1889</v>
      </c>
      <c r="F456" t="s">
        <v>153</v>
      </c>
      <c r="G456" t="s">
        <v>24</v>
      </c>
      <c r="H456" t="s">
        <v>24</v>
      </c>
      <c r="I456" t="s">
        <v>25</v>
      </c>
      <c r="J456" t="s">
        <v>26</v>
      </c>
      <c r="K456">
        <v>-46.144756000000001</v>
      </c>
      <c r="L456">
        <v>-74.212303000000006</v>
      </c>
      <c r="M456" s="1">
        <v>1550000</v>
      </c>
      <c r="O456" t="s">
        <v>27</v>
      </c>
      <c r="P456" t="s">
        <v>371</v>
      </c>
      <c r="Q456" s="3">
        <v>1351412580</v>
      </c>
      <c r="R456" s="1">
        <v>42000</v>
      </c>
      <c r="S456" t="s">
        <v>3296</v>
      </c>
      <c r="T456" t="s">
        <v>26</v>
      </c>
      <c r="U456" t="s">
        <v>25</v>
      </c>
      <c r="V456" t="s">
        <v>25</v>
      </c>
      <c r="W456" s="4">
        <f t="shared" si="37"/>
        <v>42000</v>
      </c>
      <c r="X456" s="4">
        <f t="shared" si="38"/>
        <v>1550000</v>
      </c>
      <c r="Y456" s="9">
        <v>155</v>
      </c>
      <c r="Z456" s="5">
        <f t="shared" si="39"/>
        <v>270.96774193548384</v>
      </c>
      <c r="AA456" t="str">
        <f t="shared" si="40"/>
        <v>2022-05</v>
      </c>
      <c r="AB456" t="str">
        <f t="shared" si="41"/>
        <v>2022-1</v>
      </c>
    </row>
    <row r="457" spans="1:28" hidden="1" x14ac:dyDescent="0.25">
      <c r="A457">
        <v>2348122</v>
      </c>
      <c r="B457">
        <v>113488</v>
      </c>
      <c r="C457" t="s">
        <v>1978</v>
      </c>
      <c r="D457" t="s">
        <v>695</v>
      </c>
      <c r="E457" t="s">
        <v>282</v>
      </c>
      <c r="F457" t="s">
        <v>121</v>
      </c>
      <c r="G457" t="s">
        <v>24</v>
      </c>
      <c r="H457" t="s">
        <v>24</v>
      </c>
      <c r="I457" t="s">
        <v>25</v>
      </c>
      <c r="J457" t="s">
        <v>70</v>
      </c>
      <c r="K457">
        <v>0</v>
      </c>
      <c r="L457">
        <v>0</v>
      </c>
      <c r="M457" s="1">
        <v>1530000</v>
      </c>
      <c r="N457">
        <v>1530000</v>
      </c>
      <c r="O457" t="s">
        <v>54</v>
      </c>
      <c r="P457" t="s">
        <v>35</v>
      </c>
      <c r="Q457" s="3">
        <v>12000</v>
      </c>
      <c r="R457" s="6">
        <v>12000</v>
      </c>
      <c r="S457" t="s">
        <v>1979</v>
      </c>
      <c r="T457" t="s">
        <v>1980</v>
      </c>
      <c r="U457" t="s">
        <v>25</v>
      </c>
      <c r="V457" t="s">
        <v>73</v>
      </c>
      <c r="W457" s="4">
        <f t="shared" si="37"/>
        <v>12000</v>
      </c>
      <c r="X457" s="4">
        <f t="shared" si="38"/>
        <v>1530000</v>
      </c>
      <c r="Y457" s="9">
        <v>153</v>
      </c>
      <c r="Z457" s="5">
        <f t="shared" si="39"/>
        <v>78.431372549019613</v>
      </c>
      <c r="AA457" t="str">
        <f t="shared" si="40"/>
        <v>2022-02</v>
      </c>
      <c r="AB457" t="str">
        <f t="shared" si="41"/>
        <v>2022-1</v>
      </c>
    </row>
    <row r="458" spans="1:28" hidden="1" x14ac:dyDescent="0.25">
      <c r="A458">
        <v>2288612</v>
      </c>
      <c r="B458">
        <v>108697</v>
      </c>
      <c r="C458" t="s">
        <v>2654</v>
      </c>
      <c r="D458" t="s">
        <v>2655</v>
      </c>
      <c r="E458" t="s">
        <v>2222</v>
      </c>
      <c r="F458" t="s">
        <v>153</v>
      </c>
      <c r="G458" t="s">
        <v>24</v>
      </c>
      <c r="H458" t="s">
        <v>24</v>
      </c>
      <c r="I458" t="s">
        <v>25</v>
      </c>
      <c r="J458" t="s">
        <v>59</v>
      </c>
      <c r="K458">
        <v>-44.4098696</v>
      </c>
      <c r="L458">
        <v>-73.738240500000003</v>
      </c>
      <c r="M458" s="6">
        <v>1500000</v>
      </c>
      <c r="O458" t="s">
        <v>27</v>
      </c>
      <c r="P458" t="s">
        <v>661</v>
      </c>
      <c r="Q458" s="3">
        <v>675000000</v>
      </c>
      <c r="R458" s="1">
        <v>21654</v>
      </c>
      <c r="S458" t="s">
        <v>2656</v>
      </c>
      <c r="T458" t="s">
        <v>2657</v>
      </c>
      <c r="U458" t="s">
        <v>25</v>
      </c>
      <c r="V458" t="s">
        <v>61</v>
      </c>
      <c r="W458" s="4">
        <f t="shared" si="37"/>
        <v>21654</v>
      </c>
      <c r="X458" s="4">
        <f t="shared" si="38"/>
        <v>1500000</v>
      </c>
      <c r="Y458" s="9">
        <v>150</v>
      </c>
      <c r="Z458" s="5">
        <f t="shared" si="39"/>
        <v>144.36000000000001</v>
      </c>
      <c r="AA458" t="str">
        <f t="shared" si="40"/>
        <v>2022-01</v>
      </c>
      <c r="AB458" t="str">
        <f t="shared" si="41"/>
        <v>2022-1</v>
      </c>
    </row>
    <row r="459" spans="1:28" hidden="1" x14ac:dyDescent="0.25">
      <c r="A459">
        <v>2197792</v>
      </c>
      <c r="B459">
        <v>102361</v>
      </c>
      <c r="C459" t="s">
        <v>1302</v>
      </c>
      <c r="D459" t="s">
        <v>1303</v>
      </c>
      <c r="E459" t="s">
        <v>1303</v>
      </c>
      <c r="F459" t="s">
        <v>23</v>
      </c>
      <c r="G459" t="s">
        <v>24</v>
      </c>
      <c r="H459" t="s">
        <v>39</v>
      </c>
      <c r="I459" t="s">
        <v>25</v>
      </c>
      <c r="J459" t="s">
        <v>42</v>
      </c>
      <c r="K459">
        <v>-44.534830999999997</v>
      </c>
      <c r="L459">
        <v>-71.707659800000002</v>
      </c>
      <c r="M459" s="1">
        <v>0</v>
      </c>
      <c r="N459">
        <v>0</v>
      </c>
      <c r="O459" t="s">
        <v>27</v>
      </c>
      <c r="P459" t="s">
        <v>67</v>
      </c>
      <c r="Q459" s="3">
        <v>200000000</v>
      </c>
      <c r="R459" s="1">
        <v>6763.30528139746</v>
      </c>
      <c r="S459" t="s">
        <v>1304</v>
      </c>
      <c r="T459" t="s">
        <v>1305</v>
      </c>
      <c r="U459" t="s">
        <v>25</v>
      </c>
      <c r="V459" t="s">
        <v>46</v>
      </c>
      <c r="W459" s="4">
        <f t="shared" si="37"/>
        <v>6763.30528139746</v>
      </c>
      <c r="X459" s="4">
        <f t="shared" si="38"/>
        <v>1500000</v>
      </c>
      <c r="Y459" s="9">
        <v>150</v>
      </c>
      <c r="Z459" s="5">
        <f t="shared" si="39"/>
        <v>45.08870187598307</v>
      </c>
      <c r="AA459" t="str">
        <f t="shared" si="40"/>
        <v>2022-01</v>
      </c>
      <c r="AB459" t="str">
        <f t="shared" si="41"/>
        <v>2022-1</v>
      </c>
    </row>
    <row r="460" spans="1:28" hidden="1" x14ac:dyDescent="0.25">
      <c r="A460">
        <v>3051757</v>
      </c>
      <c r="B460">
        <v>138237</v>
      </c>
      <c r="C460" t="s">
        <v>3124</v>
      </c>
      <c r="D460" t="s">
        <v>3125</v>
      </c>
      <c r="E460" t="s">
        <v>871</v>
      </c>
      <c r="F460" t="s">
        <v>23</v>
      </c>
      <c r="G460" t="s">
        <v>24</v>
      </c>
      <c r="H460" t="s">
        <v>24</v>
      </c>
      <c r="I460" t="s">
        <v>25</v>
      </c>
      <c r="J460" t="s">
        <v>63</v>
      </c>
      <c r="K460">
        <v>-46.3</v>
      </c>
      <c r="L460">
        <v>-71.933333000000005</v>
      </c>
      <c r="M460" s="1">
        <v>1270000</v>
      </c>
      <c r="O460" t="s">
        <v>27</v>
      </c>
      <c r="P460" t="s">
        <v>267</v>
      </c>
      <c r="Q460" s="3">
        <v>919886010</v>
      </c>
      <c r="R460" s="1">
        <v>28535</v>
      </c>
      <c r="S460" t="s">
        <v>3126</v>
      </c>
      <c r="T460" t="s">
        <v>836</v>
      </c>
      <c r="U460" t="s">
        <v>25</v>
      </c>
      <c r="V460" t="s">
        <v>66</v>
      </c>
      <c r="W460" s="4">
        <f t="shared" si="37"/>
        <v>28535</v>
      </c>
      <c r="X460" s="4">
        <f t="shared" si="38"/>
        <v>1270000</v>
      </c>
      <c r="Y460" s="9">
        <v>127</v>
      </c>
      <c r="Z460" s="5">
        <f t="shared" si="39"/>
        <v>224.68503937007873</v>
      </c>
      <c r="AA460" t="str">
        <f t="shared" si="40"/>
        <v>2022-05</v>
      </c>
      <c r="AB460" t="str">
        <f t="shared" si="41"/>
        <v>2022-1</v>
      </c>
    </row>
    <row r="461" spans="1:28" hidden="1" x14ac:dyDescent="0.25">
      <c r="A461">
        <v>2409578</v>
      </c>
      <c r="B461">
        <v>118036</v>
      </c>
      <c r="C461" t="s">
        <v>4240</v>
      </c>
      <c r="D461" t="s">
        <v>3705</v>
      </c>
      <c r="E461" t="s">
        <v>478</v>
      </c>
      <c r="F461" t="s">
        <v>23</v>
      </c>
      <c r="G461" t="s">
        <v>24</v>
      </c>
      <c r="H461" t="s">
        <v>24</v>
      </c>
      <c r="I461" t="s">
        <v>25</v>
      </c>
      <c r="J461" t="s">
        <v>33</v>
      </c>
      <c r="K461">
        <v>-46.540900499999999</v>
      </c>
      <c r="L461">
        <v>-71.722279499999999</v>
      </c>
      <c r="M461" s="1">
        <v>1140000</v>
      </c>
      <c r="N461">
        <v>0</v>
      </c>
      <c r="O461" t="s">
        <v>27</v>
      </c>
      <c r="P461" t="s">
        <v>258</v>
      </c>
      <c r="Q461" s="3">
        <v>4550206909</v>
      </c>
      <c r="R461" s="1">
        <v>144210</v>
      </c>
      <c r="S461" t="s">
        <v>4241</v>
      </c>
      <c r="T461" t="s">
        <v>1402</v>
      </c>
      <c r="U461" t="s">
        <v>25</v>
      </c>
      <c r="V461" t="s">
        <v>36</v>
      </c>
      <c r="W461" s="4">
        <f t="shared" si="37"/>
        <v>144210</v>
      </c>
      <c r="X461" s="4">
        <f t="shared" si="38"/>
        <v>1140000</v>
      </c>
      <c r="Y461" s="9">
        <v>114</v>
      </c>
      <c r="Z461" s="5">
        <f t="shared" si="39"/>
        <v>1265</v>
      </c>
      <c r="AA461" t="str">
        <f t="shared" si="40"/>
        <v>2022-03</v>
      </c>
      <c r="AB461" t="str">
        <f t="shared" si="41"/>
        <v>2022-1</v>
      </c>
    </row>
    <row r="462" spans="1:28" hidden="1" x14ac:dyDescent="0.25">
      <c r="A462">
        <v>4303622</v>
      </c>
      <c r="B462">
        <v>143175</v>
      </c>
      <c r="C462" t="s">
        <v>2736</v>
      </c>
      <c r="D462" t="s">
        <v>868</v>
      </c>
      <c r="E462" t="s">
        <v>2737</v>
      </c>
      <c r="F462" t="s">
        <v>153</v>
      </c>
      <c r="G462" t="s">
        <v>24</v>
      </c>
      <c r="H462" t="s">
        <v>39</v>
      </c>
      <c r="I462" t="s">
        <v>25</v>
      </c>
      <c r="J462" t="s">
        <v>70</v>
      </c>
      <c r="K462">
        <v>-45.571225400000003</v>
      </c>
      <c r="L462">
        <v>-72.068264999999997</v>
      </c>
      <c r="M462" s="1">
        <v>1140000</v>
      </c>
      <c r="O462" t="s">
        <v>27</v>
      </c>
      <c r="P462" t="s">
        <v>694</v>
      </c>
      <c r="Q462" s="3">
        <v>570000000</v>
      </c>
      <c r="R462" s="1">
        <v>17497</v>
      </c>
      <c r="S462" t="s">
        <v>2574</v>
      </c>
      <c r="T462" t="s">
        <v>155</v>
      </c>
      <c r="U462" t="s">
        <v>25</v>
      </c>
      <c r="V462" t="s">
        <v>73</v>
      </c>
      <c r="W462" s="4">
        <f t="shared" si="37"/>
        <v>17497</v>
      </c>
      <c r="X462" s="4">
        <f t="shared" si="38"/>
        <v>1140000</v>
      </c>
      <c r="Y462" s="9">
        <v>114</v>
      </c>
      <c r="Z462" s="5">
        <f t="shared" si="39"/>
        <v>153.48245614035088</v>
      </c>
      <c r="AA462" t="str">
        <f t="shared" si="40"/>
        <v>2022-05</v>
      </c>
      <c r="AB462" t="str">
        <f t="shared" si="41"/>
        <v>2022-1</v>
      </c>
    </row>
    <row r="463" spans="1:28" hidden="1" x14ac:dyDescent="0.25">
      <c r="A463">
        <v>2209920</v>
      </c>
      <c r="B463">
        <v>102880</v>
      </c>
      <c r="C463" t="s">
        <v>891</v>
      </c>
      <c r="D463" t="s">
        <v>124</v>
      </c>
      <c r="E463" t="s">
        <v>124</v>
      </c>
      <c r="F463" t="s">
        <v>23</v>
      </c>
      <c r="G463" t="s">
        <v>24</v>
      </c>
      <c r="H463" t="s">
        <v>24</v>
      </c>
      <c r="I463" t="s">
        <v>25</v>
      </c>
      <c r="J463" t="s">
        <v>63</v>
      </c>
      <c r="K463">
        <v>-46.128735900000002</v>
      </c>
      <c r="L463">
        <v>-72.157651700000002</v>
      </c>
      <c r="M463" s="1">
        <v>1100111</v>
      </c>
      <c r="N463">
        <v>0</v>
      </c>
      <c r="O463" t="s">
        <v>27</v>
      </c>
      <c r="P463" t="s">
        <v>67</v>
      </c>
      <c r="Q463" s="3">
        <v>109816721</v>
      </c>
      <c r="R463" s="1">
        <v>3540</v>
      </c>
      <c r="S463" t="s">
        <v>123</v>
      </c>
      <c r="T463" t="s">
        <v>892</v>
      </c>
      <c r="U463" t="s">
        <v>25</v>
      </c>
      <c r="V463" t="s">
        <v>66</v>
      </c>
      <c r="W463" s="4">
        <f t="shared" si="37"/>
        <v>3540</v>
      </c>
      <c r="X463" s="4">
        <f t="shared" si="38"/>
        <v>1100111</v>
      </c>
      <c r="Y463" s="9">
        <v>110.0111</v>
      </c>
      <c r="Z463" s="5">
        <f t="shared" si="39"/>
        <v>32.17857107146461</v>
      </c>
      <c r="AA463" t="str">
        <f t="shared" si="40"/>
        <v>2022-01</v>
      </c>
      <c r="AB463" t="str">
        <f t="shared" si="41"/>
        <v>2022-1</v>
      </c>
    </row>
    <row r="464" spans="1:28" hidden="1" x14ac:dyDescent="0.25">
      <c r="A464">
        <v>4331552</v>
      </c>
      <c r="B464">
        <v>145695</v>
      </c>
      <c r="C464" t="s">
        <v>2069</v>
      </c>
      <c r="D464" t="s">
        <v>812</v>
      </c>
      <c r="E464" t="s">
        <v>2070</v>
      </c>
      <c r="F464" t="s">
        <v>153</v>
      </c>
      <c r="G464" t="s">
        <v>24</v>
      </c>
      <c r="H464" t="s">
        <v>24</v>
      </c>
      <c r="I464" t="s">
        <v>25</v>
      </c>
      <c r="J464" t="s">
        <v>127</v>
      </c>
      <c r="K464">
        <v>-47.307920600000003</v>
      </c>
      <c r="L464">
        <v>-72.979483400000007</v>
      </c>
      <c r="M464" s="6">
        <v>1090000</v>
      </c>
      <c r="O464" t="s">
        <v>27</v>
      </c>
      <c r="P464" t="s">
        <v>479</v>
      </c>
      <c r="Q464" s="3">
        <v>295000000</v>
      </c>
      <c r="R464" s="1">
        <v>9019</v>
      </c>
      <c r="S464" t="s">
        <v>2071</v>
      </c>
      <c r="T464" t="s">
        <v>35</v>
      </c>
      <c r="U464" t="s">
        <v>25</v>
      </c>
      <c r="V464" t="s">
        <v>129</v>
      </c>
      <c r="W464" s="4">
        <f t="shared" si="37"/>
        <v>9019</v>
      </c>
      <c r="X464" s="4">
        <f t="shared" si="38"/>
        <v>1090000</v>
      </c>
      <c r="Y464" s="9">
        <v>109</v>
      </c>
      <c r="Z464" s="5">
        <f t="shared" si="39"/>
        <v>82.743119266055047</v>
      </c>
      <c r="AA464" t="str">
        <f t="shared" si="40"/>
        <v>2022-06</v>
      </c>
      <c r="AB464" t="str">
        <f t="shared" si="41"/>
        <v>2022-1</v>
      </c>
    </row>
    <row r="465" spans="1:28" hidden="1" x14ac:dyDescent="0.25">
      <c r="A465">
        <v>4399796</v>
      </c>
      <c r="B465">
        <v>152958</v>
      </c>
      <c r="C465" t="s">
        <v>1423</v>
      </c>
      <c r="D465" t="s">
        <v>1082</v>
      </c>
      <c r="E465" t="s">
        <v>588</v>
      </c>
      <c r="F465" t="s">
        <v>271</v>
      </c>
      <c r="G465" t="s">
        <v>24</v>
      </c>
      <c r="H465" t="s">
        <v>39</v>
      </c>
      <c r="I465" t="s">
        <v>25</v>
      </c>
      <c r="J465" t="s">
        <v>26</v>
      </c>
      <c r="K465">
        <v>-45.187617500000002</v>
      </c>
      <c r="L465">
        <v>-72.166984600000006</v>
      </c>
      <c r="M465" s="6">
        <v>1020000</v>
      </c>
      <c r="N465">
        <v>102</v>
      </c>
      <c r="O465" t="s">
        <v>27</v>
      </c>
      <c r="P465" t="s">
        <v>824</v>
      </c>
      <c r="Q465" s="3">
        <v>166985686</v>
      </c>
      <c r="R465" s="1">
        <v>5075.09</v>
      </c>
      <c r="S465" t="s">
        <v>1424</v>
      </c>
      <c r="T465" t="s">
        <v>237</v>
      </c>
      <c r="U465" t="s">
        <v>25</v>
      </c>
      <c r="V465" t="s">
        <v>25</v>
      </c>
      <c r="W465" s="4">
        <f t="shared" si="37"/>
        <v>5075.09</v>
      </c>
      <c r="X465" s="4">
        <f t="shared" si="38"/>
        <v>1020000</v>
      </c>
      <c r="Y465" s="9">
        <v>102</v>
      </c>
      <c r="Z465" s="5">
        <f t="shared" si="39"/>
        <v>49.755784313725492</v>
      </c>
      <c r="AA465" t="str">
        <f t="shared" si="40"/>
        <v>2022-06</v>
      </c>
      <c r="AB465" t="str">
        <f t="shared" si="41"/>
        <v>2022-1</v>
      </c>
    </row>
    <row r="466" spans="1:28" hidden="1" x14ac:dyDescent="0.25">
      <c r="A466">
        <v>2196680</v>
      </c>
      <c r="B466">
        <v>102279</v>
      </c>
      <c r="C466" t="s">
        <v>3453</v>
      </c>
      <c r="D466" t="s">
        <v>767</v>
      </c>
      <c r="E466" t="s">
        <v>3454</v>
      </c>
      <c r="F466" t="s">
        <v>121</v>
      </c>
      <c r="G466" t="s">
        <v>24</v>
      </c>
      <c r="H466" t="s">
        <v>24</v>
      </c>
      <c r="I466" t="s">
        <v>25</v>
      </c>
      <c r="J466" t="s">
        <v>26</v>
      </c>
      <c r="K466">
        <v>0</v>
      </c>
      <c r="L466">
        <v>0</v>
      </c>
      <c r="M466" s="1">
        <v>1000000</v>
      </c>
      <c r="N466">
        <v>0</v>
      </c>
      <c r="O466" t="s">
        <v>54</v>
      </c>
      <c r="P466" t="s">
        <v>35</v>
      </c>
      <c r="Q466" s="3">
        <v>900000000</v>
      </c>
      <c r="R466" s="1">
        <v>30434.873766288601</v>
      </c>
      <c r="S466" t="s">
        <v>3455</v>
      </c>
      <c r="T466" t="s">
        <v>237</v>
      </c>
      <c r="U466" t="s">
        <v>25</v>
      </c>
      <c r="V466" t="s">
        <v>25</v>
      </c>
      <c r="W466" s="4">
        <f t="shared" si="37"/>
        <v>30434.873766288601</v>
      </c>
      <c r="X466" s="4">
        <f t="shared" si="38"/>
        <v>1000000</v>
      </c>
      <c r="Y466" s="9">
        <v>100</v>
      </c>
      <c r="Z466" s="5">
        <f t="shared" si="39"/>
        <v>304.34873766288604</v>
      </c>
      <c r="AA466" t="str">
        <f t="shared" si="40"/>
        <v>2022-01</v>
      </c>
      <c r="AB466" t="str">
        <f t="shared" si="41"/>
        <v>2022-1</v>
      </c>
    </row>
    <row r="467" spans="1:28" hidden="1" x14ac:dyDescent="0.25">
      <c r="A467">
        <v>2506417</v>
      </c>
      <c r="B467">
        <v>124372</v>
      </c>
      <c r="C467" t="s">
        <v>3178</v>
      </c>
      <c r="D467" t="s">
        <v>1377</v>
      </c>
      <c r="E467" t="s">
        <v>126</v>
      </c>
      <c r="F467" t="s">
        <v>23</v>
      </c>
      <c r="G467" t="s">
        <v>24</v>
      </c>
      <c r="H467" t="s">
        <v>24</v>
      </c>
      <c r="I467" t="s">
        <v>25</v>
      </c>
      <c r="J467" t="s">
        <v>628</v>
      </c>
      <c r="K467">
        <v>-34.293353000000003</v>
      </c>
      <c r="L467">
        <v>-71.314277000000004</v>
      </c>
      <c r="M467" s="1">
        <v>1000000</v>
      </c>
      <c r="N467">
        <v>0</v>
      </c>
      <c r="O467" t="s">
        <v>27</v>
      </c>
      <c r="P467" t="s">
        <v>1899</v>
      </c>
      <c r="Q467" s="3">
        <v>750000000</v>
      </c>
      <c r="R467" s="1">
        <v>23979.3585681445</v>
      </c>
      <c r="S467" t="s">
        <v>3179</v>
      </c>
      <c r="T467" t="s">
        <v>3180</v>
      </c>
      <c r="U467" t="s">
        <v>25</v>
      </c>
      <c r="V467" t="s">
        <v>399</v>
      </c>
      <c r="W467" s="4">
        <f t="shared" si="37"/>
        <v>23979.3585681445</v>
      </c>
      <c r="X467" s="4">
        <f t="shared" si="38"/>
        <v>1000000</v>
      </c>
      <c r="Y467" s="9">
        <v>100</v>
      </c>
      <c r="Z467" s="5">
        <f t="shared" si="39"/>
        <v>239.79358568144499</v>
      </c>
      <c r="AA467" t="str">
        <f t="shared" si="40"/>
        <v>2022-03</v>
      </c>
      <c r="AB467" t="str">
        <f t="shared" si="41"/>
        <v>2022-1</v>
      </c>
    </row>
    <row r="468" spans="1:28" hidden="1" x14ac:dyDescent="0.25">
      <c r="A468">
        <v>2288752</v>
      </c>
      <c r="B468">
        <v>108810</v>
      </c>
      <c r="C468" t="s">
        <v>3197</v>
      </c>
      <c r="D468" t="s">
        <v>3198</v>
      </c>
      <c r="E468" t="s">
        <v>2709</v>
      </c>
      <c r="F468" t="s">
        <v>23</v>
      </c>
      <c r="G468" t="s">
        <v>24</v>
      </c>
      <c r="H468" t="s">
        <v>24</v>
      </c>
      <c r="I468" t="s">
        <v>25</v>
      </c>
      <c r="J468" t="s">
        <v>424</v>
      </c>
      <c r="K468">
        <v>-43.896427600000003</v>
      </c>
      <c r="L468">
        <v>-73.744969400000002</v>
      </c>
      <c r="M468" s="1">
        <v>986400</v>
      </c>
      <c r="N468">
        <v>0</v>
      </c>
      <c r="O468" t="s">
        <v>27</v>
      </c>
      <c r="P468" t="s">
        <v>2477</v>
      </c>
      <c r="Q468" s="3">
        <v>710000000</v>
      </c>
      <c r="R468" s="1">
        <v>24009.733748961</v>
      </c>
      <c r="S468" t="s">
        <v>3199</v>
      </c>
      <c r="T468" t="s">
        <v>3200</v>
      </c>
      <c r="U468" t="s">
        <v>25</v>
      </c>
      <c r="V468" t="s">
        <v>427</v>
      </c>
      <c r="W468" s="4">
        <f t="shared" si="37"/>
        <v>24009.733748961</v>
      </c>
      <c r="X468" s="4">
        <f t="shared" si="38"/>
        <v>986400</v>
      </c>
      <c r="Y468" s="9">
        <v>98.64</v>
      </c>
      <c r="Z468" s="5">
        <f t="shared" si="39"/>
        <v>243.40768196432481</v>
      </c>
      <c r="AA468" t="str">
        <f t="shared" si="40"/>
        <v>2022-01</v>
      </c>
      <c r="AB468" t="str">
        <f t="shared" si="41"/>
        <v>2022-1</v>
      </c>
    </row>
    <row r="469" spans="1:28" hidden="1" x14ac:dyDescent="0.25">
      <c r="A469">
        <v>2580594</v>
      </c>
      <c r="B469">
        <v>130977</v>
      </c>
      <c r="C469" t="s">
        <v>3476</v>
      </c>
      <c r="D469" t="s">
        <v>462</v>
      </c>
      <c r="E469" t="s">
        <v>526</v>
      </c>
      <c r="F469" t="s">
        <v>23</v>
      </c>
      <c r="G469" t="s">
        <v>24</v>
      </c>
      <c r="H469" t="s">
        <v>24</v>
      </c>
      <c r="I469" t="s">
        <v>25</v>
      </c>
      <c r="J469" t="s">
        <v>63</v>
      </c>
      <c r="K469">
        <v>-46.592077400000001</v>
      </c>
      <c r="L469">
        <v>-72.580086800000004</v>
      </c>
      <c r="M469" s="1">
        <v>985000</v>
      </c>
      <c r="N469">
        <v>0</v>
      </c>
      <c r="O469" t="s">
        <v>27</v>
      </c>
      <c r="P469" t="s">
        <v>3477</v>
      </c>
      <c r="Q469" s="3">
        <v>999712341</v>
      </c>
      <c r="R469" s="1">
        <v>31040</v>
      </c>
      <c r="S469" t="s">
        <v>3478</v>
      </c>
      <c r="T469" t="s">
        <v>3479</v>
      </c>
      <c r="U469" t="s">
        <v>25</v>
      </c>
      <c r="V469" t="s">
        <v>66</v>
      </c>
      <c r="W469" s="4">
        <f t="shared" si="37"/>
        <v>31040</v>
      </c>
      <c r="X469" s="4">
        <f t="shared" si="38"/>
        <v>985000</v>
      </c>
      <c r="Y469" s="9">
        <v>98.5</v>
      </c>
      <c r="Z469" s="5">
        <f t="shared" si="39"/>
        <v>315.12690355329948</v>
      </c>
      <c r="AA469" t="str">
        <f t="shared" si="40"/>
        <v>2022-04</v>
      </c>
      <c r="AB469" t="str">
        <f t="shared" si="41"/>
        <v>2022-1</v>
      </c>
    </row>
    <row r="470" spans="1:28" hidden="1" x14ac:dyDescent="0.25">
      <c r="A470">
        <v>4294276</v>
      </c>
      <c r="B470">
        <v>142162</v>
      </c>
      <c r="C470" t="s">
        <v>3465</v>
      </c>
      <c r="D470" t="s">
        <v>1335</v>
      </c>
      <c r="E470" t="s">
        <v>1335</v>
      </c>
      <c r="F470" t="s">
        <v>23</v>
      </c>
      <c r="G470" t="s">
        <v>24</v>
      </c>
      <c r="H470" t="s">
        <v>39</v>
      </c>
      <c r="I470" t="s">
        <v>25</v>
      </c>
      <c r="J470" t="s">
        <v>424</v>
      </c>
      <c r="K470">
        <v>-43.923888900000001</v>
      </c>
      <c r="L470">
        <v>-73.741388900000004</v>
      </c>
      <c r="M470" s="1">
        <v>0</v>
      </c>
      <c r="N470">
        <v>0</v>
      </c>
      <c r="O470" t="s">
        <v>27</v>
      </c>
      <c r="P470" t="s">
        <v>76</v>
      </c>
      <c r="Q470" s="3">
        <v>950000000</v>
      </c>
      <c r="R470" s="1">
        <v>30373.854186316399</v>
      </c>
      <c r="S470" t="s">
        <v>3463</v>
      </c>
      <c r="T470" t="s">
        <v>3464</v>
      </c>
      <c r="U470" t="s">
        <v>25</v>
      </c>
      <c r="V470" t="s">
        <v>427</v>
      </c>
      <c r="W470" s="4">
        <f t="shared" si="37"/>
        <v>30373.854186316399</v>
      </c>
      <c r="X470" s="4">
        <f t="shared" si="38"/>
        <v>980000</v>
      </c>
      <c r="Y470" s="9">
        <v>98</v>
      </c>
      <c r="Z470" s="5">
        <f t="shared" si="39"/>
        <v>309.93728761547345</v>
      </c>
      <c r="AA470" t="str">
        <f t="shared" si="40"/>
        <v>2022-05</v>
      </c>
      <c r="AB470" t="str">
        <f t="shared" si="41"/>
        <v>2022-1</v>
      </c>
    </row>
    <row r="471" spans="1:28" hidden="1" x14ac:dyDescent="0.25">
      <c r="A471">
        <v>2379111</v>
      </c>
      <c r="B471">
        <v>115874</v>
      </c>
      <c r="C471" t="s">
        <v>2764</v>
      </c>
      <c r="D471" t="s">
        <v>2765</v>
      </c>
      <c r="E471" t="s">
        <v>2765</v>
      </c>
      <c r="F471" t="s">
        <v>23</v>
      </c>
      <c r="G471" t="s">
        <v>24</v>
      </c>
      <c r="H471" t="s">
        <v>24</v>
      </c>
      <c r="I471" t="s">
        <v>25</v>
      </c>
      <c r="J471" t="s">
        <v>127</v>
      </c>
      <c r="K471">
        <v>-47.597203899999997</v>
      </c>
      <c r="L471">
        <v>-72.854880600000001</v>
      </c>
      <c r="M471" s="1">
        <v>0</v>
      </c>
      <c r="N471">
        <v>0</v>
      </c>
      <c r="O471" t="s">
        <v>27</v>
      </c>
      <c r="P471" t="s">
        <v>258</v>
      </c>
      <c r="Q471" s="3">
        <v>471277543</v>
      </c>
      <c r="R471" s="1">
        <v>15000</v>
      </c>
      <c r="S471" t="s">
        <v>2766</v>
      </c>
      <c r="T471" t="s">
        <v>2151</v>
      </c>
      <c r="U471" t="s">
        <v>25</v>
      </c>
      <c r="V471" t="s">
        <v>129</v>
      </c>
      <c r="W471" s="4">
        <f t="shared" si="37"/>
        <v>15000</v>
      </c>
      <c r="X471" s="4">
        <f t="shared" si="38"/>
        <v>965000</v>
      </c>
      <c r="Y471" s="9">
        <v>96.5</v>
      </c>
      <c r="Z471" s="5">
        <f t="shared" si="39"/>
        <v>155.44041450777203</v>
      </c>
      <c r="AA471" t="str">
        <f t="shared" si="40"/>
        <v>2022-02</v>
      </c>
      <c r="AB471" t="str">
        <f t="shared" si="41"/>
        <v>2022-1</v>
      </c>
    </row>
    <row r="472" spans="1:28" hidden="1" x14ac:dyDescent="0.25">
      <c r="A472">
        <v>2624560</v>
      </c>
      <c r="B472">
        <v>134328</v>
      </c>
      <c r="C472" t="s">
        <v>1763</v>
      </c>
      <c r="D472" t="s">
        <v>1339</v>
      </c>
      <c r="E472" t="s">
        <v>466</v>
      </c>
      <c r="F472" t="s">
        <v>23</v>
      </c>
      <c r="G472" t="s">
        <v>24</v>
      </c>
      <c r="H472" t="s">
        <v>24</v>
      </c>
      <c r="I472" t="s">
        <v>25</v>
      </c>
      <c r="J472" t="s">
        <v>70</v>
      </c>
      <c r="K472">
        <v>-45.871684399999999</v>
      </c>
      <c r="L472">
        <v>-72.066116600000001</v>
      </c>
      <c r="M472" s="1">
        <v>0</v>
      </c>
      <c r="N472">
        <v>0</v>
      </c>
      <c r="O472" t="s">
        <v>27</v>
      </c>
      <c r="P472" t="s">
        <v>283</v>
      </c>
      <c r="Q472" s="3">
        <v>195048992</v>
      </c>
      <c r="R472" s="1">
        <v>6100</v>
      </c>
      <c r="S472" t="s">
        <v>1764</v>
      </c>
      <c r="T472" t="s">
        <v>1299</v>
      </c>
      <c r="U472" t="s">
        <v>25</v>
      </c>
      <c r="V472" t="s">
        <v>73</v>
      </c>
      <c r="W472" s="4">
        <f t="shared" si="37"/>
        <v>6100</v>
      </c>
      <c r="X472" s="4">
        <f t="shared" si="38"/>
        <v>930000</v>
      </c>
      <c r="Y472" s="9">
        <v>93</v>
      </c>
      <c r="Z472" s="5">
        <f t="shared" si="39"/>
        <v>65.591397849462368</v>
      </c>
      <c r="AA472" t="str">
        <f t="shared" si="40"/>
        <v>2022-04</v>
      </c>
      <c r="AB472" t="str">
        <f t="shared" si="41"/>
        <v>2022-1</v>
      </c>
    </row>
    <row r="473" spans="1:28" hidden="1" x14ac:dyDescent="0.25">
      <c r="A473">
        <v>2492845</v>
      </c>
      <c r="B473">
        <v>123503</v>
      </c>
      <c r="C473" t="s">
        <v>2250</v>
      </c>
      <c r="D473" t="s">
        <v>2251</v>
      </c>
      <c r="E473" t="s">
        <v>2251</v>
      </c>
      <c r="F473" t="s">
        <v>23</v>
      </c>
      <c r="G473" t="s">
        <v>24</v>
      </c>
      <c r="H473" t="s">
        <v>24</v>
      </c>
      <c r="I473" t="s">
        <v>25</v>
      </c>
      <c r="J473" t="s">
        <v>26</v>
      </c>
      <c r="K473">
        <v>-46.806826100000002</v>
      </c>
      <c r="L473">
        <v>-72.445496700000007</v>
      </c>
      <c r="M473" s="1">
        <v>880000</v>
      </c>
      <c r="N473">
        <v>0</v>
      </c>
      <c r="O473" t="s">
        <v>27</v>
      </c>
      <c r="P473" t="s">
        <v>258</v>
      </c>
      <c r="Q473" s="3">
        <v>272542305</v>
      </c>
      <c r="R473" s="1">
        <v>8600</v>
      </c>
      <c r="S473" t="s">
        <v>2245</v>
      </c>
      <c r="T473" t="s">
        <v>2246</v>
      </c>
      <c r="U473" t="s">
        <v>25</v>
      </c>
      <c r="V473" t="s">
        <v>25</v>
      </c>
      <c r="W473" s="4">
        <f t="shared" si="37"/>
        <v>8600</v>
      </c>
      <c r="X473" s="4">
        <f t="shared" si="38"/>
        <v>880000</v>
      </c>
      <c r="Y473" s="9">
        <v>88</v>
      </c>
      <c r="Z473" s="5">
        <f t="shared" si="39"/>
        <v>97.727272727272734</v>
      </c>
      <c r="AA473" t="str">
        <f t="shared" si="40"/>
        <v>2022-03</v>
      </c>
      <c r="AB473" t="str">
        <f t="shared" si="41"/>
        <v>2022-1</v>
      </c>
    </row>
    <row r="474" spans="1:28" hidden="1" x14ac:dyDescent="0.25">
      <c r="A474">
        <v>2553077</v>
      </c>
      <c r="B474">
        <v>128167</v>
      </c>
      <c r="C474" t="s">
        <v>2156</v>
      </c>
      <c r="D474" t="s">
        <v>463</v>
      </c>
      <c r="E474" t="s">
        <v>582</v>
      </c>
      <c r="F474" t="s">
        <v>32</v>
      </c>
      <c r="G474" t="s">
        <v>24</v>
      </c>
      <c r="H474" t="s">
        <v>24</v>
      </c>
      <c r="I474" t="s">
        <v>25</v>
      </c>
      <c r="J474" t="s">
        <v>42</v>
      </c>
      <c r="K474">
        <v>0</v>
      </c>
      <c r="L474">
        <v>0</v>
      </c>
      <c r="M474" s="1">
        <v>0</v>
      </c>
      <c r="O474" t="s">
        <v>27</v>
      </c>
      <c r="P474" t="s">
        <v>479</v>
      </c>
      <c r="Q474" s="3">
        <v>240000000</v>
      </c>
      <c r="R474" s="1">
        <v>7566.55</v>
      </c>
      <c r="S474" t="s">
        <v>2157</v>
      </c>
      <c r="T474" t="s">
        <v>35</v>
      </c>
      <c r="U474" t="s">
        <v>25</v>
      </c>
      <c r="V474" t="s">
        <v>46</v>
      </c>
      <c r="W474" s="4">
        <f t="shared" si="37"/>
        <v>7566.55</v>
      </c>
      <c r="X474" s="4">
        <f t="shared" si="38"/>
        <v>875000</v>
      </c>
      <c r="Y474" s="9">
        <v>87.5</v>
      </c>
      <c r="Z474" s="5">
        <f t="shared" si="39"/>
        <v>86.474857142857147</v>
      </c>
      <c r="AA474" t="str">
        <f t="shared" si="40"/>
        <v>2022-04</v>
      </c>
      <c r="AB474" t="str">
        <f t="shared" si="41"/>
        <v>2022-1</v>
      </c>
    </row>
    <row r="475" spans="1:28" hidden="1" x14ac:dyDescent="0.25">
      <c r="A475">
        <v>2564823</v>
      </c>
      <c r="B475">
        <v>129239</v>
      </c>
      <c r="C475" t="s">
        <v>1898</v>
      </c>
      <c r="D475" t="s">
        <v>1427</v>
      </c>
      <c r="E475" t="s">
        <v>1899</v>
      </c>
      <c r="F475" t="s">
        <v>23</v>
      </c>
      <c r="G475" t="s">
        <v>24</v>
      </c>
      <c r="H475" t="s">
        <v>39</v>
      </c>
      <c r="I475" t="s">
        <v>25</v>
      </c>
      <c r="J475" t="s">
        <v>70</v>
      </c>
      <c r="K475">
        <v>-44.999224900000002</v>
      </c>
      <c r="L475">
        <v>-71.803675400000003</v>
      </c>
      <c r="M475" s="1">
        <v>867400</v>
      </c>
      <c r="N475">
        <v>0</v>
      </c>
      <c r="O475" t="s">
        <v>27</v>
      </c>
      <c r="P475" t="s">
        <v>464</v>
      </c>
      <c r="Q475" s="3">
        <v>201968171</v>
      </c>
      <c r="R475" s="1">
        <v>6400</v>
      </c>
      <c r="S475" t="s">
        <v>1896</v>
      </c>
      <c r="T475" t="s">
        <v>1897</v>
      </c>
      <c r="U475" t="s">
        <v>25</v>
      </c>
      <c r="V475" t="s">
        <v>73</v>
      </c>
      <c r="W475" s="4">
        <f t="shared" si="37"/>
        <v>6400</v>
      </c>
      <c r="X475" s="4">
        <f t="shared" si="38"/>
        <v>867400</v>
      </c>
      <c r="Y475" s="9">
        <v>86.74</v>
      </c>
      <c r="Z475" s="5">
        <f t="shared" si="39"/>
        <v>73.783721466451468</v>
      </c>
      <c r="AA475" t="str">
        <f t="shared" si="40"/>
        <v>2022-04</v>
      </c>
      <c r="AB475" t="str">
        <f t="shared" si="41"/>
        <v>2022-1</v>
      </c>
    </row>
    <row r="476" spans="1:28" hidden="1" x14ac:dyDescent="0.25">
      <c r="A476">
        <v>2288692</v>
      </c>
      <c r="B476">
        <v>108754</v>
      </c>
      <c r="C476" t="s">
        <v>3022</v>
      </c>
      <c r="D476" t="s">
        <v>2709</v>
      </c>
      <c r="E476" t="s">
        <v>2709</v>
      </c>
      <c r="F476" t="s">
        <v>23</v>
      </c>
      <c r="G476" t="s">
        <v>24</v>
      </c>
      <c r="H476" t="s">
        <v>24</v>
      </c>
      <c r="I476" t="s">
        <v>25</v>
      </c>
      <c r="J476" t="s">
        <v>26</v>
      </c>
      <c r="K476">
        <v>-47.228128599999998</v>
      </c>
      <c r="L476">
        <v>-72.492301600000005</v>
      </c>
      <c r="M476" s="1">
        <v>850000</v>
      </c>
      <c r="N476">
        <v>0</v>
      </c>
      <c r="O476" t="s">
        <v>27</v>
      </c>
      <c r="P476" t="s">
        <v>67</v>
      </c>
      <c r="Q476" s="3">
        <v>523699234</v>
      </c>
      <c r="R476" s="1">
        <v>16800</v>
      </c>
      <c r="S476" t="s">
        <v>3023</v>
      </c>
      <c r="T476" t="s">
        <v>608</v>
      </c>
      <c r="U476" t="s">
        <v>25</v>
      </c>
      <c r="V476" t="s">
        <v>25</v>
      </c>
      <c r="W476" s="4">
        <f t="shared" si="37"/>
        <v>16800</v>
      </c>
      <c r="X476" s="4">
        <f t="shared" si="38"/>
        <v>850000</v>
      </c>
      <c r="Y476" s="9">
        <v>85</v>
      </c>
      <c r="Z476" s="5">
        <f t="shared" si="39"/>
        <v>197.64705882352942</v>
      </c>
      <c r="AA476" t="str">
        <f t="shared" si="40"/>
        <v>2022-01</v>
      </c>
      <c r="AB476" t="str">
        <f t="shared" si="41"/>
        <v>2022-1</v>
      </c>
    </row>
    <row r="477" spans="1:28" hidden="1" x14ac:dyDescent="0.25">
      <c r="A477">
        <v>2591021</v>
      </c>
      <c r="B477">
        <v>131633</v>
      </c>
      <c r="C477" t="s">
        <v>3473</v>
      </c>
      <c r="D477" t="s">
        <v>2921</v>
      </c>
      <c r="E477" t="s">
        <v>3474</v>
      </c>
      <c r="F477" t="s">
        <v>23</v>
      </c>
      <c r="G477" t="s">
        <v>24</v>
      </c>
      <c r="H477" t="s">
        <v>24</v>
      </c>
      <c r="I477" t="s">
        <v>25</v>
      </c>
      <c r="J477" t="s">
        <v>70</v>
      </c>
      <c r="K477">
        <v>-45.861800100000004</v>
      </c>
      <c r="L477">
        <v>-71.768748099999996</v>
      </c>
      <c r="M477" s="1">
        <v>820000</v>
      </c>
      <c r="N477">
        <v>0</v>
      </c>
      <c r="O477" t="s">
        <v>27</v>
      </c>
      <c r="P477" t="s">
        <v>464</v>
      </c>
      <c r="Q477" s="3">
        <v>816112255</v>
      </c>
      <c r="R477" s="1">
        <v>25700</v>
      </c>
      <c r="S477" t="s">
        <v>3475</v>
      </c>
      <c r="T477" t="s">
        <v>1492</v>
      </c>
      <c r="U477" t="s">
        <v>25</v>
      </c>
      <c r="V477" t="s">
        <v>73</v>
      </c>
      <c r="W477" s="4">
        <f t="shared" si="37"/>
        <v>25700</v>
      </c>
      <c r="X477" s="4">
        <f t="shared" si="38"/>
        <v>820000</v>
      </c>
      <c r="Y477" s="9">
        <v>82</v>
      </c>
      <c r="Z477" s="5">
        <f t="shared" si="39"/>
        <v>313.41463414634148</v>
      </c>
      <c r="AA477" t="str">
        <f t="shared" si="40"/>
        <v>2022-04</v>
      </c>
      <c r="AB477" t="str">
        <f t="shared" si="41"/>
        <v>2022-1</v>
      </c>
    </row>
    <row r="478" spans="1:28" hidden="1" x14ac:dyDescent="0.25">
      <c r="A478">
        <v>4415826</v>
      </c>
      <c r="B478">
        <v>155294</v>
      </c>
      <c r="C478" t="s">
        <v>2953</v>
      </c>
      <c r="D478" t="s">
        <v>1133</v>
      </c>
      <c r="E478" t="s">
        <v>296</v>
      </c>
      <c r="F478" t="s">
        <v>271</v>
      </c>
      <c r="G478" t="s">
        <v>24</v>
      </c>
      <c r="H478" t="s">
        <v>39</v>
      </c>
      <c r="I478" t="s">
        <v>25</v>
      </c>
      <c r="J478" t="s">
        <v>122</v>
      </c>
      <c r="K478">
        <v>-46.140258667093001</v>
      </c>
      <c r="L478">
        <v>-72.363508959149001</v>
      </c>
      <c r="M478" s="1">
        <v>800000</v>
      </c>
      <c r="N478">
        <v>0</v>
      </c>
      <c r="O478" t="s">
        <v>27</v>
      </c>
      <c r="P478" t="s">
        <v>2031</v>
      </c>
      <c r="Q478" s="3">
        <v>480000000</v>
      </c>
      <c r="R478" s="1">
        <v>14570.87</v>
      </c>
      <c r="S478" t="s">
        <v>2811</v>
      </c>
      <c r="T478" t="s">
        <v>156</v>
      </c>
      <c r="U478" t="s">
        <v>25</v>
      </c>
      <c r="V478" t="s">
        <v>66</v>
      </c>
      <c r="W478" s="4">
        <f t="shared" si="37"/>
        <v>14570.87</v>
      </c>
      <c r="X478" s="4">
        <f t="shared" si="38"/>
        <v>800000</v>
      </c>
      <c r="Y478" s="9">
        <v>80</v>
      </c>
      <c r="Z478" s="5">
        <f t="shared" si="39"/>
        <v>182.135875</v>
      </c>
      <c r="AA478" t="str">
        <f t="shared" si="40"/>
        <v>2022-06</v>
      </c>
      <c r="AB478" t="str">
        <f t="shared" si="41"/>
        <v>2022-1</v>
      </c>
    </row>
    <row r="479" spans="1:28" hidden="1" x14ac:dyDescent="0.25">
      <c r="A479">
        <v>2572735</v>
      </c>
      <c r="B479">
        <v>129940</v>
      </c>
      <c r="C479" t="s">
        <v>2544</v>
      </c>
      <c r="D479" t="s">
        <v>462</v>
      </c>
      <c r="E479" t="s">
        <v>463</v>
      </c>
      <c r="F479" t="s">
        <v>23</v>
      </c>
      <c r="G479" t="s">
        <v>24</v>
      </c>
      <c r="H479" t="s">
        <v>24</v>
      </c>
      <c r="I479" t="s">
        <v>25</v>
      </c>
      <c r="J479" t="s">
        <v>127</v>
      </c>
      <c r="K479">
        <v>-47.2946253</v>
      </c>
      <c r="L479">
        <v>-72.522246300000006</v>
      </c>
      <c r="M479" s="1">
        <v>800000</v>
      </c>
      <c r="N479">
        <v>0</v>
      </c>
      <c r="O479" t="s">
        <v>27</v>
      </c>
      <c r="P479" t="s">
        <v>464</v>
      </c>
      <c r="Q479" s="3">
        <v>328572494</v>
      </c>
      <c r="R479" s="1">
        <v>10350</v>
      </c>
      <c r="S479" t="s">
        <v>2543</v>
      </c>
      <c r="T479" t="s">
        <v>233</v>
      </c>
      <c r="U479" t="s">
        <v>25</v>
      </c>
      <c r="V479" t="s">
        <v>129</v>
      </c>
      <c r="W479" s="4">
        <f t="shared" ref="W479:W542" si="42">R479</f>
        <v>10350</v>
      </c>
      <c r="X479" s="4">
        <f t="shared" si="38"/>
        <v>800000</v>
      </c>
      <c r="Y479" s="9">
        <v>80</v>
      </c>
      <c r="Z479" s="5">
        <f t="shared" si="39"/>
        <v>129.375</v>
      </c>
      <c r="AA479" t="str">
        <f t="shared" si="40"/>
        <v>2022-04</v>
      </c>
      <c r="AB479" t="str">
        <f t="shared" si="41"/>
        <v>2022-1</v>
      </c>
    </row>
    <row r="480" spans="1:28" hidden="1" x14ac:dyDescent="0.25">
      <c r="A480">
        <v>4392938</v>
      </c>
      <c r="B480">
        <v>152017</v>
      </c>
      <c r="C480" t="s">
        <v>3637</v>
      </c>
      <c r="D480" t="s">
        <v>182</v>
      </c>
      <c r="E480" t="s">
        <v>588</v>
      </c>
      <c r="F480" t="s">
        <v>271</v>
      </c>
      <c r="G480" t="s">
        <v>24</v>
      </c>
      <c r="H480" t="s">
        <v>24</v>
      </c>
      <c r="I480" t="s">
        <v>25</v>
      </c>
      <c r="J480" t="s">
        <v>59</v>
      </c>
      <c r="K480">
        <v>-43.814960812682003</v>
      </c>
      <c r="L480">
        <v>-72.354087354697</v>
      </c>
      <c r="M480" s="1">
        <v>768000</v>
      </c>
      <c r="N480">
        <v>0</v>
      </c>
      <c r="O480" t="s">
        <v>27</v>
      </c>
      <c r="P480" t="s">
        <v>371</v>
      </c>
      <c r="Q480" s="3">
        <v>999000000</v>
      </c>
      <c r="R480" s="1">
        <v>30361.97</v>
      </c>
      <c r="S480" t="s">
        <v>2621</v>
      </c>
      <c r="T480" t="s">
        <v>560</v>
      </c>
      <c r="U480" t="s">
        <v>25</v>
      </c>
      <c r="V480" t="s">
        <v>61</v>
      </c>
      <c r="W480" s="4">
        <f t="shared" si="42"/>
        <v>30361.97</v>
      </c>
      <c r="X480" s="4">
        <f t="shared" si="38"/>
        <v>768000</v>
      </c>
      <c r="Y480" s="9">
        <v>76.8</v>
      </c>
      <c r="Z480" s="5">
        <f t="shared" si="39"/>
        <v>395.33815104166672</v>
      </c>
      <c r="AA480" t="str">
        <f t="shared" si="40"/>
        <v>2022-06</v>
      </c>
      <c r="AB480" t="str">
        <f t="shared" si="41"/>
        <v>2022-1</v>
      </c>
    </row>
    <row r="481" spans="1:28" hidden="1" x14ac:dyDescent="0.25">
      <c r="A481">
        <v>4413093</v>
      </c>
      <c r="B481">
        <v>154862</v>
      </c>
      <c r="C481" t="s">
        <v>2446</v>
      </c>
      <c r="D481" t="s">
        <v>2447</v>
      </c>
      <c r="E481" t="s">
        <v>1373</v>
      </c>
      <c r="F481" t="s">
        <v>153</v>
      </c>
      <c r="G481" t="s">
        <v>24</v>
      </c>
      <c r="H481" t="s">
        <v>24</v>
      </c>
      <c r="I481" t="s">
        <v>25</v>
      </c>
      <c r="J481" t="s">
        <v>70</v>
      </c>
      <c r="K481">
        <v>-45.167783818217003</v>
      </c>
      <c r="L481">
        <v>-71.731686678418001</v>
      </c>
      <c r="M481" s="1">
        <v>650000</v>
      </c>
      <c r="O481" t="s">
        <v>27</v>
      </c>
      <c r="P481" t="s">
        <v>509</v>
      </c>
      <c r="Q481" s="3">
        <v>250000000</v>
      </c>
      <c r="R481" s="1">
        <v>7595</v>
      </c>
      <c r="S481" t="s">
        <v>2448</v>
      </c>
      <c r="T481" t="s">
        <v>2449</v>
      </c>
      <c r="U481" t="s">
        <v>25</v>
      </c>
      <c r="V481" t="s">
        <v>73</v>
      </c>
      <c r="W481" s="4">
        <f t="shared" si="42"/>
        <v>7595</v>
      </c>
      <c r="X481" s="4">
        <f t="shared" si="38"/>
        <v>650000</v>
      </c>
      <c r="Y481" s="9">
        <v>65</v>
      </c>
      <c r="Z481" s="5">
        <f t="shared" si="39"/>
        <v>116.84615384615384</v>
      </c>
      <c r="AA481" t="str">
        <f t="shared" si="40"/>
        <v>2022-06</v>
      </c>
      <c r="AB481" t="str">
        <f t="shared" si="41"/>
        <v>2022-1</v>
      </c>
    </row>
    <row r="482" spans="1:28" hidden="1" x14ac:dyDescent="0.25">
      <c r="A482">
        <v>2572741</v>
      </c>
      <c r="B482">
        <v>129946</v>
      </c>
      <c r="C482" t="s">
        <v>2772</v>
      </c>
      <c r="D482" t="s">
        <v>462</v>
      </c>
      <c r="E482" t="s">
        <v>463</v>
      </c>
      <c r="F482" t="s">
        <v>23</v>
      </c>
      <c r="G482" t="s">
        <v>24</v>
      </c>
      <c r="H482" t="s">
        <v>24</v>
      </c>
      <c r="I482" t="s">
        <v>25</v>
      </c>
      <c r="J482" t="s">
        <v>70</v>
      </c>
      <c r="K482">
        <v>-45.892694300000002</v>
      </c>
      <c r="L482">
        <v>-71.881243999999995</v>
      </c>
      <c r="M482" s="1">
        <v>640000</v>
      </c>
      <c r="N482">
        <v>0</v>
      </c>
      <c r="O482" t="s">
        <v>27</v>
      </c>
      <c r="P482" t="s">
        <v>464</v>
      </c>
      <c r="Q482" s="3">
        <v>317461347</v>
      </c>
      <c r="R482" s="1">
        <v>10000</v>
      </c>
      <c r="S482" t="s">
        <v>2771</v>
      </c>
      <c r="T482" t="s">
        <v>1299</v>
      </c>
      <c r="U482" t="s">
        <v>25</v>
      </c>
      <c r="V482" t="s">
        <v>73</v>
      </c>
      <c r="W482" s="4">
        <f t="shared" si="42"/>
        <v>10000</v>
      </c>
      <c r="X482" s="4">
        <f t="shared" si="38"/>
        <v>640000</v>
      </c>
      <c r="Y482" s="9">
        <v>64</v>
      </c>
      <c r="Z482" s="5">
        <f t="shared" si="39"/>
        <v>156.25</v>
      </c>
      <c r="AA482" t="str">
        <f t="shared" si="40"/>
        <v>2022-04</v>
      </c>
      <c r="AB482" t="str">
        <f t="shared" si="41"/>
        <v>2022-1</v>
      </c>
    </row>
    <row r="483" spans="1:28" hidden="1" x14ac:dyDescent="0.25">
      <c r="A483">
        <v>2569215</v>
      </c>
      <c r="B483">
        <v>129674</v>
      </c>
      <c r="C483" t="s">
        <v>2630</v>
      </c>
      <c r="D483" t="s">
        <v>1294</v>
      </c>
      <c r="E483" t="s">
        <v>462</v>
      </c>
      <c r="F483" t="s">
        <v>23</v>
      </c>
      <c r="G483" t="s">
        <v>24</v>
      </c>
      <c r="H483" t="s">
        <v>24</v>
      </c>
      <c r="I483" t="s">
        <v>25</v>
      </c>
      <c r="J483" t="s">
        <v>63</v>
      </c>
      <c r="K483">
        <v>-46.624023399999999</v>
      </c>
      <c r="L483">
        <v>-72.675245899999993</v>
      </c>
      <c r="M483" s="1">
        <v>0</v>
      </c>
      <c r="N483">
        <v>0</v>
      </c>
      <c r="O483" t="s">
        <v>27</v>
      </c>
      <c r="P483" t="s">
        <v>371</v>
      </c>
      <c r="Q483" s="3">
        <v>280000000</v>
      </c>
      <c r="R483" s="1">
        <v>8952.2938654406298</v>
      </c>
      <c r="S483" t="s">
        <v>2520</v>
      </c>
      <c r="T483" t="s">
        <v>2521</v>
      </c>
      <c r="U483" t="s">
        <v>25</v>
      </c>
      <c r="V483" t="s">
        <v>66</v>
      </c>
      <c r="W483" s="4">
        <f t="shared" si="42"/>
        <v>8952.2938654406298</v>
      </c>
      <c r="X483" s="4">
        <f t="shared" si="38"/>
        <v>640000</v>
      </c>
      <c r="Y483" s="9">
        <v>64</v>
      </c>
      <c r="Z483" s="5">
        <f t="shared" si="39"/>
        <v>139.87959164750984</v>
      </c>
      <c r="AA483" t="str">
        <f t="shared" si="40"/>
        <v>2022-04</v>
      </c>
      <c r="AB483" t="str">
        <f t="shared" si="41"/>
        <v>2022-1</v>
      </c>
    </row>
    <row r="484" spans="1:28" hidden="1" x14ac:dyDescent="0.25">
      <c r="A484">
        <v>4387935</v>
      </c>
      <c r="B484">
        <v>151303</v>
      </c>
      <c r="C484" t="s">
        <v>3741</v>
      </c>
      <c r="D484" t="s">
        <v>182</v>
      </c>
      <c r="E484" t="s">
        <v>588</v>
      </c>
      <c r="F484" t="s">
        <v>271</v>
      </c>
      <c r="G484" t="s">
        <v>24</v>
      </c>
      <c r="H484" t="s">
        <v>24</v>
      </c>
      <c r="I484" t="s">
        <v>25</v>
      </c>
      <c r="J484" t="s">
        <v>122</v>
      </c>
      <c r="K484">
        <v>-46.591594600000001</v>
      </c>
      <c r="L484">
        <v>-72.578627699999998</v>
      </c>
      <c r="M484" s="1">
        <v>600000</v>
      </c>
      <c r="N484">
        <v>0</v>
      </c>
      <c r="O484" t="s">
        <v>27</v>
      </c>
      <c r="P484" t="s">
        <v>371</v>
      </c>
      <c r="Q484" s="3">
        <v>950000000</v>
      </c>
      <c r="R484" s="1">
        <v>28872.75</v>
      </c>
      <c r="S484" t="s">
        <v>3742</v>
      </c>
      <c r="T484" t="s">
        <v>156</v>
      </c>
      <c r="U484" t="s">
        <v>25</v>
      </c>
      <c r="V484" t="s">
        <v>66</v>
      </c>
      <c r="W484" s="4">
        <f t="shared" si="42"/>
        <v>28872.75</v>
      </c>
      <c r="X484" s="4">
        <f t="shared" si="38"/>
        <v>600000</v>
      </c>
      <c r="Y484" s="9">
        <v>60</v>
      </c>
      <c r="Z484" s="5">
        <f t="shared" si="39"/>
        <v>481.21249999999998</v>
      </c>
      <c r="AA484" t="str">
        <f t="shared" si="40"/>
        <v>2022-06</v>
      </c>
      <c r="AB484" t="str">
        <f t="shared" si="41"/>
        <v>2022-1</v>
      </c>
    </row>
    <row r="485" spans="1:28" hidden="1" x14ac:dyDescent="0.25">
      <c r="A485">
        <v>4455495</v>
      </c>
      <c r="B485">
        <v>160424</v>
      </c>
      <c r="C485" t="s">
        <v>1520</v>
      </c>
      <c r="D485" t="s">
        <v>1521</v>
      </c>
      <c r="E485" t="s">
        <v>698</v>
      </c>
      <c r="F485" t="s">
        <v>32</v>
      </c>
      <c r="G485" t="s">
        <v>24</v>
      </c>
      <c r="H485" t="s">
        <v>24</v>
      </c>
      <c r="I485" t="s">
        <v>25</v>
      </c>
      <c r="J485" t="s">
        <v>26</v>
      </c>
      <c r="K485">
        <v>0</v>
      </c>
      <c r="L485">
        <v>0</v>
      </c>
      <c r="M485" s="1">
        <v>600000</v>
      </c>
      <c r="O485" t="s">
        <v>27</v>
      </c>
      <c r="P485" t="s">
        <v>276</v>
      </c>
      <c r="Q485" s="3">
        <v>1700000</v>
      </c>
      <c r="R485" s="6">
        <f>54.353212754461*M485/10000</f>
        <v>3261.1927652676595</v>
      </c>
      <c r="S485" t="s">
        <v>1522</v>
      </c>
      <c r="T485" t="s">
        <v>35</v>
      </c>
      <c r="U485" t="s">
        <v>25</v>
      </c>
      <c r="V485" t="s">
        <v>25</v>
      </c>
      <c r="W485" s="4">
        <f t="shared" si="42"/>
        <v>3261.1927652676595</v>
      </c>
      <c r="X485" s="4">
        <f t="shared" si="38"/>
        <v>600000</v>
      </c>
      <c r="Y485" s="9">
        <v>60</v>
      </c>
      <c r="Z485" s="5">
        <f t="shared" si="39"/>
        <v>54.353212754460991</v>
      </c>
      <c r="AA485" t="str">
        <f t="shared" si="40"/>
        <v>2022-06</v>
      </c>
      <c r="AB485" t="str">
        <f t="shared" si="41"/>
        <v>2022-1</v>
      </c>
    </row>
    <row r="486" spans="1:28" hidden="1" x14ac:dyDescent="0.25">
      <c r="A486">
        <v>2593933</v>
      </c>
      <c r="B486">
        <v>131902</v>
      </c>
      <c r="C486" t="s">
        <v>1836</v>
      </c>
      <c r="D486" t="s">
        <v>866</v>
      </c>
      <c r="E486" t="s">
        <v>1837</v>
      </c>
      <c r="F486" t="s">
        <v>32</v>
      </c>
      <c r="G486" t="s">
        <v>24</v>
      </c>
      <c r="H486" t="s">
        <v>24</v>
      </c>
      <c r="I486" t="s">
        <v>25</v>
      </c>
      <c r="J486" t="s">
        <v>63</v>
      </c>
      <c r="K486">
        <v>0</v>
      </c>
      <c r="L486">
        <v>0</v>
      </c>
      <c r="M486" s="1">
        <v>580000</v>
      </c>
      <c r="O486" t="s">
        <v>27</v>
      </c>
      <c r="P486" t="s">
        <v>479</v>
      </c>
      <c r="Q486" s="3">
        <v>129000000</v>
      </c>
      <c r="R486" s="1">
        <v>4064.27</v>
      </c>
      <c r="S486" t="s">
        <v>1838</v>
      </c>
      <c r="T486" t="s">
        <v>35</v>
      </c>
      <c r="U486" t="s">
        <v>25</v>
      </c>
      <c r="V486" t="s">
        <v>66</v>
      </c>
      <c r="W486" s="4">
        <f t="shared" si="42"/>
        <v>4064.27</v>
      </c>
      <c r="X486" s="4">
        <f t="shared" si="38"/>
        <v>580000</v>
      </c>
      <c r="Y486" s="9">
        <v>58</v>
      </c>
      <c r="Z486" s="5">
        <f t="shared" si="39"/>
        <v>70.073620689655172</v>
      </c>
      <c r="AA486" t="str">
        <f t="shared" si="40"/>
        <v>2022-04</v>
      </c>
      <c r="AB486" t="str">
        <f t="shared" si="41"/>
        <v>2022-1</v>
      </c>
    </row>
    <row r="487" spans="1:28" hidden="1" x14ac:dyDescent="0.25">
      <c r="A487">
        <v>2532660</v>
      </c>
      <c r="B487">
        <v>126444</v>
      </c>
      <c r="C487" t="s">
        <v>3103</v>
      </c>
      <c r="D487" t="s">
        <v>478</v>
      </c>
      <c r="E487" t="s">
        <v>138</v>
      </c>
      <c r="F487" t="s">
        <v>153</v>
      </c>
      <c r="G487" t="s">
        <v>24</v>
      </c>
      <c r="H487" t="s">
        <v>24</v>
      </c>
      <c r="I487" t="s">
        <v>25</v>
      </c>
      <c r="J487" t="s">
        <v>63</v>
      </c>
      <c r="K487">
        <v>0</v>
      </c>
      <c r="L487">
        <v>0</v>
      </c>
      <c r="M487" s="6">
        <v>550000</v>
      </c>
      <c r="O487" t="s">
        <v>27</v>
      </c>
      <c r="P487" t="s">
        <v>661</v>
      </c>
      <c r="Q487" s="3">
        <v>385000000</v>
      </c>
      <c r="R487" s="1">
        <v>12139</v>
      </c>
      <c r="S487" t="s">
        <v>3101</v>
      </c>
      <c r="T487" t="s">
        <v>3102</v>
      </c>
      <c r="U487" t="s">
        <v>25</v>
      </c>
      <c r="V487" t="s">
        <v>66</v>
      </c>
      <c r="W487" s="4">
        <f t="shared" si="42"/>
        <v>12139</v>
      </c>
      <c r="X487" s="4">
        <f t="shared" si="38"/>
        <v>550000</v>
      </c>
      <c r="Y487" s="9">
        <v>55</v>
      </c>
      <c r="Z487" s="5">
        <f t="shared" si="39"/>
        <v>220.70909090909092</v>
      </c>
      <c r="AA487" t="str">
        <f t="shared" si="40"/>
        <v>2022-03</v>
      </c>
      <c r="AB487" t="str">
        <f t="shared" si="41"/>
        <v>2022-1</v>
      </c>
    </row>
    <row r="488" spans="1:28" hidden="1" x14ac:dyDescent="0.25">
      <c r="A488">
        <v>4451470</v>
      </c>
      <c r="B488">
        <v>159996</v>
      </c>
      <c r="C488" t="s">
        <v>2950</v>
      </c>
      <c r="D488" t="s">
        <v>812</v>
      </c>
      <c r="E488" t="s">
        <v>1521</v>
      </c>
      <c r="F488" t="s">
        <v>153</v>
      </c>
      <c r="G488" t="s">
        <v>24</v>
      </c>
      <c r="H488" t="s">
        <v>24</v>
      </c>
      <c r="I488" t="s">
        <v>25</v>
      </c>
      <c r="J488" t="s">
        <v>59</v>
      </c>
      <c r="K488">
        <v>-44.423600270883</v>
      </c>
      <c r="L488">
        <v>-73.766190197127003</v>
      </c>
      <c r="M488" s="6">
        <v>540000</v>
      </c>
      <c r="O488" t="s">
        <v>27</v>
      </c>
      <c r="P488" t="s">
        <v>479</v>
      </c>
      <c r="Q488" s="3">
        <v>324260991</v>
      </c>
      <c r="R488" s="1">
        <v>9812</v>
      </c>
      <c r="S488" t="s">
        <v>2951</v>
      </c>
      <c r="T488" t="s">
        <v>2952</v>
      </c>
      <c r="U488" t="s">
        <v>25</v>
      </c>
      <c r="V488" t="s">
        <v>61</v>
      </c>
      <c r="W488" s="4">
        <f t="shared" si="42"/>
        <v>9812</v>
      </c>
      <c r="X488" s="4">
        <f t="shared" si="38"/>
        <v>540000</v>
      </c>
      <c r="Y488" s="9">
        <v>54</v>
      </c>
      <c r="Z488" s="5">
        <f t="shared" si="39"/>
        <v>181.7037037037037</v>
      </c>
      <c r="AA488" t="str">
        <f t="shared" si="40"/>
        <v>2022-06</v>
      </c>
      <c r="AB488" t="str">
        <f t="shared" si="41"/>
        <v>2022-1</v>
      </c>
    </row>
    <row r="489" spans="1:28" hidden="1" x14ac:dyDescent="0.25">
      <c r="A489">
        <v>2524713</v>
      </c>
      <c r="B489">
        <v>125878</v>
      </c>
      <c r="C489" t="s">
        <v>4114</v>
      </c>
      <c r="D489" t="s">
        <v>1723</v>
      </c>
      <c r="E489" t="s">
        <v>137</v>
      </c>
      <c r="F489" t="s">
        <v>23</v>
      </c>
      <c r="G489" t="s">
        <v>24</v>
      </c>
      <c r="H489" t="s">
        <v>39</v>
      </c>
      <c r="I489" t="s">
        <v>25</v>
      </c>
      <c r="J489" t="s">
        <v>26</v>
      </c>
      <c r="K489">
        <v>-45.632633400000003</v>
      </c>
      <c r="L489">
        <v>-72.004398499999994</v>
      </c>
      <c r="M489" s="1">
        <v>520000</v>
      </c>
      <c r="N489">
        <v>0</v>
      </c>
      <c r="O489" t="s">
        <v>27</v>
      </c>
      <c r="P489" t="s">
        <v>812</v>
      </c>
      <c r="Q489" s="3">
        <v>1560000000</v>
      </c>
      <c r="R489" s="1">
        <v>49877.065821740602</v>
      </c>
      <c r="S489" t="s">
        <v>4115</v>
      </c>
      <c r="T489" t="s">
        <v>4116</v>
      </c>
      <c r="U489" t="s">
        <v>25</v>
      </c>
      <c r="V489" t="s">
        <v>25</v>
      </c>
      <c r="W489" s="4">
        <f t="shared" si="42"/>
        <v>49877.065821740602</v>
      </c>
      <c r="X489" s="4">
        <f t="shared" si="38"/>
        <v>520000</v>
      </c>
      <c r="Y489" s="9">
        <v>52</v>
      </c>
      <c r="Z489" s="5">
        <f t="shared" si="39"/>
        <v>959.17434272578078</v>
      </c>
      <c r="AA489" t="str">
        <f t="shared" si="40"/>
        <v>2022-03</v>
      </c>
      <c r="AB489" t="str">
        <f t="shared" si="41"/>
        <v>2022-1</v>
      </c>
    </row>
    <row r="490" spans="1:28" hidden="1" x14ac:dyDescent="0.25">
      <c r="A490">
        <v>2253529</v>
      </c>
      <c r="B490">
        <v>105845</v>
      </c>
      <c r="C490" t="s">
        <v>3160</v>
      </c>
      <c r="D490" t="s">
        <v>1926</v>
      </c>
      <c r="E490" t="s">
        <v>1927</v>
      </c>
      <c r="F490" t="s">
        <v>121</v>
      </c>
      <c r="G490" t="s">
        <v>24</v>
      </c>
      <c r="H490" t="s">
        <v>190</v>
      </c>
      <c r="I490" t="s">
        <v>25</v>
      </c>
      <c r="J490" t="s">
        <v>127</v>
      </c>
      <c r="K490">
        <v>-47.591666600000003</v>
      </c>
      <c r="L490">
        <v>-72.306666699999994</v>
      </c>
      <c r="M490" s="1">
        <v>500000</v>
      </c>
      <c r="N490">
        <v>0</v>
      </c>
      <c r="O490" t="s">
        <v>54</v>
      </c>
      <c r="P490" t="s">
        <v>35</v>
      </c>
      <c r="Q490" s="3">
        <v>350000000</v>
      </c>
      <c r="R490" s="1">
        <v>11835.784242445599</v>
      </c>
      <c r="S490" t="s">
        <v>3161</v>
      </c>
      <c r="T490" t="s">
        <v>3162</v>
      </c>
      <c r="U490" t="s">
        <v>25</v>
      </c>
      <c r="V490" t="s">
        <v>129</v>
      </c>
      <c r="W490" s="4">
        <f t="shared" si="42"/>
        <v>11835.784242445599</v>
      </c>
      <c r="X490" s="4">
        <f t="shared" si="38"/>
        <v>500000</v>
      </c>
      <c r="Y490" s="9">
        <v>50</v>
      </c>
      <c r="Z490" s="5">
        <f t="shared" si="39"/>
        <v>236.71568484891199</v>
      </c>
      <c r="AA490" t="str">
        <f t="shared" si="40"/>
        <v>2022-01</v>
      </c>
      <c r="AB490" t="str">
        <f t="shared" si="41"/>
        <v>2022-1</v>
      </c>
    </row>
    <row r="491" spans="1:28" hidden="1" x14ac:dyDescent="0.25">
      <c r="A491">
        <v>2329496</v>
      </c>
      <c r="B491">
        <v>111910</v>
      </c>
      <c r="C491" t="s">
        <v>1587</v>
      </c>
      <c r="D491" t="s">
        <v>581</v>
      </c>
      <c r="E491" t="s">
        <v>439</v>
      </c>
      <c r="F491" t="s">
        <v>23</v>
      </c>
      <c r="G491" t="s">
        <v>24</v>
      </c>
      <c r="H491" t="s">
        <v>24</v>
      </c>
      <c r="I491" t="s">
        <v>25</v>
      </c>
      <c r="J491" t="s">
        <v>127</v>
      </c>
      <c r="K491">
        <v>-47.254824900000003</v>
      </c>
      <c r="L491">
        <v>-72.299321599999999</v>
      </c>
      <c r="M491" s="1">
        <v>500000</v>
      </c>
      <c r="N491">
        <v>0</v>
      </c>
      <c r="O491" t="s">
        <v>27</v>
      </c>
      <c r="P491" t="s">
        <v>582</v>
      </c>
      <c r="Q491" s="3">
        <v>89139160</v>
      </c>
      <c r="R491" s="1">
        <v>2850</v>
      </c>
      <c r="S491" t="s">
        <v>1585</v>
      </c>
      <c r="T491" t="s">
        <v>233</v>
      </c>
      <c r="U491" t="s">
        <v>25</v>
      </c>
      <c r="V491" t="s">
        <v>129</v>
      </c>
      <c r="W491" s="4">
        <f t="shared" si="42"/>
        <v>2850</v>
      </c>
      <c r="X491" s="4">
        <f t="shared" si="38"/>
        <v>500000</v>
      </c>
      <c r="Y491" s="9">
        <v>50</v>
      </c>
      <c r="Z491" s="5">
        <f t="shared" si="39"/>
        <v>57</v>
      </c>
      <c r="AA491" t="str">
        <f t="shared" si="40"/>
        <v>2022-02</v>
      </c>
      <c r="AB491" t="str">
        <f t="shared" si="41"/>
        <v>2022-1</v>
      </c>
    </row>
    <row r="492" spans="1:28" hidden="1" x14ac:dyDescent="0.25">
      <c r="A492">
        <v>4448376</v>
      </c>
      <c r="B492">
        <v>159519</v>
      </c>
      <c r="C492" t="s">
        <v>2779</v>
      </c>
      <c r="D492" t="s">
        <v>833</v>
      </c>
      <c r="E492" t="s">
        <v>76</v>
      </c>
      <c r="F492" t="s">
        <v>32</v>
      </c>
      <c r="G492" t="s">
        <v>24</v>
      </c>
      <c r="H492" t="s">
        <v>24</v>
      </c>
      <c r="I492" t="s">
        <v>25</v>
      </c>
      <c r="J492" t="s">
        <v>70</v>
      </c>
      <c r="K492">
        <v>0</v>
      </c>
      <c r="L492">
        <v>0</v>
      </c>
      <c r="M492" s="1">
        <v>487500</v>
      </c>
      <c r="O492" t="s">
        <v>27</v>
      </c>
      <c r="P492" t="s">
        <v>2189</v>
      </c>
      <c r="Q492" s="3">
        <v>240000000</v>
      </c>
      <c r="R492" s="1">
        <v>7673.3947418062498</v>
      </c>
      <c r="S492" t="s">
        <v>2780</v>
      </c>
      <c r="T492" t="s">
        <v>35</v>
      </c>
      <c r="U492" t="s">
        <v>25</v>
      </c>
      <c r="V492" t="s">
        <v>73</v>
      </c>
      <c r="W492" s="4">
        <f t="shared" si="42"/>
        <v>7673.3947418062498</v>
      </c>
      <c r="X492" s="4">
        <f t="shared" si="38"/>
        <v>487500</v>
      </c>
      <c r="Y492" s="9">
        <v>48.75</v>
      </c>
      <c r="Z492" s="5">
        <f t="shared" si="39"/>
        <v>157.40296906269231</v>
      </c>
      <c r="AA492" t="str">
        <f t="shared" si="40"/>
        <v>2022-06</v>
      </c>
      <c r="AB492" t="str">
        <f t="shared" si="41"/>
        <v>2022-1</v>
      </c>
    </row>
    <row r="493" spans="1:28" hidden="1" x14ac:dyDescent="0.25">
      <c r="A493">
        <v>4346069</v>
      </c>
      <c r="B493">
        <v>146855</v>
      </c>
      <c r="C493" t="s">
        <v>3092</v>
      </c>
      <c r="D493" t="s">
        <v>2933</v>
      </c>
      <c r="E493" t="s">
        <v>2850</v>
      </c>
      <c r="F493" t="s">
        <v>153</v>
      </c>
      <c r="G493" t="s">
        <v>24</v>
      </c>
      <c r="H493" t="s">
        <v>39</v>
      </c>
      <c r="I493" t="s">
        <v>25</v>
      </c>
      <c r="J493" t="s">
        <v>26</v>
      </c>
      <c r="K493">
        <v>-47.015447600000002</v>
      </c>
      <c r="L493">
        <v>-72.8273248</v>
      </c>
      <c r="M493" s="1">
        <v>487000</v>
      </c>
      <c r="O493" t="s">
        <v>27</v>
      </c>
      <c r="P493" t="s">
        <v>887</v>
      </c>
      <c r="Q493" s="3">
        <v>341263639</v>
      </c>
      <c r="R493" s="1">
        <v>10410</v>
      </c>
      <c r="S493" t="s">
        <v>3093</v>
      </c>
      <c r="T493" t="s">
        <v>3094</v>
      </c>
      <c r="U493" t="s">
        <v>25</v>
      </c>
      <c r="V493" t="s">
        <v>25</v>
      </c>
      <c r="W493" s="4">
        <f t="shared" si="42"/>
        <v>10410</v>
      </c>
      <c r="X493" s="4">
        <f t="shared" si="38"/>
        <v>487000</v>
      </c>
      <c r="Y493" s="9">
        <v>48.7</v>
      </c>
      <c r="Z493" s="5">
        <f t="shared" si="39"/>
        <v>213.75770020533881</v>
      </c>
      <c r="AA493" t="str">
        <f t="shared" si="40"/>
        <v>2022-06</v>
      </c>
      <c r="AB493" t="str">
        <f t="shared" si="41"/>
        <v>2022-1</v>
      </c>
    </row>
    <row r="494" spans="1:28" hidden="1" x14ac:dyDescent="0.25">
      <c r="A494">
        <v>2609679</v>
      </c>
      <c r="B494">
        <v>133086</v>
      </c>
      <c r="C494" t="s">
        <v>2829</v>
      </c>
      <c r="D494" t="s">
        <v>2830</v>
      </c>
      <c r="E494" t="s">
        <v>2713</v>
      </c>
      <c r="F494" t="s">
        <v>153</v>
      </c>
      <c r="G494" t="s">
        <v>24</v>
      </c>
      <c r="H494" t="s">
        <v>39</v>
      </c>
      <c r="I494" t="s">
        <v>25</v>
      </c>
      <c r="J494" t="s">
        <v>70</v>
      </c>
      <c r="K494">
        <v>0</v>
      </c>
      <c r="L494">
        <v>0</v>
      </c>
      <c r="M494" s="6">
        <v>480000</v>
      </c>
      <c r="O494" t="s">
        <v>27</v>
      </c>
      <c r="P494" t="s">
        <v>661</v>
      </c>
      <c r="Q494" s="3">
        <v>250000000</v>
      </c>
      <c r="R494" s="1">
        <v>7848</v>
      </c>
      <c r="S494" t="s">
        <v>2831</v>
      </c>
      <c r="T494" t="s">
        <v>2832</v>
      </c>
      <c r="U494" t="s">
        <v>25</v>
      </c>
      <c r="V494" t="s">
        <v>73</v>
      </c>
      <c r="W494" s="4">
        <f t="shared" si="42"/>
        <v>7848</v>
      </c>
      <c r="X494" s="4">
        <f t="shared" si="38"/>
        <v>480000</v>
      </c>
      <c r="Y494" s="9">
        <v>48</v>
      </c>
      <c r="Z494" s="5">
        <f t="shared" si="39"/>
        <v>163.5</v>
      </c>
      <c r="AA494" t="str">
        <f t="shared" si="40"/>
        <v>2022-04</v>
      </c>
      <c r="AB494" t="str">
        <f t="shared" si="41"/>
        <v>2022-1</v>
      </c>
    </row>
    <row r="495" spans="1:28" hidden="1" x14ac:dyDescent="0.25">
      <c r="A495">
        <v>4322130</v>
      </c>
      <c r="B495">
        <v>144712</v>
      </c>
      <c r="C495" t="s">
        <v>2691</v>
      </c>
      <c r="D495" t="s">
        <v>2477</v>
      </c>
      <c r="E495" t="s">
        <v>2477</v>
      </c>
      <c r="F495" t="s">
        <v>23</v>
      </c>
      <c r="G495" t="s">
        <v>24</v>
      </c>
      <c r="H495" t="s">
        <v>39</v>
      </c>
      <c r="I495" t="s">
        <v>25</v>
      </c>
      <c r="J495" t="s">
        <v>26</v>
      </c>
      <c r="K495">
        <v>-45.294806700000002</v>
      </c>
      <c r="L495">
        <v>-72.108173199999996</v>
      </c>
      <c r="M495" s="1">
        <v>480000</v>
      </c>
      <c r="N495">
        <v>0</v>
      </c>
      <c r="O495" t="s">
        <v>27</v>
      </c>
      <c r="P495" t="s">
        <v>1521</v>
      </c>
      <c r="Q495" s="3">
        <v>220000000</v>
      </c>
      <c r="R495" s="1">
        <v>7033.9451799890603</v>
      </c>
      <c r="S495" t="s">
        <v>2690</v>
      </c>
      <c r="T495" t="s">
        <v>2692</v>
      </c>
      <c r="U495" t="s">
        <v>25</v>
      </c>
      <c r="V495" t="s">
        <v>25</v>
      </c>
      <c r="W495" s="4">
        <f t="shared" si="42"/>
        <v>7033.9451799890603</v>
      </c>
      <c r="X495" s="4">
        <f t="shared" si="38"/>
        <v>480000</v>
      </c>
      <c r="Y495" s="9">
        <v>48</v>
      </c>
      <c r="Z495" s="5">
        <f t="shared" si="39"/>
        <v>146.54052458310542</v>
      </c>
      <c r="AA495" t="str">
        <f t="shared" si="40"/>
        <v>2022-05</v>
      </c>
      <c r="AB495" t="str">
        <f t="shared" si="41"/>
        <v>2022-1</v>
      </c>
    </row>
    <row r="496" spans="1:28" hidden="1" x14ac:dyDescent="0.25">
      <c r="A496">
        <v>4430422</v>
      </c>
      <c r="B496">
        <v>156674</v>
      </c>
      <c r="C496" t="s">
        <v>3385</v>
      </c>
      <c r="D496" t="s">
        <v>468</v>
      </c>
      <c r="E496" t="s">
        <v>469</v>
      </c>
      <c r="F496" t="s">
        <v>23</v>
      </c>
      <c r="G496" t="s">
        <v>24</v>
      </c>
      <c r="H496" t="s">
        <v>24</v>
      </c>
      <c r="I496" t="s">
        <v>25</v>
      </c>
      <c r="J496" t="s">
        <v>63</v>
      </c>
      <c r="K496">
        <v>-46.544247800000001</v>
      </c>
      <c r="L496">
        <v>-72.724695499999996</v>
      </c>
      <c r="M496" s="1">
        <v>0</v>
      </c>
      <c r="N496">
        <v>0</v>
      </c>
      <c r="O496" t="s">
        <v>27</v>
      </c>
      <c r="P496" t="s">
        <v>279</v>
      </c>
      <c r="Q496" s="3">
        <v>428933249</v>
      </c>
      <c r="R496" s="1">
        <v>13000</v>
      </c>
      <c r="S496" t="s">
        <v>3379</v>
      </c>
      <c r="T496" t="s">
        <v>836</v>
      </c>
      <c r="U496" t="s">
        <v>25</v>
      </c>
      <c r="V496" t="s">
        <v>66</v>
      </c>
      <c r="W496" s="4">
        <f t="shared" si="42"/>
        <v>13000</v>
      </c>
      <c r="X496" s="4">
        <f t="shared" si="38"/>
        <v>460000</v>
      </c>
      <c r="Y496" s="9">
        <v>46</v>
      </c>
      <c r="Z496" s="5">
        <f t="shared" si="39"/>
        <v>282.60869565217394</v>
      </c>
      <c r="AA496" t="str">
        <f t="shared" si="40"/>
        <v>2022-06</v>
      </c>
      <c r="AB496" t="str">
        <f t="shared" si="41"/>
        <v>2022-1</v>
      </c>
    </row>
    <row r="497" spans="1:28" hidden="1" x14ac:dyDescent="0.25">
      <c r="A497">
        <v>2585411</v>
      </c>
      <c r="B497">
        <v>131288</v>
      </c>
      <c r="C497" t="s">
        <v>2920</v>
      </c>
      <c r="D497" t="s">
        <v>526</v>
      </c>
      <c r="E497" t="s">
        <v>2921</v>
      </c>
      <c r="F497" t="s">
        <v>23</v>
      </c>
      <c r="G497" t="s">
        <v>24</v>
      </c>
      <c r="H497" t="s">
        <v>24</v>
      </c>
      <c r="I497" t="s">
        <v>25</v>
      </c>
      <c r="J497" t="s">
        <v>59</v>
      </c>
      <c r="K497">
        <v>-44.322796799999999</v>
      </c>
      <c r="L497">
        <v>-72.560011900000006</v>
      </c>
      <c r="M497" s="1">
        <v>460000</v>
      </c>
      <c r="N497">
        <v>0</v>
      </c>
      <c r="O497" t="s">
        <v>27</v>
      </c>
      <c r="P497" t="s">
        <v>2211</v>
      </c>
      <c r="Q497" s="3">
        <v>250842936</v>
      </c>
      <c r="R497" s="1">
        <v>7900</v>
      </c>
      <c r="S497" t="s">
        <v>2922</v>
      </c>
      <c r="T497" t="s">
        <v>2127</v>
      </c>
      <c r="U497" t="s">
        <v>25</v>
      </c>
      <c r="V497" t="s">
        <v>61</v>
      </c>
      <c r="W497" s="4">
        <f t="shared" si="42"/>
        <v>7900</v>
      </c>
      <c r="X497" s="4">
        <f t="shared" si="38"/>
        <v>460000</v>
      </c>
      <c r="Y497" s="9">
        <v>46</v>
      </c>
      <c r="Z497" s="5">
        <f t="shared" si="39"/>
        <v>171.7391304347826</v>
      </c>
      <c r="AA497" t="str">
        <f t="shared" si="40"/>
        <v>2022-04</v>
      </c>
      <c r="AB497" t="str">
        <f t="shared" si="41"/>
        <v>2022-1</v>
      </c>
    </row>
    <row r="498" spans="1:28" hidden="1" x14ac:dyDescent="0.25">
      <c r="A498">
        <v>4346068</v>
      </c>
      <c r="B498">
        <v>146854</v>
      </c>
      <c r="C498" t="s">
        <v>2849</v>
      </c>
      <c r="D498" t="s">
        <v>812</v>
      </c>
      <c r="E498" t="s">
        <v>2850</v>
      </c>
      <c r="F498" t="s">
        <v>153</v>
      </c>
      <c r="G498" t="s">
        <v>24</v>
      </c>
      <c r="H498" t="s">
        <v>24</v>
      </c>
      <c r="I498" t="s">
        <v>25</v>
      </c>
      <c r="J498" t="s">
        <v>26</v>
      </c>
      <c r="K498">
        <v>-44.436463958384003</v>
      </c>
      <c r="L498">
        <v>-72.594329739149003</v>
      </c>
      <c r="M498" s="6">
        <v>460000</v>
      </c>
      <c r="O498" t="s">
        <v>27</v>
      </c>
      <c r="P498" t="s">
        <v>479</v>
      </c>
      <c r="Q498" s="3">
        <v>250000000</v>
      </c>
      <c r="R498" s="1">
        <v>7626</v>
      </c>
      <c r="S498" t="s">
        <v>2851</v>
      </c>
      <c r="T498" t="s">
        <v>2852</v>
      </c>
      <c r="U498" t="s">
        <v>25</v>
      </c>
      <c r="V498" t="s">
        <v>25</v>
      </c>
      <c r="W498" s="4">
        <f t="shared" si="42"/>
        <v>7626</v>
      </c>
      <c r="X498" s="4">
        <f t="shared" si="38"/>
        <v>460000</v>
      </c>
      <c r="Y498" s="9">
        <v>46</v>
      </c>
      <c r="Z498" s="5">
        <f t="shared" si="39"/>
        <v>165.78260869565219</v>
      </c>
      <c r="AA498" t="str">
        <f t="shared" si="40"/>
        <v>2022-06</v>
      </c>
      <c r="AB498" t="str">
        <f t="shared" si="41"/>
        <v>2022-1</v>
      </c>
    </row>
    <row r="499" spans="1:28" hidden="1" x14ac:dyDescent="0.25">
      <c r="A499">
        <v>2354241</v>
      </c>
      <c r="B499">
        <v>113984</v>
      </c>
      <c r="C499" t="s">
        <v>3647</v>
      </c>
      <c r="D499" t="s">
        <v>1721</v>
      </c>
      <c r="E499" t="s">
        <v>1721</v>
      </c>
      <c r="F499" t="s">
        <v>23</v>
      </c>
      <c r="G499" t="s">
        <v>24</v>
      </c>
      <c r="H499" t="s">
        <v>39</v>
      </c>
      <c r="I499" t="s">
        <v>25</v>
      </c>
      <c r="J499" t="s">
        <v>127</v>
      </c>
      <c r="K499">
        <v>-47.252086499999997</v>
      </c>
      <c r="L499">
        <v>-72.575237299999998</v>
      </c>
      <c r="M499" s="1">
        <v>441000</v>
      </c>
      <c r="N499">
        <v>0</v>
      </c>
      <c r="O499" t="s">
        <v>27</v>
      </c>
      <c r="P499" t="s">
        <v>582</v>
      </c>
      <c r="Q499" s="3">
        <v>555000000</v>
      </c>
      <c r="R499" s="1">
        <v>17744.725340427001</v>
      </c>
      <c r="S499" t="s">
        <v>3648</v>
      </c>
      <c r="T499" t="s">
        <v>644</v>
      </c>
      <c r="U499" t="s">
        <v>25</v>
      </c>
      <c r="V499" t="s">
        <v>129</v>
      </c>
      <c r="W499" s="4">
        <f t="shared" si="42"/>
        <v>17744.725340427001</v>
      </c>
      <c r="X499" s="4">
        <f t="shared" si="38"/>
        <v>441000</v>
      </c>
      <c r="Y499" s="9">
        <v>44.1</v>
      </c>
      <c r="Z499" s="5">
        <f t="shared" si="39"/>
        <v>402.3747242727211</v>
      </c>
      <c r="AA499" t="str">
        <f t="shared" si="40"/>
        <v>2022-02</v>
      </c>
      <c r="AB499" t="str">
        <f t="shared" si="41"/>
        <v>2022-1</v>
      </c>
    </row>
    <row r="500" spans="1:28" hidden="1" x14ac:dyDescent="0.25">
      <c r="A500">
        <v>4362406</v>
      </c>
      <c r="B500">
        <v>148055</v>
      </c>
      <c r="C500" t="s">
        <v>3556</v>
      </c>
      <c r="D500" t="s">
        <v>812</v>
      </c>
      <c r="E500" t="s">
        <v>2794</v>
      </c>
      <c r="F500" t="s">
        <v>153</v>
      </c>
      <c r="G500" t="s">
        <v>24</v>
      </c>
      <c r="H500" t="s">
        <v>24</v>
      </c>
      <c r="I500" t="s">
        <v>25</v>
      </c>
      <c r="J500" t="s">
        <v>63</v>
      </c>
      <c r="K500">
        <v>-46.266228466679998</v>
      </c>
      <c r="L500">
        <v>-71.998903059276998</v>
      </c>
      <c r="M500" s="6">
        <v>400000</v>
      </c>
      <c r="O500" t="s">
        <v>27</v>
      </c>
      <c r="P500" t="s">
        <v>181</v>
      </c>
      <c r="Q500" s="3">
        <v>450000000</v>
      </c>
      <c r="R500" s="1">
        <v>13693</v>
      </c>
      <c r="S500" t="s">
        <v>3557</v>
      </c>
      <c r="T500" t="s">
        <v>3558</v>
      </c>
      <c r="U500" t="s">
        <v>25</v>
      </c>
      <c r="V500" t="s">
        <v>66</v>
      </c>
      <c r="W500" s="4">
        <f t="shared" si="42"/>
        <v>13693</v>
      </c>
      <c r="X500" s="4">
        <f t="shared" si="38"/>
        <v>400000</v>
      </c>
      <c r="Y500" s="9">
        <v>40</v>
      </c>
      <c r="Z500" s="5">
        <f t="shared" si="39"/>
        <v>342.32499999999999</v>
      </c>
      <c r="AA500" t="str">
        <f t="shared" si="40"/>
        <v>2022-06</v>
      </c>
      <c r="AB500" t="str">
        <f t="shared" si="41"/>
        <v>2022-1</v>
      </c>
    </row>
    <row r="501" spans="1:28" hidden="1" x14ac:dyDescent="0.25">
      <c r="A501">
        <v>4327215</v>
      </c>
      <c r="B501">
        <v>145181</v>
      </c>
      <c r="C501" t="s">
        <v>3181</v>
      </c>
      <c r="D501" t="s">
        <v>96</v>
      </c>
      <c r="E501" t="s">
        <v>627</v>
      </c>
      <c r="F501" t="s">
        <v>23</v>
      </c>
      <c r="G501" t="s">
        <v>24</v>
      </c>
      <c r="H501" t="s">
        <v>39</v>
      </c>
      <c r="I501" t="s">
        <v>25</v>
      </c>
      <c r="J501" t="s">
        <v>127</v>
      </c>
      <c r="K501">
        <v>-47.300155599999997</v>
      </c>
      <c r="L501">
        <v>-72.532867400000001</v>
      </c>
      <c r="M501" s="1">
        <v>400000</v>
      </c>
      <c r="N501">
        <v>0</v>
      </c>
      <c r="O501" t="s">
        <v>27</v>
      </c>
      <c r="P501" t="s">
        <v>318</v>
      </c>
      <c r="Q501" s="3">
        <v>300000000</v>
      </c>
      <c r="R501" s="1">
        <v>9591.7434272578193</v>
      </c>
      <c r="S501" t="s">
        <v>3182</v>
      </c>
      <c r="T501" t="s">
        <v>3183</v>
      </c>
      <c r="U501" t="s">
        <v>25</v>
      </c>
      <c r="V501" t="s">
        <v>129</v>
      </c>
      <c r="W501" s="4">
        <f t="shared" si="42"/>
        <v>9591.7434272578193</v>
      </c>
      <c r="X501" s="4">
        <f t="shared" si="38"/>
        <v>400000</v>
      </c>
      <c r="Y501" s="9">
        <v>40</v>
      </c>
      <c r="Z501" s="5">
        <f t="shared" si="39"/>
        <v>239.79358568144548</v>
      </c>
      <c r="AA501" t="str">
        <f t="shared" si="40"/>
        <v>2022-06</v>
      </c>
      <c r="AB501" t="str">
        <f t="shared" si="41"/>
        <v>2022-1</v>
      </c>
    </row>
    <row r="502" spans="1:28" hidden="1" x14ac:dyDescent="0.25">
      <c r="A502">
        <v>4369359</v>
      </c>
      <c r="B502">
        <v>148553</v>
      </c>
      <c r="C502" t="s">
        <v>3097</v>
      </c>
      <c r="D502" t="s">
        <v>276</v>
      </c>
      <c r="E502" t="s">
        <v>460</v>
      </c>
      <c r="F502" t="s">
        <v>271</v>
      </c>
      <c r="G502" t="s">
        <v>24</v>
      </c>
      <c r="H502" t="s">
        <v>190</v>
      </c>
      <c r="I502" t="s">
        <v>25</v>
      </c>
      <c r="J502" t="s">
        <v>70</v>
      </c>
      <c r="K502">
        <v>-45.364076769428003</v>
      </c>
      <c r="L502">
        <v>-71.984231159464997</v>
      </c>
      <c r="M502" s="1">
        <v>400000</v>
      </c>
      <c r="N502">
        <v>0</v>
      </c>
      <c r="O502" t="s">
        <v>27</v>
      </c>
      <c r="P502" t="s">
        <v>1065</v>
      </c>
      <c r="Q502" s="3">
        <v>282854000</v>
      </c>
      <c r="R502" s="1">
        <v>8600</v>
      </c>
      <c r="S502" t="s">
        <v>3098</v>
      </c>
      <c r="T502" t="s">
        <v>141</v>
      </c>
      <c r="U502" t="s">
        <v>25</v>
      </c>
      <c r="V502" t="s">
        <v>73</v>
      </c>
      <c r="W502" s="4">
        <f t="shared" si="42"/>
        <v>8600</v>
      </c>
      <c r="X502" s="4">
        <f t="shared" si="38"/>
        <v>400000</v>
      </c>
      <c r="Y502" s="9">
        <v>40</v>
      </c>
      <c r="Z502" s="5">
        <f t="shared" si="39"/>
        <v>215</v>
      </c>
      <c r="AA502" t="str">
        <f t="shared" si="40"/>
        <v>2022-06</v>
      </c>
      <c r="AB502" t="str">
        <f t="shared" si="41"/>
        <v>2022-1</v>
      </c>
    </row>
    <row r="503" spans="1:28" hidden="1" x14ac:dyDescent="0.25">
      <c r="A503">
        <v>4430844</v>
      </c>
      <c r="B503">
        <v>157087</v>
      </c>
      <c r="C503" t="s">
        <v>2220</v>
      </c>
      <c r="D503" t="s">
        <v>468</v>
      </c>
      <c r="E503" t="s">
        <v>469</v>
      </c>
      <c r="F503" t="s">
        <v>23</v>
      </c>
      <c r="G503" t="s">
        <v>24</v>
      </c>
      <c r="H503" t="s">
        <v>24</v>
      </c>
      <c r="I503" t="s">
        <v>25</v>
      </c>
      <c r="J503" t="s">
        <v>127</v>
      </c>
      <c r="K503">
        <v>-47.145401</v>
      </c>
      <c r="L503">
        <v>-72.705907100000005</v>
      </c>
      <c r="M503" s="1">
        <v>0</v>
      </c>
      <c r="N503">
        <v>0</v>
      </c>
      <c r="O503" t="s">
        <v>27</v>
      </c>
      <c r="P503" t="s">
        <v>279</v>
      </c>
      <c r="Q503" s="3">
        <v>127030231</v>
      </c>
      <c r="R503" s="1">
        <v>3850</v>
      </c>
      <c r="S503" t="s">
        <v>2219</v>
      </c>
      <c r="T503" t="s">
        <v>233</v>
      </c>
      <c r="U503" t="s">
        <v>25</v>
      </c>
      <c r="V503" t="s">
        <v>129</v>
      </c>
      <c r="W503" s="4">
        <f t="shared" si="42"/>
        <v>3850</v>
      </c>
      <c r="X503" s="4">
        <f t="shared" si="38"/>
        <v>400000</v>
      </c>
      <c r="Y503" s="9">
        <v>40</v>
      </c>
      <c r="Z503" s="5">
        <f t="shared" si="39"/>
        <v>96.25</v>
      </c>
      <c r="AA503" t="str">
        <f t="shared" si="40"/>
        <v>2022-06</v>
      </c>
      <c r="AB503" t="str">
        <f t="shared" si="41"/>
        <v>2022-1</v>
      </c>
    </row>
    <row r="504" spans="1:28" hidden="1" x14ac:dyDescent="0.25">
      <c r="A504">
        <v>2439275</v>
      </c>
      <c r="B504">
        <v>120099</v>
      </c>
      <c r="C504" t="s">
        <v>2428</v>
      </c>
      <c r="D504" t="s">
        <v>627</v>
      </c>
      <c r="E504" t="s">
        <v>1427</v>
      </c>
      <c r="F504" t="s">
        <v>32</v>
      </c>
      <c r="G504" t="s">
        <v>24</v>
      </c>
      <c r="H504" t="s">
        <v>24</v>
      </c>
      <c r="I504" t="s">
        <v>25</v>
      </c>
      <c r="J504" t="s">
        <v>59</v>
      </c>
      <c r="K504">
        <v>0</v>
      </c>
      <c r="L504">
        <v>0</v>
      </c>
      <c r="M504" s="1">
        <v>0</v>
      </c>
      <c r="O504" t="s">
        <v>27</v>
      </c>
      <c r="P504" t="s">
        <v>1065</v>
      </c>
      <c r="Q504" s="3">
        <v>140000000</v>
      </c>
      <c r="R504" s="1">
        <v>4452.17</v>
      </c>
      <c r="S504" t="s">
        <v>2429</v>
      </c>
      <c r="T504" t="s">
        <v>35</v>
      </c>
      <c r="U504" t="s">
        <v>25</v>
      </c>
      <c r="V504" t="s">
        <v>61</v>
      </c>
      <c r="W504" s="4">
        <f t="shared" si="42"/>
        <v>4452.17</v>
      </c>
      <c r="X504" s="4">
        <f t="shared" si="38"/>
        <v>385000</v>
      </c>
      <c r="Y504" s="9">
        <v>38.5</v>
      </c>
      <c r="Z504" s="5">
        <f t="shared" si="39"/>
        <v>115.64077922077922</v>
      </c>
      <c r="AA504" t="str">
        <f t="shared" si="40"/>
        <v>2022-03</v>
      </c>
      <c r="AB504" t="str">
        <f t="shared" si="41"/>
        <v>2022-1</v>
      </c>
    </row>
    <row r="505" spans="1:28" hidden="1" x14ac:dyDescent="0.25">
      <c r="A505">
        <v>4369196</v>
      </c>
      <c r="B505">
        <v>148491</v>
      </c>
      <c r="C505" t="s">
        <v>3688</v>
      </c>
      <c r="D505" t="s">
        <v>182</v>
      </c>
      <c r="E505" t="s">
        <v>460</v>
      </c>
      <c r="F505" t="s">
        <v>271</v>
      </c>
      <c r="G505" t="s">
        <v>24</v>
      </c>
      <c r="H505" t="s">
        <v>24</v>
      </c>
      <c r="I505" t="s">
        <v>25</v>
      </c>
      <c r="J505" t="s">
        <v>122</v>
      </c>
      <c r="K505">
        <v>-46.591594600000001</v>
      </c>
      <c r="L505">
        <v>-72.578627699999998</v>
      </c>
      <c r="M505" s="1">
        <v>380000</v>
      </c>
      <c r="N505">
        <v>0</v>
      </c>
      <c r="O505" t="s">
        <v>27</v>
      </c>
      <c r="P505" t="s">
        <v>1321</v>
      </c>
      <c r="Q505" s="3">
        <v>550000000</v>
      </c>
      <c r="R505" s="1">
        <v>16715.8</v>
      </c>
      <c r="S505" t="s">
        <v>3689</v>
      </c>
      <c r="T505" t="s">
        <v>156</v>
      </c>
      <c r="U505" t="s">
        <v>25</v>
      </c>
      <c r="V505" t="s">
        <v>66</v>
      </c>
      <c r="W505" s="4">
        <f t="shared" si="42"/>
        <v>16715.8</v>
      </c>
      <c r="X505" s="4">
        <f t="shared" si="38"/>
        <v>380000</v>
      </c>
      <c r="Y505" s="9">
        <v>38</v>
      </c>
      <c r="Z505" s="5">
        <f t="shared" si="39"/>
        <v>439.88947368421049</v>
      </c>
      <c r="AA505" t="str">
        <f t="shared" si="40"/>
        <v>2022-06</v>
      </c>
      <c r="AB505" t="str">
        <f t="shared" si="41"/>
        <v>2022-1</v>
      </c>
    </row>
    <row r="506" spans="1:28" hidden="1" x14ac:dyDescent="0.25">
      <c r="A506">
        <v>2226789</v>
      </c>
      <c r="B506">
        <v>104094</v>
      </c>
      <c r="C506" t="s">
        <v>2729</v>
      </c>
      <c r="D506" t="s">
        <v>2712</v>
      </c>
      <c r="E506" t="s">
        <v>2050</v>
      </c>
      <c r="F506" t="s">
        <v>23</v>
      </c>
      <c r="G506" t="s">
        <v>24</v>
      </c>
      <c r="H506" t="s">
        <v>24</v>
      </c>
      <c r="I506" t="s">
        <v>25</v>
      </c>
      <c r="J506" t="s">
        <v>59</v>
      </c>
      <c r="K506">
        <v>-43.7082926</v>
      </c>
      <c r="L506">
        <v>-72.331506899999994</v>
      </c>
      <c r="M506" s="1">
        <v>0</v>
      </c>
      <c r="N506">
        <v>0</v>
      </c>
      <c r="O506" t="s">
        <v>27</v>
      </c>
      <c r="P506" t="s">
        <v>371</v>
      </c>
      <c r="Q506" s="3">
        <v>135000000</v>
      </c>
      <c r="R506" s="1">
        <v>4565.2310649432902</v>
      </c>
      <c r="S506" t="s">
        <v>2730</v>
      </c>
      <c r="T506" t="s">
        <v>2731</v>
      </c>
      <c r="U506" t="s">
        <v>25</v>
      </c>
      <c r="V506" t="s">
        <v>61</v>
      </c>
      <c r="W506" s="4">
        <f t="shared" si="42"/>
        <v>4565.2310649432902</v>
      </c>
      <c r="X506" s="4">
        <f t="shared" si="38"/>
        <v>300000</v>
      </c>
      <c r="Y506" s="9">
        <v>30</v>
      </c>
      <c r="Z506" s="5">
        <f t="shared" si="39"/>
        <v>152.17436883144302</v>
      </c>
      <c r="AA506" t="str">
        <f t="shared" si="40"/>
        <v>2022-01</v>
      </c>
      <c r="AB506" t="str">
        <f t="shared" si="41"/>
        <v>2022-1</v>
      </c>
    </row>
    <row r="507" spans="1:28" hidden="1" x14ac:dyDescent="0.25">
      <c r="A507">
        <v>2353581</v>
      </c>
      <c r="B507">
        <v>113944</v>
      </c>
      <c r="C507" t="s">
        <v>4011</v>
      </c>
      <c r="D507" t="s">
        <v>1721</v>
      </c>
      <c r="E507" t="s">
        <v>1721</v>
      </c>
      <c r="F507" t="s">
        <v>23</v>
      </c>
      <c r="G507" t="s">
        <v>24</v>
      </c>
      <c r="H507" t="s">
        <v>24</v>
      </c>
      <c r="I507" t="s">
        <v>25</v>
      </c>
      <c r="J507" t="s">
        <v>70</v>
      </c>
      <c r="K507">
        <v>-45.5577386</v>
      </c>
      <c r="L507">
        <v>-71.981569399999998</v>
      </c>
      <c r="M507" s="1">
        <v>270000</v>
      </c>
      <c r="N507">
        <v>0</v>
      </c>
      <c r="O507" t="s">
        <v>27</v>
      </c>
      <c r="P507" t="s">
        <v>582</v>
      </c>
      <c r="Q507" s="3">
        <v>657543911</v>
      </c>
      <c r="R507" s="1">
        <v>21000</v>
      </c>
      <c r="S507" t="s">
        <v>4012</v>
      </c>
      <c r="T507" t="s">
        <v>4013</v>
      </c>
      <c r="U507" t="s">
        <v>25</v>
      </c>
      <c r="V507" t="s">
        <v>73</v>
      </c>
      <c r="W507" s="4">
        <f t="shared" si="42"/>
        <v>21000</v>
      </c>
      <c r="X507" s="4">
        <f t="shared" si="38"/>
        <v>270000</v>
      </c>
      <c r="Y507" s="9">
        <v>27</v>
      </c>
      <c r="Z507" s="5">
        <f t="shared" si="39"/>
        <v>777.77777777777783</v>
      </c>
      <c r="AA507" t="str">
        <f t="shared" si="40"/>
        <v>2022-02</v>
      </c>
      <c r="AB507" t="str">
        <f t="shared" si="41"/>
        <v>2022-1</v>
      </c>
    </row>
    <row r="508" spans="1:28" hidden="1" x14ac:dyDescent="0.25">
      <c r="A508">
        <v>4384793</v>
      </c>
      <c r="B508">
        <v>150798</v>
      </c>
      <c r="C508" t="s">
        <v>3159</v>
      </c>
      <c r="D508" t="s">
        <v>403</v>
      </c>
      <c r="E508" t="s">
        <v>588</v>
      </c>
      <c r="F508" t="s">
        <v>271</v>
      </c>
      <c r="G508" t="s">
        <v>24</v>
      </c>
      <c r="H508" t="s">
        <v>24</v>
      </c>
      <c r="I508" t="s">
        <v>25</v>
      </c>
      <c r="J508" t="s">
        <v>33</v>
      </c>
      <c r="K508">
        <v>-46.644120000000001</v>
      </c>
      <c r="L508">
        <v>-71.692840000000004</v>
      </c>
      <c r="M508" s="1">
        <v>270000</v>
      </c>
      <c r="N508">
        <v>0</v>
      </c>
      <c r="O508" t="s">
        <v>27</v>
      </c>
      <c r="P508" t="s">
        <v>1850</v>
      </c>
      <c r="Q508" s="3">
        <v>210000000</v>
      </c>
      <c r="R508" s="1">
        <v>6382.4</v>
      </c>
      <c r="S508" t="s">
        <v>3079</v>
      </c>
      <c r="T508" t="s">
        <v>165</v>
      </c>
      <c r="U508" t="s">
        <v>25</v>
      </c>
      <c r="V508" t="s">
        <v>36</v>
      </c>
      <c r="W508" s="4">
        <f t="shared" si="42"/>
        <v>6382.4</v>
      </c>
      <c r="X508" s="4">
        <f t="shared" si="38"/>
        <v>270000</v>
      </c>
      <c r="Y508" s="9">
        <v>27</v>
      </c>
      <c r="Z508" s="5">
        <f t="shared" si="39"/>
        <v>236.38518518518518</v>
      </c>
      <c r="AA508" t="str">
        <f t="shared" si="40"/>
        <v>2022-06</v>
      </c>
      <c r="AB508" t="str">
        <f t="shared" si="41"/>
        <v>2022-1</v>
      </c>
    </row>
    <row r="509" spans="1:28" hidden="1" x14ac:dyDescent="0.25">
      <c r="A509">
        <v>2300582</v>
      </c>
      <c r="B509">
        <v>109470</v>
      </c>
      <c r="C509" t="s">
        <v>3963</v>
      </c>
      <c r="D509" t="s">
        <v>95</v>
      </c>
      <c r="E509" t="s">
        <v>148</v>
      </c>
      <c r="F509" t="s">
        <v>23</v>
      </c>
      <c r="G509" t="s">
        <v>24</v>
      </c>
      <c r="H509" t="s">
        <v>39</v>
      </c>
      <c r="I509" t="s">
        <v>25</v>
      </c>
      <c r="J509" t="s">
        <v>33</v>
      </c>
      <c r="K509">
        <v>-46.687776599999999</v>
      </c>
      <c r="L509">
        <v>-72.450943499999994</v>
      </c>
      <c r="M509" s="1">
        <v>0</v>
      </c>
      <c r="N509">
        <v>0</v>
      </c>
      <c r="O509" t="s">
        <v>27</v>
      </c>
      <c r="P509" t="s">
        <v>479</v>
      </c>
      <c r="Q509" s="3">
        <v>565698702</v>
      </c>
      <c r="R509" s="1">
        <v>18138</v>
      </c>
      <c r="S509" t="s">
        <v>3962</v>
      </c>
      <c r="T509" t="s">
        <v>1005</v>
      </c>
      <c r="U509" t="s">
        <v>25</v>
      </c>
      <c r="V509" t="s">
        <v>36</v>
      </c>
      <c r="W509" s="4">
        <f t="shared" si="42"/>
        <v>18138</v>
      </c>
      <c r="X509" s="4">
        <f t="shared" si="38"/>
        <v>253000</v>
      </c>
      <c r="Y509" s="9">
        <v>25.3</v>
      </c>
      <c r="Z509" s="5">
        <f t="shared" si="39"/>
        <v>716.91699604743076</v>
      </c>
      <c r="AA509" t="str">
        <f t="shared" si="40"/>
        <v>2022-01</v>
      </c>
      <c r="AB509" t="str">
        <f t="shared" si="41"/>
        <v>2022-1</v>
      </c>
    </row>
    <row r="510" spans="1:28" hidden="1" x14ac:dyDescent="0.25">
      <c r="A510">
        <v>2580357</v>
      </c>
      <c r="B510">
        <v>130747</v>
      </c>
      <c r="C510" t="s">
        <v>1555</v>
      </c>
      <c r="D510" t="s">
        <v>666</v>
      </c>
      <c r="E510" t="s">
        <v>463</v>
      </c>
      <c r="F510" t="s">
        <v>153</v>
      </c>
      <c r="G510" t="s">
        <v>24</v>
      </c>
      <c r="H510" t="s">
        <v>24</v>
      </c>
      <c r="I510" t="s">
        <v>25</v>
      </c>
      <c r="J510" t="s">
        <v>59</v>
      </c>
      <c r="K510">
        <v>-44.009392162304003</v>
      </c>
      <c r="L510">
        <v>-72.689770995839993</v>
      </c>
      <c r="M510" s="1">
        <v>247000</v>
      </c>
      <c r="O510" t="s">
        <v>27</v>
      </c>
      <c r="P510" t="s">
        <v>479</v>
      </c>
      <c r="Q510" s="3">
        <v>43225000</v>
      </c>
      <c r="R510" s="1">
        <v>1362</v>
      </c>
      <c r="S510" t="s">
        <v>1556</v>
      </c>
      <c r="T510" t="s">
        <v>1557</v>
      </c>
      <c r="U510" t="s">
        <v>25</v>
      </c>
      <c r="V510" t="s">
        <v>61</v>
      </c>
      <c r="W510" s="4">
        <f t="shared" si="42"/>
        <v>1362</v>
      </c>
      <c r="X510" s="4">
        <f t="shared" si="38"/>
        <v>247000</v>
      </c>
      <c r="Y510" s="9">
        <v>24.7</v>
      </c>
      <c r="Z510" s="5">
        <f t="shared" si="39"/>
        <v>55.141700404858298</v>
      </c>
      <c r="AA510" t="str">
        <f t="shared" si="40"/>
        <v>2022-04</v>
      </c>
      <c r="AB510" t="str">
        <f t="shared" si="41"/>
        <v>2022-1</v>
      </c>
    </row>
    <row r="511" spans="1:28" hidden="1" x14ac:dyDescent="0.25">
      <c r="A511">
        <v>2563265</v>
      </c>
      <c r="B511">
        <v>129057</v>
      </c>
      <c r="C511" t="s">
        <v>3681</v>
      </c>
      <c r="D511" t="s">
        <v>3262</v>
      </c>
      <c r="E511" t="s">
        <v>862</v>
      </c>
      <c r="F511" t="s">
        <v>23</v>
      </c>
      <c r="G511" t="s">
        <v>24</v>
      </c>
      <c r="H511" t="s">
        <v>24</v>
      </c>
      <c r="I511" t="s">
        <v>25</v>
      </c>
      <c r="J511" t="s">
        <v>59</v>
      </c>
      <c r="K511">
        <v>-44.045327700000001</v>
      </c>
      <c r="L511">
        <v>-72.216543999999999</v>
      </c>
      <c r="M511" s="1">
        <v>240000</v>
      </c>
      <c r="N511">
        <v>0</v>
      </c>
      <c r="O511" t="s">
        <v>27</v>
      </c>
      <c r="P511" t="s">
        <v>464</v>
      </c>
      <c r="Q511" s="3">
        <v>333237878</v>
      </c>
      <c r="R511" s="1">
        <v>10500</v>
      </c>
      <c r="S511" t="s">
        <v>3682</v>
      </c>
      <c r="T511" t="s">
        <v>3683</v>
      </c>
      <c r="U511" t="s">
        <v>25</v>
      </c>
      <c r="V511" t="s">
        <v>61</v>
      </c>
      <c r="W511" s="4">
        <f t="shared" si="42"/>
        <v>10500</v>
      </c>
      <c r="X511" s="4">
        <f t="shared" si="38"/>
        <v>240000</v>
      </c>
      <c r="Y511" s="9">
        <v>24</v>
      </c>
      <c r="Z511" s="5">
        <f t="shared" si="39"/>
        <v>437.5</v>
      </c>
      <c r="AA511" t="str">
        <f t="shared" si="40"/>
        <v>2022-04</v>
      </c>
      <c r="AB511" t="str">
        <f t="shared" si="41"/>
        <v>2022-1</v>
      </c>
    </row>
    <row r="512" spans="1:28" hidden="1" x14ac:dyDescent="0.25">
      <c r="A512">
        <v>2572721</v>
      </c>
      <c r="B512">
        <v>129929</v>
      </c>
      <c r="C512" t="s">
        <v>2781</v>
      </c>
      <c r="D512" t="s">
        <v>2782</v>
      </c>
      <c r="E512" t="s">
        <v>462</v>
      </c>
      <c r="F512" t="s">
        <v>153</v>
      </c>
      <c r="G512" t="s">
        <v>24</v>
      </c>
      <c r="H512" t="s">
        <v>24</v>
      </c>
      <c r="I512" t="s">
        <v>25</v>
      </c>
      <c r="J512" t="s">
        <v>26</v>
      </c>
      <c r="K512">
        <v>-45.300547577129002</v>
      </c>
      <c r="L512">
        <v>-73.351328709338006</v>
      </c>
      <c r="M512" s="6">
        <v>240000</v>
      </c>
      <c r="O512" t="s">
        <v>27</v>
      </c>
      <c r="P512" t="s">
        <v>479</v>
      </c>
      <c r="Q512" s="3">
        <v>120000000</v>
      </c>
      <c r="R512" s="1">
        <v>3780</v>
      </c>
      <c r="S512" t="s">
        <v>2783</v>
      </c>
      <c r="T512" t="s">
        <v>2784</v>
      </c>
      <c r="U512" t="s">
        <v>25</v>
      </c>
      <c r="V512" t="s">
        <v>25</v>
      </c>
      <c r="W512" s="4">
        <f t="shared" si="42"/>
        <v>3780</v>
      </c>
      <c r="X512" s="4">
        <f t="shared" si="38"/>
        <v>240000</v>
      </c>
      <c r="Y512" s="9">
        <v>24</v>
      </c>
      <c r="Z512" s="5">
        <f t="shared" si="39"/>
        <v>157.5</v>
      </c>
      <c r="AA512" t="str">
        <f t="shared" si="40"/>
        <v>2022-04</v>
      </c>
      <c r="AB512" t="str">
        <f t="shared" si="41"/>
        <v>2022-1</v>
      </c>
    </row>
    <row r="513" spans="1:28" hidden="1" x14ac:dyDescent="0.25">
      <c r="A513">
        <v>2546207</v>
      </c>
      <c r="B513">
        <v>127554</v>
      </c>
      <c r="C513" t="s">
        <v>2480</v>
      </c>
      <c r="D513" t="s">
        <v>478</v>
      </c>
      <c r="E513" t="s">
        <v>205</v>
      </c>
      <c r="F513" t="s">
        <v>153</v>
      </c>
      <c r="G513" t="s">
        <v>24</v>
      </c>
      <c r="H513" t="s">
        <v>190</v>
      </c>
      <c r="I513" t="s">
        <v>25</v>
      </c>
      <c r="J513" t="s">
        <v>59</v>
      </c>
      <c r="K513">
        <v>-44.097394352606003</v>
      </c>
      <c r="L513">
        <v>-72.181018368520995</v>
      </c>
      <c r="M513" s="1">
        <v>201000</v>
      </c>
      <c r="O513" t="s">
        <v>27</v>
      </c>
      <c r="P513" t="s">
        <v>479</v>
      </c>
      <c r="Q513" s="3">
        <v>78390000</v>
      </c>
      <c r="R513" s="1">
        <v>2471</v>
      </c>
      <c r="S513" t="s">
        <v>2478</v>
      </c>
      <c r="T513" t="s">
        <v>2479</v>
      </c>
      <c r="U513" t="s">
        <v>25</v>
      </c>
      <c r="V513" t="s">
        <v>61</v>
      </c>
      <c r="W513" s="4">
        <f t="shared" si="42"/>
        <v>2471</v>
      </c>
      <c r="X513" s="4">
        <f t="shared" si="38"/>
        <v>201000</v>
      </c>
      <c r="Y513" s="9">
        <v>20.100000000000001</v>
      </c>
      <c r="Z513" s="5">
        <f t="shared" si="39"/>
        <v>122.93532338308457</v>
      </c>
      <c r="AA513" t="str">
        <f t="shared" si="40"/>
        <v>2022-03</v>
      </c>
      <c r="AB513" t="str">
        <f t="shared" si="41"/>
        <v>2022-1</v>
      </c>
    </row>
    <row r="514" spans="1:28" hidden="1" x14ac:dyDescent="0.25">
      <c r="A514">
        <v>2508535</v>
      </c>
      <c r="B514">
        <v>124516</v>
      </c>
      <c r="C514" t="s">
        <v>477</v>
      </c>
      <c r="D514" t="s">
        <v>478</v>
      </c>
      <c r="E514" t="s">
        <v>126</v>
      </c>
      <c r="F514" t="s">
        <v>153</v>
      </c>
      <c r="G514" t="s">
        <v>24</v>
      </c>
      <c r="H514" t="s">
        <v>24</v>
      </c>
      <c r="I514" t="s">
        <v>25</v>
      </c>
      <c r="J514" t="s">
        <v>26</v>
      </c>
      <c r="K514">
        <v>-46.863827411469003</v>
      </c>
      <c r="L514">
        <v>-72.67280227789</v>
      </c>
      <c r="M514" s="6">
        <v>187000</v>
      </c>
      <c r="O514" t="s">
        <v>27</v>
      </c>
      <c r="P514" t="s">
        <v>479</v>
      </c>
      <c r="Q514" s="3">
        <v>11000000</v>
      </c>
      <c r="R514" s="1">
        <v>347</v>
      </c>
      <c r="S514" t="s">
        <v>480</v>
      </c>
      <c r="T514" t="s">
        <v>481</v>
      </c>
      <c r="U514" t="s">
        <v>25</v>
      </c>
      <c r="V514" t="s">
        <v>25</v>
      </c>
      <c r="W514" s="4">
        <f t="shared" si="42"/>
        <v>347</v>
      </c>
      <c r="X514" s="4">
        <f t="shared" ref="X514:X577" si="43">Y514*10000</f>
        <v>187000</v>
      </c>
      <c r="Y514" s="9">
        <v>18.7</v>
      </c>
      <c r="Z514" s="5">
        <f t="shared" ref="Z514:Z577" si="44">W514/Y514</f>
        <v>18.556149732620323</v>
      </c>
      <c r="AA514" t="str">
        <f t="shared" ref="AA514:AA577" si="45">YEAR(E514)&amp;"-"&amp;IF(MONTH(E514)&lt;10,"0"&amp;MONTH(E514),MONTH(E514))</f>
        <v>2022-03</v>
      </c>
      <c r="AB514" t="str">
        <f t="shared" ref="AB514:AB577" si="46">YEAR(E514)&amp;"-"&amp;IF(MONTH(E514)/6&lt;=1,1,2)</f>
        <v>2022-1</v>
      </c>
    </row>
    <row r="515" spans="1:28" hidden="1" x14ac:dyDescent="0.25">
      <c r="A515">
        <v>2238547</v>
      </c>
      <c r="B515">
        <v>104592</v>
      </c>
      <c r="C515" t="s">
        <v>3795</v>
      </c>
      <c r="D515" t="s">
        <v>2051</v>
      </c>
      <c r="E515" t="s">
        <v>3796</v>
      </c>
      <c r="F515" t="s">
        <v>153</v>
      </c>
      <c r="G515" t="s">
        <v>24</v>
      </c>
      <c r="H515" t="s">
        <v>39</v>
      </c>
      <c r="I515" t="s">
        <v>25</v>
      </c>
      <c r="J515" t="s">
        <v>70</v>
      </c>
      <c r="K515">
        <v>-45.714098100000001</v>
      </c>
      <c r="L515">
        <v>-71.848440199999999</v>
      </c>
      <c r="M515" s="6">
        <v>180000</v>
      </c>
      <c r="O515" t="s">
        <v>27</v>
      </c>
      <c r="P515" t="s">
        <v>661</v>
      </c>
      <c r="Q515" s="3">
        <v>280238592</v>
      </c>
      <c r="R515" s="1">
        <v>9020</v>
      </c>
      <c r="S515" t="s">
        <v>3797</v>
      </c>
      <c r="T515" t="s">
        <v>35</v>
      </c>
      <c r="U515" t="s">
        <v>25</v>
      </c>
      <c r="V515" t="s">
        <v>73</v>
      </c>
      <c r="W515" s="4">
        <f t="shared" si="42"/>
        <v>9020</v>
      </c>
      <c r="X515" s="4">
        <f t="shared" si="43"/>
        <v>180000</v>
      </c>
      <c r="Y515" s="9">
        <v>18</v>
      </c>
      <c r="Z515" s="5">
        <f t="shared" si="44"/>
        <v>501.11111111111109</v>
      </c>
      <c r="AA515" t="str">
        <f t="shared" si="45"/>
        <v>2022-01</v>
      </c>
      <c r="AB515" t="str">
        <f t="shared" si="46"/>
        <v>2022-1</v>
      </c>
    </row>
    <row r="516" spans="1:28" hidden="1" x14ac:dyDescent="0.25">
      <c r="A516">
        <v>2415542</v>
      </c>
      <c r="B516">
        <v>118364</v>
      </c>
      <c r="C516" t="s">
        <v>3806</v>
      </c>
      <c r="D516" t="s">
        <v>1427</v>
      </c>
      <c r="E516" t="s">
        <v>3807</v>
      </c>
      <c r="F516" t="s">
        <v>23</v>
      </c>
      <c r="G516" t="s">
        <v>24</v>
      </c>
      <c r="H516" t="s">
        <v>24</v>
      </c>
      <c r="I516" t="s">
        <v>25</v>
      </c>
      <c r="J516" t="s">
        <v>70</v>
      </c>
      <c r="K516">
        <v>-45.571225400000003</v>
      </c>
      <c r="L516">
        <v>-72.068264999999997</v>
      </c>
      <c r="M516" s="1">
        <v>0</v>
      </c>
      <c r="N516">
        <v>0</v>
      </c>
      <c r="O516" t="s">
        <v>27</v>
      </c>
      <c r="P516" t="s">
        <v>1482</v>
      </c>
      <c r="Q516" s="3">
        <v>280000000</v>
      </c>
      <c r="R516" s="1">
        <v>8952.2938654406298</v>
      </c>
      <c r="S516" t="s">
        <v>3808</v>
      </c>
      <c r="T516" t="s">
        <v>3809</v>
      </c>
      <c r="U516" t="s">
        <v>25</v>
      </c>
      <c r="V516" t="s">
        <v>73</v>
      </c>
      <c r="W516" s="4">
        <f t="shared" si="42"/>
        <v>8952.2938654406298</v>
      </c>
      <c r="X516" s="4">
        <f t="shared" si="43"/>
        <v>176000</v>
      </c>
      <c r="Y516" s="9">
        <v>17.600000000000001</v>
      </c>
      <c r="Z516" s="5">
        <f t="shared" si="44"/>
        <v>508.65306053639938</v>
      </c>
      <c r="AA516" t="str">
        <f t="shared" si="45"/>
        <v>2022-03</v>
      </c>
      <c r="AB516" t="str">
        <f t="shared" si="46"/>
        <v>2022-1</v>
      </c>
    </row>
    <row r="517" spans="1:28" hidden="1" x14ac:dyDescent="0.25">
      <c r="A517">
        <v>2353541</v>
      </c>
      <c r="B517">
        <v>113905</v>
      </c>
      <c r="C517" t="s">
        <v>3655</v>
      </c>
      <c r="D517" t="s">
        <v>1721</v>
      </c>
      <c r="E517" t="s">
        <v>1721</v>
      </c>
      <c r="F517" t="s">
        <v>23</v>
      </c>
      <c r="G517" t="s">
        <v>24</v>
      </c>
      <c r="H517" t="s">
        <v>39</v>
      </c>
      <c r="I517" t="s">
        <v>25</v>
      </c>
      <c r="J517" t="s">
        <v>70</v>
      </c>
      <c r="K517">
        <v>-46.458578000000003</v>
      </c>
      <c r="L517">
        <v>-72.672335599999997</v>
      </c>
      <c r="M517" s="1">
        <v>172000</v>
      </c>
      <c r="N517">
        <v>0</v>
      </c>
      <c r="O517" t="s">
        <v>27</v>
      </c>
      <c r="P517" t="s">
        <v>582</v>
      </c>
      <c r="Q517" s="3">
        <v>222938697</v>
      </c>
      <c r="R517" s="1">
        <v>7120</v>
      </c>
      <c r="S517" t="s">
        <v>3656</v>
      </c>
      <c r="T517" t="s">
        <v>3657</v>
      </c>
      <c r="U517" t="s">
        <v>25</v>
      </c>
      <c r="V517" t="s">
        <v>73</v>
      </c>
      <c r="W517" s="4">
        <f t="shared" si="42"/>
        <v>7120</v>
      </c>
      <c r="X517" s="4">
        <f t="shared" si="43"/>
        <v>172000</v>
      </c>
      <c r="Y517" s="9">
        <v>17.2</v>
      </c>
      <c r="Z517" s="5">
        <f t="shared" si="44"/>
        <v>413.95348837209303</v>
      </c>
      <c r="AA517" t="str">
        <f t="shared" si="45"/>
        <v>2022-02</v>
      </c>
      <c r="AB517" t="str">
        <f t="shared" si="46"/>
        <v>2022-1</v>
      </c>
    </row>
    <row r="518" spans="1:28" hidden="1" x14ac:dyDescent="0.25">
      <c r="A518">
        <v>4413074</v>
      </c>
      <c r="B518">
        <v>154845</v>
      </c>
      <c r="C518" t="s">
        <v>3131</v>
      </c>
      <c r="D518" t="s">
        <v>812</v>
      </c>
      <c r="E518" t="s">
        <v>1373</v>
      </c>
      <c r="F518" t="s">
        <v>153</v>
      </c>
      <c r="G518" t="s">
        <v>24</v>
      </c>
      <c r="H518" t="s">
        <v>24</v>
      </c>
      <c r="I518" t="s">
        <v>25</v>
      </c>
      <c r="J518" t="s">
        <v>70</v>
      </c>
      <c r="K518">
        <v>-45.825862159187999</v>
      </c>
      <c r="L518">
        <v>-71.849543514784997</v>
      </c>
      <c r="M518" s="6">
        <v>172000</v>
      </c>
      <c r="O518" t="s">
        <v>27</v>
      </c>
      <c r="P518" t="s">
        <v>181</v>
      </c>
      <c r="Q518" s="3">
        <v>128373375</v>
      </c>
      <c r="R518" s="1">
        <v>3900</v>
      </c>
      <c r="S518" t="s">
        <v>3132</v>
      </c>
      <c r="T518" t="s">
        <v>3133</v>
      </c>
      <c r="U518" t="s">
        <v>25</v>
      </c>
      <c r="V518" t="s">
        <v>73</v>
      </c>
      <c r="W518" s="4">
        <f t="shared" si="42"/>
        <v>3900</v>
      </c>
      <c r="X518" s="4">
        <f t="shared" si="43"/>
        <v>172000</v>
      </c>
      <c r="Y518" s="9">
        <v>17.2</v>
      </c>
      <c r="Z518" s="5">
        <f t="shared" si="44"/>
        <v>226.74418604651163</v>
      </c>
      <c r="AA518" t="str">
        <f t="shared" si="45"/>
        <v>2022-06</v>
      </c>
      <c r="AB518" t="str">
        <f t="shared" si="46"/>
        <v>2022-1</v>
      </c>
    </row>
    <row r="519" spans="1:28" hidden="1" x14ac:dyDescent="0.25">
      <c r="A519">
        <v>2353536</v>
      </c>
      <c r="B519">
        <v>113900</v>
      </c>
      <c r="C519" t="s">
        <v>3632</v>
      </c>
      <c r="D519" t="s">
        <v>1721</v>
      </c>
      <c r="E519" t="s">
        <v>1721</v>
      </c>
      <c r="F519" t="s">
        <v>23</v>
      </c>
      <c r="G519" t="s">
        <v>24</v>
      </c>
      <c r="H519" t="s">
        <v>39</v>
      </c>
      <c r="I519" t="s">
        <v>25</v>
      </c>
      <c r="J519" t="s">
        <v>70</v>
      </c>
      <c r="K519">
        <v>-45.827171700000001</v>
      </c>
      <c r="L519">
        <v>-72.248311400000006</v>
      </c>
      <c r="M519" s="1">
        <v>170000</v>
      </c>
      <c r="N519">
        <v>0</v>
      </c>
      <c r="O519" t="s">
        <v>27</v>
      </c>
      <c r="P519" t="s">
        <v>582</v>
      </c>
      <c r="Q519" s="3">
        <v>210000000</v>
      </c>
      <c r="R519" s="1">
        <v>6714.2203990804701</v>
      </c>
      <c r="S519" t="s">
        <v>3633</v>
      </c>
      <c r="T519" t="s">
        <v>1492</v>
      </c>
      <c r="U519" t="s">
        <v>25</v>
      </c>
      <c r="V519" t="s">
        <v>73</v>
      </c>
      <c r="W519" s="4">
        <f t="shared" si="42"/>
        <v>6714.2203990804701</v>
      </c>
      <c r="X519" s="4">
        <f t="shared" si="43"/>
        <v>170000</v>
      </c>
      <c r="Y519" s="9">
        <v>17</v>
      </c>
      <c r="Z519" s="5">
        <f t="shared" si="44"/>
        <v>394.95414112238058</v>
      </c>
      <c r="AA519" t="str">
        <f t="shared" si="45"/>
        <v>2022-02</v>
      </c>
      <c r="AB519" t="str">
        <f t="shared" si="46"/>
        <v>2022-1</v>
      </c>
    </row>
    <row r="520" spans="1:28" hidden="1" x14ac:dyDescent="0.25">
      <c r="A520">
        <v>4268222</v>
      </c>
      <c r="B520">
        <v>139872</v>
      </c>
      <c r="C520" t="s">
        <v>4087</v>
      </c>
      <c r="D520" t="s">
        <v>1889</v>
      </c>
      <c r="E520" t="s">
        <v>3862</v>
      </c>
      <c r="F520" t="s">
        <v>153</v>
      </c>
      <c r="G520" t="s">
        <v>24</v>
      </c>
      <c r="H520" t="s">
        <v>24</v>
      </c>
      <c r="I520" t="s">
        <v>25</v>
      </c>
      <c r="J520" t="s">
        <v>33</v>
      </c>
      <c r="K520">
        <v>-46.994301418069</v>
      </c>
      <c r="L520">
        <v>-72.797415207122</v>
      </c>
      <c r="M520" s="6">
        <v>162000</v>
      </c>
      <c r="O520" t="s">
        <v>27</v>
      </c>
      <c r="P520" t="s">
        <v>1065</v>
      </c>
      <c r="Q520" s="3">
        <v>466174224</v>
      </c>
      <c r="R520" s="1">
        <v>14400</v>
      </c>
      <c r="S520" t="s">
        <v>4088</v>
      </c>
      <c r="T520" t="s">
        <v>35</v>
      </c>
      <c r="U520" t="s">
        <v>25</v>
      </c>
      <c r="V520" t="s">
        <v>36</v>
      </c>
      <c r="W520" s="4">
        <f t="shared" si="42"/>
        <v>14400</v>
      </c>
      <c r="X520" s="4">
        <f t="shared" si="43"/>
        <v>162000</v>
      </c>
      <c r="Y520" s="9">
        <v>16.2</v>
      </c>
      <c r="Z520" s="5">
        <f t="shared" si="44"/>
        <v>888.88888888888891</v>
      </c>
      <c r="AA520" t="str">
        <f t="shared" si="45"/>
        <v>2022-05</v>
      </c>
      <c r="AB520" t="str">
        <f t="shared" si="46"/>
        <v>2022-1</v>
      </c>
    </row>
    <row r="521" spans="1:28" hidden="1" x14ac:dyDescent="0.25">
      <c r="A521">
        <v>2349668</v>
      </c>
      <c r="B521">
        <v>113600</v>
      </c>
      <c r="C521" t="s">
        <v>3867</v>
      </c>
      <c r="D521" t="s">
        <v>3006</v>
      </c>
      <c r="E521" t="s">
        <v>282</v>
      </c>
      <c r="F521" t="s">
        <v>153</v>
      </c>
      <c r="G521" t="s">
        <v>24</v>
      </c>
      <c r="H521" t="s">
        <v>24</v>
      </c>
      <c r="I521" t="s">
        <v>25</v>
      </c>
      <c r="J521" t="s">
        <v>59</v>
      </c>
      <c r="K521">
        <v>0</v>
      </c>
      <c r="L521">
        <v>0</v>
      </c>
      <c r="M521" s="6">
        <v>150000</v>
      </c>
      <c r="O521" t="s">
        <v>27</v>
      </c>
      <c r="P521" t="s">
        <v>661</v>
      </c>
      <c r="Q521" s="3">
        <v>270000000</v>
      </c>
      <c r="R521" s="1">
        <v>8627</v>
      </c>
      <c r="S521" t="s">
        <v>3868</v>
      </c>
      <c r="T521" t="s">
        <v>3869</v>
      </c>
      <c r="U521" t="s">
        <v>25</v>
      </c>
      <c r="V521" t="s">
        <v>61</v>
      </c>
      <c r="W521" s="4">
        <f t="shared" si="42"/>
        <v>8627</v>
      </c>
      <c r="X521" s="4">
        <f t="shared" si="43"/>
        <v>150000</v>
      </c>
      <c r="Y521" s="9">
        <v>15</v>
      </c>
      <c r="Z521" s="5">
        <f t="shared" si="44"/>
        <v>575.13333333333333</v>
      </c>
      <c r="AA521" t="str">
        <f t="shared" si="45"/>
        <v>2022-02</v>
      </c>
      <c r="AB521" t="str">
        <f t="shared" si="46"/>
        <v>2022-1</v>
      </c>
    </row>
    <row r="522" spans="1:28" hidden="1" x14ac:dyDescent="0.25">
      <c r="A522">
        <v>4268223</v>
      </c>
      <c r="B522">
        <v>139873</v>
      </c>
      <c r="C522" t="s">
        <v>3861</v>
      </c>
      <c r="D522" t="s">
        <v>1889</v>
      </c>
      <c r="E522" t="s">
        <v>3862</v>
      </c>
      <c r="F522" t="s">
        <v>153</v>
      </c>
      <c r="G522" t="s">
        <v>24</v>
      </c>
      <c r="H522" t="s">
        <v>24</v>
      </c>
      <c r="I522" t="s">
        <v>25</v>
      </c>
      <c r="J522" t="s">
        <v>26</v>
      </c>
      <c r="K522">
        <v>-46.2886272147</v>
      </c>
      <c r="L522">
        <v>-73.530706148830006</v>
      </c>
      <c r="M522" s="6">
        <v>146000</v>
      </c>
      <c r="O522" t="s">
        <v>27</v>
      </c>
      <c r="P522" t="s">
        <v>1065</v>
      </c>
      <c r="Q522" s="3">
        <v>268697643</v>
      </c>
      <c r="R522" s="1">
        <v>8300</v>
      </c>
      <c r="S522" t="s">
        <v>3863</v>
      </c>
      <c r="T522" t="s">
        <v>35</v>
      </c>
      <c r="U522" t="s">
        <v>25</v>
      </c>
      <c r="V522" t="s">
        <v>25</v>
      </c>
      <c r="W522" s="4">
        <f t="shared" si="42"/>
        <v>8300</v>
      </c>
      <c r="X522" s="4">
        <f t="shared" si="43"/>
        <v>146000</v>
      </c>
      <c r="Y522" s="9">
        <v>14.6</v>
      </c>
      <c r="Z522" s="5">
        <f t="shared" si="44"/>
        <v>568.49315068493149</v>
      </c>
      <c r="AA522" t="str">
        <f t="shared" si="45"/>
        <v>2022-05</v>
      </c>
      <c r="AB522" t="str">
        <f t="shared" si="46"/>
        <v>2022-1</v>
      </c>
    </row>
    <row r="523" spans="1:28" hidden="1" x14ac:dyDescent="0.25">
      <c r="A523">
        <v>4443593</v>
      </c>
      <c r="B523">
        <v>158865</v>
      </c>
      <c r="C523" t="s">
        <v>849</v>
      </c>
      <c r="D523" t="s">
        <v>812</v>
      </c>
      <c r="E523" t="s">
        <v>57</v>
      </c>
      <c r="F523" t="s">
        <v>153</v>
      </c>
      <c r="G523" t="s">
        <v>24</v>
      </c>
      <c r="H523" t="s">
        <v>190</v>
      </c>
      <c r="I523" t="s">
        <v>25</v>
      </c>
      <c r="J523" t="s">
        <v>70</v>
      </c>
      <c r="K523">
        <v>-45.674465994489999</v>
      </c>
      <c r="L523">
        <v>-71.936899360894998</v>
      </c>
      <c r="M523" s="1">
        <v>0</v>
      </c>
      <c r="O523" t="s">
        <v>27</v>
      </c>
      <c r="P523" t="s">
        <v>479</v>
      </c>
      <c r="Q523" s="3">
        <v>13764332</v>
      </c>
      <c r="R523" s="1">
        <v>417</v>
      </c>
      <c r="S523" t="s">
        <v>850</v>
      </c>
      <c r="T523" t="s">
        <v>851</v>
      </c>
      <c r="U523" t="s">
        <v>25</v>
      </c>
      <c r="V523" t="s">
        <v>73</v>
      </c>
      <c r="W523" s="4">
        <f t="shared" si="42"/>
        <v>417</v>
      </c>
      <c r="X523" s="4">
        <f t="shared" si="43"/>
        <v>130952.38095238095</v>
      </c>
      <c r="Y523" s="9">
        <v>13.095238095238095</v>
      </c>
      <c r="Z523" s="5">
        <f t="shared" si="44"/>
        <v>31.843636363636364</v>
      </c>
      <c r="AA523" t="str">
        <f t="shared" si="45"/>
        <v>2022-06</v>
      </c>
      <c r="AB523" t="str">
        <f t="shared" si="46"/>
        <v>2022-1</v>
      </c>
    </row>
    <row r="524" spans="1:28" hidden="1" x14ac:dyDescent="0.25">
      <c r="A524">
        <v>2329445</v>
      </c>
      <c r="B524">
        <v>111878</v>
      </c>
      <c r="C524" t="s">
        <v>3005</v>
      </c>
      <c r="D524" t="s">
        <v>3006</v>
      </c>
      <c r="E524" t="s">
        <v>581</v>
      </c>
      <c r="F524" t="s">
        <v>153</v>
      </c>
      <c r="G524" t="s">
        <v>24</v>
      </c>
      <c r="H524" t="s">
        <v>679</v>
      </c>
      <c r="I524" t="s">
        <v>25</v>
      </c>
      <c r="J524" t="s">
        <v>63</v>
      </c>
      <c r="K524">
        <v>0</v>
      </c>
      <c r="L524">
        <v>0</v>
      </c>
      <c r="M524" s="6">
        <v>125000</v>
      </c>
      <c r="O524" t="s">
        <v>27</v>
      </c>
      <c r="P524" t="s">
        <v>661</v>
      </c>
      <c r="Q524" s="3">
        <v>75000000</v>
      </c>
      <c r="R524" s="1">
        <v>2400</v>
      </c>
      <c r="S524" t="s">
        <v>3007</v>
      </c>
      <c r="T524" t="s">
        <v>3008</v>
      </c>
      <c r="U524" t="s">
        <v>25</v>
      </c>
      <c r="V524" t="s">
        <v>66</v>
      </c>
      <c r="W524" s="4">
        <f t="shared" si="42"/>
        <v>2400</v>
      </c>
      <c r="X524" s="4">
        <f t="shared" si="43"/>
        <v>125000</v>
      </c>
      <c r="Y524" s="9">
        <v>12.5</v>
      </c>
      <c r="Z524" s="5">
        <f t="shared" si="44"/>
        <v>192</v>
      </c>
      <c r="AA524" t="str">
        <f t="shared" si="45"/>
        <v>2022-02</v>
      </c>
      <c r="AB524" t="str">
        <f t="shared" si="46"/>
        <v>2022-1</v>
      </c>
    </row>
    <row r="525" spans="1:28" hidden="1" x14ac:dyDescent="0.25">
      <c r="A525">
        <v>4441245</v>
      </c>
      <c r="B525">
        <v>158437</v>
      </c>
      <c r="C525" t="s">
        <v>4497</v>
      </c>
      <c r="D525" t="s">
        <v>1746</v>
      </c>
      <c r="E525" t="s">
        <v>57</v>
      </c>
      <c r="F525" t="s">
        <v>32</v>
      </c>
      <c r="G525" t="s">
        <v>24</v>
      </c>
      <c r="H525" t="s">
        <v>24</v>
      </c>
      <c r="I525" t="s">
        <v>25</v>
      </c>
      <c r="J525" t="s">
        <v>26</v>
      </c>
      <c r="K525">
        <v>-45.407751072320799</v>
      </c>
      <c r="L525">
        <v>-72.678869838367405</v>
      </c>
      <c r="M525" s="1">
        <v>123800</v>
      </c>
      <c r="O525" t="s">
        <v>27</v>
      </c>
      <c r="P525" t="s">
        <v>1082</v>
      </c>
      <c r="Q525" s="3">
        <v>1936040110</v>
      </c>
      <c r="R525" s="1">
        <v>61900</v>
      </c>
      <c r="S525" t="s">
        <v>4496</v>
      </c>
      <c r="T525" t="s">
        <v>35</v>
      </c>
      <c r="U525" t="s">
        <v>25</v>
      </c>
      <c r="V525" t="s">
        <v>25</v>
      </c>
      <c r="W525" s="4">
        <f t="shared" si="42"/>
        <v>61900</v>
      </c>
      <c r="X525" s="4">
        <f t="shared" si="43"/>
        <v>123800.00000000001</v>
      </c>
      <c r="Y525" s="9">
        <v>12.38</v>
      </c>
      <c r="Z525" s="5">
        <f t="shared" si="44"/>
        <v>5000</v>
      </c>
      <c r="AA525" t="str">
        <f t="shared" si="45"/>
        <v>2022-06</v>
      </c>
      <c r="AB525" t="str">
        <f t="shared" si="46"/>
        <v>2022-1</v>
      </c>
    </row>
    <row r="526" spans="1:28" hidden="1" x14ac:dyDescent="0.25">
      <c r="A526">
        <v>2377372</v>
      </c>
      <c r="B526">
        <v>115815</v>
      </c>
      <c r="C526" t="s">
        <v>3553</v>
      </c>
      <c r="D526" t="s">
        <v>3554</v>
      </c>
      <c r="E526" t="s">
        <v>2765</v>
      </c>
      <c r="F526" t="s">
        <v>23</v>
      </c>
      <c r="G526" t="s">
        <v>24</v>
      </c>
      <c r="H526" t="s">
        <v>24</v>
      </c>
      <c r="I526" t="s">
        <v>25</v>
      </c>
      <c r="J526" t="s">
        <v>59</v>
      </c>
      <c r="K526">
        <v>-44.729918699999999</v>
      </c>
      <c r="L526">
        <v>-72.682281200000006</v>
      </c>
      <c r="M526" s="1">
        <v>120000</v>
      </c>
      <c r="N526">
        <v>0</v>
      </c>
      <c r="O526" t="s">
        <v>27</v>
      </c>
      <c r="P526" t="s">
        <v>258</v>
      </c>
      <c r="Q526" s="3">
        <v>127000000</v>
      </c>
      <c r="R526" s="1">
        <v>4060.5047175391401</v>
      </c>
      <c r="S526" t="s">
        <v>3555</v>
      </c>
      <c r="T526" t="s">
        <v>1541</v>
      </c>
      <c r="U526" t="s">
        <v>25</v>
      </c>
      <c r="V526" t="s">
        <v>61</v>
      </c>
      <c r="W526" s="4">
        <f t="shared" si="42"/>
        <v>4060.5047175391401</v>
      </c>
      <c r="X526" s="4">
        <f t="shared" si="43"/>
        <v>120000</v>
      </c>
      <c r="Y526" s="9">
        <v>12</v>
      </c>
      <c r="Z526" s="5">
        <f t="shared" si="44"/>
        <v>338.37539312826169</v>
      </c>
      <c r="AA526" t="str">
        <f t="shared" si="45"/>
        <v>2022-02</v>
      </c>
      <c r="AB526" t="str">
        <f t="shared" si="46"/>
        <v>2022-1</v>
      </c>
    </row>
    <row r="527" spans="1:28" hidden="1" x14ac:dyDescent="0.25">
      <c r="A527">
        <v>4362405</v>
      </c>
      <c r="B527">
        <v>148054</v>
      </c>
      <c r="C527" t="s">
        <v>3450</v>
      </c>
      <c r="D527" t="s">
        <v>812</v>
      </c>
      <c r="E527" t="s">
        <v>2794</v>
      </c>
      <c r="F527" t="s">
        <v>153</v>
      </c>
      <c r="G527" t="s">
        <v>24</v>
      </c>
      <c r="H527" t="s">
        <v>24</v>
      </c>
      <c r="I527" t="s">
        <v>25</v>
      </c>
      <c r="J527" t="s">
        <v>127</v>
      </c>
      <c r="K527">
        <v>-47.217334153121001</v>
      </c>
      <c r="L527">
        <v>-72.632607636426002</v>
      </c>
      <c r="M527" s="6">
        <v>120000</v>
      </c>
      <c r="O527" t="s">
        <v>27</v>
      </c>
      <c r="P527" t="s">
        <v>181</v>
      </c>
      <c r="Q527" s="3">
        <v>120000000</v>
      </c>
      <c r="R527" s="1">
        <v>3651</v>
      </c>
      <c r="S527" t="s">
        <v>3451</v>
      </c>
      <c r="T527" t="s">
        <v>3452</v>
      </c>
      <c r="U527" t="s">
        <v>25</v>
      </c>
      <c r="V527" t="s">
        <v>129</v>
      </c>
      <c r="W527" s="4">
        <f t="shared" si="42"/>
        <v>3651</v>
      </c>
      <c r="X527" s="4">
        <f t="shared" si="43"/>
        <v>120000</v>
      </c>
      <c r="Y527" s="9">
        <v>12</v>
      </c>
      <c r="Z527" s="5">
        <f t="shared" si="44"/>
        <v>304.25</v>
      </c>
      <c r="AA527" t="str">
        <f t="shared" si="45"/>
        <v>2022-06</v>
      </c>
      <c r="AB527" t="str">
        <f t="shared" si="46"/>
        <v>2022-1</v>
      </c>
    </row>
    <row r="528" spans="1:28" hidden="1" x14ac:dyDescent="0.25">
      <c r="A528">
        <v>2329559</v>
      </c>
      <c r="B528">
        <v>111972</v>
      </c>
      <c r="C528" t="s">
        <v>3002</v>
      </c>
      <c r="D528" t="s">
        <v>581</v>
      </c>
      <c r="E528" t="s">
        <v>439</v>
      </c>
      <c r="F528" t="s">
        <v>23</v>
      </c>
      <c r="G528" t="s">
        <v>24</v>
      </c>
      <c r="H528" t="s">
        <v>24</v>
      </c>
      <c r="I528" t="s">
        <v>25</v>
      </c>
      <c r="J528" t="s">
        <v>127</v>
      </c>
      <c r="K528">
        <v>-47.247407199999998</v>
      </c>
      <c r="L528">
        <v>-72.556605700000006</v>
      </c>
      <c r="M528" s="1">
        <v>120000</v>
      </c>
      <c r="N528">
        <v>0</v>
      </c>
      <c r="O528" t="s">
        <v>27</v>
      </c>
      <c r="P528" t="s">
        <v>582</v>
      </c>
      <c r="Q528" s="3">
        <v>71936866</v>
      </c>
      <c r="R528" s="1">
        <v>2300</v>
      </c>
      <c r="S528" t="s">
        <v>3000</v>
      </c>
      <c r="T528" t="s">
        <v>233</v>
      </c>
      <c r="U528" t="s">
        <v>25</v>
      </c>
      <c r="V528" t="s">
        <v>129</v>
      </c>
      <c r="W528" s="4">
        <f t="shared" si="42"/>
        <v>2300</v>
      </c>
      <c r="X528" s="4">
        <f t="shared" si="43"/>
        <v>120000</v>
      </c>
      <c r="Y528" s="9">
        <v>12</v>
      </c>
      <c r="Z528" s="5">
        <f t="shared" si="44"/>
        <v>191.66666666666666</v>
      </c>
      <c r="AA528" t="str">
        <f t="shared" si="45"/>
        <v>2022-02</v>
      </c>
      <c r="AB528" t="str">
        <f t="shared" si="46"/>
        <v>2022-1</v>
      </c>
    </row>
    <row r="529" spans="1:28" hidden="1" x14ac:dyDescent="0.25">
      <c r="A529">
        <v>4311186</v>
      </c>
      <c r="B529">
        <v>143821</v>
      </c>
      <c r="C529" t="s">
        <v>2795</v>
      </c>
      <c r="D529" t="s">
        <v>2422</v>
      </c>
      <c r="E529" t="s">
        <v>2689</v>
      </c>
      <c r="F529" t="s">
        <v>23</v>
      </c>
      <c r="G529" t="s">
        <v>24</v>
      </c>
      <c r="H529" t="s">
        <v>24</v>
      </c>
      <c r="I529" t="s">
        <v>25</v>
      </c>
      <c r="J529" t="s">
        <v>59</v>
      </c>
      <c r="K529">
        <v>-43.990209800000002</v>
      </c>
      <c r="L529">
        <v>-72.509782099999995</v>
      </c>
      <c r="M529" s="1">
        <v>120000</v>
      </c>
      <c r="N529">
        <v>0</v>
      </c>
      <c r="O529" t="s">
        <v>27</v>
      </c>
      <c r="P529" t="s">
        <v>1637</v>
      </c>
      <c r="Q529" s="3">
        <v>60000000</v>
      </c>
      <c r="R529" s="1">
        <v>1918.34868545156</v>
      </c>
      <c r="S529" t="s">
        <v>2796</v>
      </c>
      <c r="T529" t="s">
        <v>2797</v>
      </c>
      <c r="U529" t="s">
        <v>25</v>
      </c>
      <c r="V529" t="s">
        <v>61</v>
      </c>
      <c r="W529" s="4">
        <f t="shared" si="42"/>
        <v>1918.34868545156</v>
      </c>
      <c r="X529" s="4">
        <f t="shared" si="43"/>
        <v>120000</v>
      </c>
      <c r="Y529" s="9">
        <v>12</v>
      </c>
      <c r="Z529" s="5">
        <f t="shared" si="44"/>
        <v>159.86239045429667</v>
      </c>
      <c r="AA529" t="str">
        <f t="shared" si="45"/>
        <v>2022-05</v>
      </c>
      <c r="AB529" t="str">
        <f t="shared" si="46"/>
        <v>2022-1</v>
      </c>
    </row>
    <row r="530" spans="1:28" hidden="1" x14ac:dyDescent="0.25">
      <c r="A530">
        <v>2623491</v>
      </c>
      <c r="B530">
        <v>134143</v>
      </c>
      <c r="C530" t="s">
        <v>1483</v>
      </c>
      <c r="D530" t="s">
        <v>1338</v>
      </c>
      <c r="E530" t="s">
        <v>1339</v>
      </c>
      <c r="F530" t="s">
        <v>32</v>
      </c>
      <c r="G530" t="s">
        <v>24</v>
      </c>
      <c r="H530" t="s">
        <v>24</v>
      </c>
      <c r="I530" t="s">
        <v>25</v>
      </c>
      <c r="J530" t="s">
        <v>26</v>
      </c>
      <c r="K530">
        <v>0</v>
      </c>
      <c r="L530">
        <v>0</v>
      </c>
      <c r="M530" s="1">
        <v>0</v>
      </c>
      <c r="O530" t="s">
        <v>27</v>
      </c>
      <c r="P530" t="s">
        <v>479</v>
      </c>
      <c r="Q530" s="3">
        <v>20000000</v>
      </c>
      <c r="R530" s="1">
        <v>629.02</v>
      </c>
      <c r="S530" t="s">
        <v>1484</v>
      </c>
      <c r="T530" t="s">
        <v>35</v>
      </c>
      <c r="U530" t="s">
        <v>25</v>
      </c>
      <c r="V530" t="s">
        <v>25</v>
      </c>
      <c r="W530" s="4">
        <f t="shared" si="42"/>
        <v>629.02</v>
      </c>
      <c r="X530" s="4">
        <f t="shared" si="43"/>
        <v>120000</v>
      </c>
      <c r="Y530" s="9">
        <v>12</v>
      </c>
      <c r="Z530" s="5">
        <f t="shared" si="44"/>
        <v>52.418333333333329</v>
      </c>
      <c r="AA530" t="str">
        <f t="shared" si="45"/>
        <v>2022-04</v>
      </c>
      <c r="AB530" t="str">
        <f t="shared" si="46"/>
        <v>2022-1</v>
      </c>
    </row>
    <row r="531" spans="1:28" hidden="1" x14ac:dyDescent="0.25">
      <c r="A531">
        <v>4430859</v>
      </c>
      <c r="B531">
        <v>157102</v>
      </c>
      <c r="C531" t="s">
        <v>3752</v>
      </c>
      <c r="D531" t="s">
        <v>468</v>
      </c>
      <c r="E531" t="s">
        <v>469</v>
      </c>
      <c r="F531" t="s">
        <v>23</v>
      </c>
      <c r="G531" t="s">
        <v>24</v>
      </c>
      <c r="H531" t="s">
        <v>24</v>
      </c>
      <c r="I531" t="s">
        <v>25</v>
      </c>
      <c r="J531" t="s">
        <v>127</v>
      </c>
      <c r="K531">
        <v>-47.252086499999997</v>
      </c>
      <c r="L531">
        <v>-72.575237299999998</v>
      </c>
      <c r="M531" s="1">
        <v>0</v>
      </c>
      <c r="N531">
        <v>0</v>
      </c>
      <c r="O531" t="s">
        <v>27</v>
      </c>
      <c r="P531" t="s">
        <v>279</v>
      </c>
      <c r="Q531" s="3">
        <v>184771246</v>
      </c>
      <c r="R531" s="1">
        <v>5600</v>
      </c>
      <c r="S531" t="s">
        <v>3751</v>
      </c>
      <c r="T531" t="s">
        <v>233</v>
      </c>
      <c r="U531" t="s">
        <v>25</v>
      </c>
      <c r="V531" t="s">
        <v>129</v>
      </c>
      <c r="W531" s="4">
        <f t="shared" si="42"/>
        <v>5600</v>
      </c>
      <c r="X531" s="4">
        <f t="shared" si="43"/>
        <v>115000</v>
      </c>
      <c r="Y531" s="9">
        <v>11.5</v>
      </c>
      <c r="Z531" s="5">
        <f t="shared" si="44"/>
        <v>486.95652173913044</v>
      </c>
      <c r="AA531" t="str">
        <f t="shared" si="45"/>
        <v>2022-06</v>
      </c>
      <c r="AB531" t="str">
        <f t="shared" si="46"/>
        <v>2022-1</v>
      </c>
    </row>
    <row r="532" spans="1:28" hidden="1" x14ac:dyDescent="0.25">
      <c r="A532">
        <v>3043690</v>
      </c>
      <c r="B532">
        <v>137757</v>
      </c>
      <c r="C532" t="s">
        <v>3081</v>
      </c>
      <c r="D532" t="s">
        <v>196</v>
      </c>
      <c r="E532" t="s">
        <v>232</v>
      </c>
      <c r="F532" t="s">
        <v>23</v>
      </c>
      <c r="G532" t="s">
        <v>24</v>
      </c>
      <c r="H532" t="s">
        <v>24</v>
      </c>
      <c r="I532" t="s">
        <v>25</v>
      </c>
      <c r="J532" t="s">
        <v>127</v>
      </c>
      <c r="K532">
        <v>-47.241016000000002</v>
      </c>
      <c r="L532">
        <v>-72.610634000000005</v>
      </c>
      <c r="M532" s="1">
        <v>0</v>
      </c>
      <c r="O532" t="s">
        <v>27</v>
      </c>
      <c r="P532" t="s">
        <v>349</v>
      </c>
      <c r="Q532" s="3">
        <v>73000000</v>
      </c>
      <c r="R532" s="1">
        <v>2333.9909006327398</v>
      </c>
      <c r="S532" t="s">
        <v>3082</v>
      </c>
      <c r="T532" t="s">
        <v>3083</v>
      </c>
      <c r="U532" t="s">
        <v>25</v>
      </c>
      <c r="V532" t="s">
        <v>129</v>
      </c>
      <c r="W532" s="4">
        <f t="shared" si="42"/>
        <v>2333.9909006327398</v>
      </c>
      <c r="X532" s="4">
        <f t="shared" si="43"/>
        <v>110000</v>
      </c>
      <c r="Y532" s="9">
        <v>11</v>
      </c>
      <c r="Z532" s="5">
        <f t="shared" si="44"/>
        <v>212.18099096661271</v>
      </c>
      <c r="AA532" t="str">
        <f t="shared" si="45"/>
        <v>2022-05</v>
      </c>
      <c r="AB532" t="str">
        <f t="shared" si="46"/>
        <v>2022-1</v>
      </c>
    </row>
    <row r="533" spans="1:28" hidden="1" x14ac:dyDescent="0.25">
      <c r="A533">
        <v>2529774</v>
      </c>
      <c r="B533">
        <v>126184</v>
      </c>
      <c r="C533" t="s">
        <v>2044</v>
      </c>
      <c r="D533" t="s">
        <v>478</v>
      </c>
      <c r="E533" t="s">
        <v>137</v>
      </c>
      <c r="F533" t="s">
        <v>153</v>
      </c>
      <c r="G533" t="s">
        <v>24</v>
      </c>
      <c r="H533" t="s">
        <v>24</v>
      </c>
      <c r="I533" t="s">
        <v>25</v>
      </c>
      <c r="J533" t="s">
        <v>70</v>
      </c>
      <c r="K533">
        <v>0</v>
      </c>
      <c r="L533">
        <v>0</v>
      </c>
      <c r="M533" s="6">
        <v>110000</v>
      </c>
      <c r="O533" t="s">
        <v>27</v>
      </c>
      <c r="P533" t="s">
        <v>661</v>
      </c>
      <c r="Q533" s="3">
        <v>28475000</v>
      </c>
      <c r="R533" s="1">
        <v>898</v>
      </c>
      <c r="S533" t="s">
        <v>2045</v>
      </c>
      <c r="T533" t="s">
        <v>2046</v>
      </c>
      <c r="U533" t="s">
        <v>25</v>
      </c>
      <c r="V533" t="s">
        <v>73</v>
      </c>
      <c r="W533" s="4">
        <f t="shared" si="42"/>
        <v>898</v>
      </c>
      <c r="X533" s="4">
        <f t="shared" si="43"/>
        <v>110000</v>
      </c>
      <c r="Y533" s="9">
        <v>11</v>
      </c>
      <c r="Z533" s="5">
        <f t="shared" si="44"/>
        <v>81.63636363636364</v>
      </c>
      <c r="AA533" t="str">
        <f t="shared" si="45"/>
        <v>2022-03</v>
      </c>
      <c r="AB533" t="str">
        <f t="shared" si="46"/>
        <v>2022-1</v>
      </c>
    </row>
    <row r="534" spans="1:28" hidden="1" x14ac:dyDescent="0.25">
      <c r="A534">
        <v>2302691</v>
      </c>
      <c r="B534">
        <v>109716</v>
      </c>
      <c r="C534" t="s">
        <v>2847</v>
      </c>
      <c r="D534" t="s">
        <v>95</v>
      </c>
      <c r="E534" t="s">
        <v>148</v>
      </c>
      <c r="F534" t="s">
        <v>23</v>
      </c>
      <c r="G534" t="s">
        <v>24</v>
      </c>
      <c r="H534" t="s">
        <v>24</v>
      </c>
      <c r="I534" t="s">
        <v>25</v>
      </c>
      <c r="J534" t="s">
        <v>70</v>
      </c>
      <c r="K534">
        <v>-46.9525656</v>
      </c>
      <c r="L534">
        <v>-72.854989500000002</v>
      </c>
      <c r="M534" s="1">
        <v>105000</v>
      </c>
      <c r="N534">
        <v>0</v>
      </c>
      <c r="O534" t="s">
        <v>27</v>
      </c>
      <c r="P534" t="s">
        <v>479</v>
      </c>
      <c r="Q534" s="3">
        <v>54219698</v>
      </c>
      <c r="R534" s="1">
        <v>1738</v>
      </c>
      <c r="S534" t="s">
        <v>2843</v>
      </c>
      <c r="T534" t="s">
        <v>2848</v>
      </c>
      <c r="U534" t="s">
        <v>25</v>
      </c>
      <c r="V534" t="s">
        <v>73</v>
      </c>
      <c r="W534" s="4">
        <f t="shared" si="42"/>
        <v>1738</v>
      </c>
      <c r="X534" s="4">
        <f t="shared" si="43"/>
        <v>105000</v>
      </c>
      <c r="Y534" s="9">
        <v>10.5</v>
      </c>
      <c r="Z534" s="5">
        <f t="shared" si="44"/>
        <v>165.52380952380952</v>
      </c>
      <c r="AA534" t="str">
        <f t="shared" si="45"/>
        <v>2022-01</v>
      </c>
      <c r="AB534" t="str">
        <f t="shared" si="46"/>
        <v>2022-1</v>
      </c>
    </row>
    <row r="535" spans="1:28" hidden="1" x14ac:dyDescent="0.25">
      <c r="A535">
        <v>4450013</v>
      </c>
      <c r="B535">
        <v>159784</v>
      </c>
      <c r="C535" t="s">
        <v>2711</v>
      </c>
      <c r="D535" t="s">
        <v>883</v>
      </c>
      <c r="E535" t="s">
        <v>1521</v>
      </c>
      <c r="F535" t="s">
        <v>32</v>
      </c>
      <c r="G535" t="s">
        <v>24</v>
      </c>
      <c r="H535" t="s">
        <v>24</v>
      </c>
      <c r="I535" t="s">
        <v>25</v>
      </c>
      <c r="J535" t="s">
        <v>70</v>
      </c>
      <c r="K535">
        <v>-46.167909999999999</v>
      </c>
      <c r="L535">
        <v>-72.052583400000003</v>
      </c>
      <c r="M535" s="1">
        <v>103600</v>
      </c>
      <c r="O535" t="s">
        <v>27</v>
      </c>
      <c r="P535" t="s">
        <v>371</v>
      </c>
      <c r="Q535" s="3">
        <v>48604302.600000001</v>
      </c>
      <c r="R535" s="1">
        <v>1554</v>
      </c>
      <c r="S535" t="s">
        <v>420</v>
      </c>
      <c r="T535" t="s">
        <v>35</v>
      </c>
      <c r="U535" t="s">
        <v>25</v>
      </c>
      <c r="V535" t="s">
        <v>73</v>
      </c>
      <c r="W535" s="4">
        <f t="shared" si="42"/>
        <v>1554</v>
      </c>
      <c r="X535" s="4">
        <f t="shared" si="43"/>
        <v>103600</v>
      </c>
      <c r="Y535" s="9">
        <v>10.36</v>
      </c>
      <c r="Z535" s="5">
        <f t="shared" si="44"/>
        <v>150</v>
      </c>
      <c r="AA535" t="str">
        <f t="shared" si="45"/>
        <v>2022-06</v>
      </c>
      <c r="AB535" t="str">
        <f t="shared" si="46"/>
        <v>2022-1</v>
      </c>
    </row>
    <row r="536" spans="1:28" hidden="1" x14ac:dyDescent="0.25">
      <c r="A536">
        <v>4414929</v>
      </c>
      <c r="B536">
        <v>155194</v>
      </c>
      <c r="C536" t="s">
        <v>294</v>
      </c>
      <c r="D536" t="s">
        <v>295</v>
      </c>
      <c r="E536" t="s">
        <v>296</v>
      </c>
      <c r="F536" t="s">
        <v>23</v>
      </c>
      <c r="G536" t="s">
        <v>24</v>
      </c>
      <c r="H536" t="s">
        <v>24</v>
      </c>
      <c r="I536" t="s">
        <v>25</v>
      </c>
      <c r="J536" t="s">
        <v>63</v>
      </c>
      <c r="K536">
        <v>-46.378345000000003</v>
      </c>
      <c r="L536">
        <v>-72.300762300000002</v>
      </c>
      <c r="M536" s="1">
        <v>10000000</v>
      </c>
      <c r="N536">
        <v>0</v>
      </c>
      <c r="O536" t="s">
        <v>27</v>
      </c>
      <c r="P536" t="s">
        <v>279</v>
      </c>
      <c r="Q536" s="3">
        <v>80000000</v>
      </c>
      <c r="R536" s="1">
        <v>2557.7982472687499</v>
      </c>
      <c r="S536" t="s">
        <v>297</v>
      </c>
      <c r="T536" t="s">
        <v>298</v>
      </c>
      <c r="U536" t="s">
        <v>25</v>
      </c>
      <c r="V536" t="s">
        <v>66</v>
      </c>
      <c r="W536" s="4">
        <f t="shared" si="42"/>
        <v>2557.7982472687499</v>
      </c>
      <c r="X536" s="4">
        <f t="shared" si="43"/>
        <v>100000</v>
      </c>
      <c r="Y536" s="9">
        <v>10</v>
      </c>
      <c r="Z536" s="5">
        <f t="shared" si="44"/>
        <v>255.77982472687501</v>
      </c>
      <c r="AA536" t="str">
        <f t="shared" si="45"/>
        <v>2022-06</v>
      </c>
      <c r="AB536" t="str">
        <f t="shared" si="46"/>
        <v>2022-1</v>
      </c>
    </row>
    <row r="537" spans="1:28" hidden="1" x14ac:dyDescent="0.25">
      <c r="A537">
        <v>4279344</v>
      </c>
      <c r="B537">
        <v>140983</v>
      </c>
      <c r="C537" t="s">
        <v>3147</v>
      </c>
      <c r="D537" t="s">
        <v>1889</v>
      </c>
      <c r="E537" t="s">
        <v>3148</v>
      </c>
      <c r="F537" t="s">
        <v>153</v>
      </c>
      <c r="G537" t="s">
        <v>24</v>
      </c>
      <c r="H537" t="s">
        <v>24</v>
      </c>
      <c r="I537" t="s">
        <v>25</v>
      </c>
      <c r="J537" t="s">
        <v>26</v>
      </c>
      <c r="K537">
        <v>-45.4616027</v>
      </c>
      <c r="L537">
        <v>-72.813470699999996</v>
      </c>
      <c r="M537" s="6">
        <v>85000</v>
      </c>
      <c r="O537" t="s">
        <v>27</v>
      </c>
      <c r="P537" t="s">
        <v>479</v>
      </c>
      <c r="Q537" s="3">
        <v>64120000</v>
      </c>
      <c r="R537" s="1">
        <v>1975</v>
      </c>
      <c r="S537" t="s">
        <v>3149</v>
      </c>
      <c r="T537" t="s">
        <v>3150</v>
      </c>
      <c r="U537" t="s">
        <v>25</v>
      </c>
      <c r="V537" t="s">
        <v>25</v>
      </c>
      <c r="W537" s="4">
        <f t="shared" si="42"/>
        <v>1975</v>
      </c>
      <c r="X537" s="4">
        <f t="shared" si="43"/>
        <v>85000</v>
      </c>
      <c r="Y537" s="9">
        <v>8.5</v>
      </c>
      <c r="Z537" s="5">
        <f t="shared" si="44"/>
        <v>232.35294117647058</v>
      </c>
      <c r="AA537" t="str">
        <f t="shared" si="45"/>
        <v>2022-05</v>
      </c>
      <c r="AB537" t="str">
        <f t="shared" si="46"/>
        <v>2022-1</v>
      </c>
    </row>
    <row r="538" spans="1:28" hidden="1" x14ac:dyDescent="0.25">
      <c r="A538">
        <v>4430371</v>
      </c>
      <c r="B538">
        <v>156624</v>
      </c>
      <c r="C538" t="s">
        <v>3461</v>
      </c>
      <c r="D538" t="s">
        <v>468</v>
      </c>
      <c r="E538" t="s">
        <v>469</v>
      </c>
      <c r="F538" t="s">
        <v>23</v>
      </c>
      <c r="G538" t="s">
        <v>24</v>
      </c>
      <c r="H538" t="s">
        <v>24</v>
      </c>
      <c r="I538" t="s">
        <v>25</v>
      </c>
      <c r="J538" t="s">
        <v>127</v>
      </c>
      <c r="K538">
        <v>-47.118919699999999</v>
      </c>
      <c r="L538">
        <v>-72.792598400000003</v>
      </c>
      <c r="M538" s="1">
        <v>0</v>
      </c>
      <c r="N538">
        <v>0</v>
      </c>
      <c r="O538" t="s">
        <v>27</v>
      </c>
      <c r="P538" t="s">
        <v>279</v>
      </c>
      <c r="Q538" s="3">
        <v>77537933</v>
      </c>
      <c r="R538" s="1">
        <v>2350</v>
      </c>
      <c r="S538" t="s">
        <v>3460</v>
      </c>
      <c r="T538" t="s">
        <v>233</v>
      </c>
      <c r="U538" t="s">
        <v>25</v>
      </c>
      <c r="V538" t="s">
        <v>129</v>
      </c>
      <c r="W538" s="4">
        <f t="shared" si="42"/>
        <v>2350</v>
      </c>
      <c r="X538" s="4">
        <f t="shared" si="43"/>
        <v>76000</v>
      </c>
      <c r="Y538" s="9">
        <v>7.6</v>
      </c>
      <c r="Z538" s="5">
        <f t="shared" si="44"/>
        <v>309.21052631578948</v>
      </c>
      <c r="AA538" t="str">
        <f t="shared" si="45"/>
        <v>2022-06</v>
      </c>
      <c r="AB538" t="str">
        <f t="shared" si="46"/>
        <v>2022-1</v>
      </c>
    </row>
    <row r="539" spans="1:28" hidden="1" x14ac:dyDescent="0.25">
      <c r="A539">
        <v>4311502</v>
      </c>
      <c r="B539">
        <v>144024</v>
      </c>
      <c r="C539" t="s">
        <v>3545</v>
      </c>
      <c r="D539" t="s">
        <v>1889</v>
      </c>
      <c r="E539" t="s">
        <v>2689</v>
      </c>
      <c r="F539" t="s">
        <v>153</v>
      </c>
      <c r="G539" t="s">
        <v>24</v>
      </c>
      <c r="H539" t="s">
        <v>24</v>
      </c>
      <c r="I539" t="s">
        <v>25</v>
      </c>
      <c r="J539" t="s">
        <v>59</v>
      </c>
      <c r="K539">
        <v>-44.750216009512997</v>
      </c>
      <c r="L539">
        <v>-72.738671613494006</v>
      </c>
      <c r="M539" s="6">
        <v>71100</v>
      </c>
      <c r="O539" t="s">
        <v>27</v>
      </c>
      <c r="P539" t="s">
        <v>479</v>
      </c>
      <c r="Q539" s="3">
        <v>77896000</v>
      </c>
      <c r="R539" s="1">
        <v>2389</v>
      </c>
      <c r="S539" t="s">
        <v>3546</v>
      </c>
      <c r="T539" t="s">
        <v>3547</v>
      </c>
      <c r="U539" t="s">
        <v>25</v>
      </c>
      <c r="V539" t="s">
        <v>61</v>
      </c>
      <c r="W539" s="4">
        <f t="shared" si="42"/>
        <v>2389</v>
      </c>
      <c r="X539" s="4">
        <f t="shared" si="43"/>
        <v>71100</v>
      </c>
      <c r="Y539" s="9">
        <v>7.11</v>
      </c>
      <c r="Z539" s="5">
        <f t="shared" si="44"/>
        <v>336.00562587904358</v>
      </c>
      <c r="AA539" t="str">
        <f t="shared" si="45"/>
        <v>2022-05</v>
      </c>
      <c r="AB539" t="str">
        <f t="shared" si="46"/>
        <v>2022-1</v>
      </c>
    </row>
    <row r="540" spans="1:28" hidden="1" x14ac:dyDescent="0.25">
      <c r="A540">
        <v>2550955</v>
      </c>
      <c r="B540">
        <v>127939</v>
      </c>
      <c r="C540" t="s">
        <v>3577</v>
      </c>
      <c r="D540" t="s">
        <v>478</v>
      </c>
      <c r="E540" t="s">
        <v>67</v>
      </c>
      <c r="F540" t="s">
        <v>153</v>
      </c>
      <c r="G540" t="s">
        <v>24</v>
      </c>
      <c r="H540" t="s">
        <v>24</v>
      </c>
      <c r="I540" t="s">
        <v>25</v>
      </c>
      <c r="J540" t="s">
        <v>59</v>
      </c>
      <c r="K540">
        <v>-43.976183326532997</v>
      </c>
      <c r="L540">
        <v>-72.702910248614003</v>
      </c>
      <c r="M540" s="6">
        <v>71000</v>
      </c>
      <c r="O540" t="s">
        <v>27</v>
      </c>
      <c r="P540" t="s">
        <v>479</v>
      </c>
      <c r="Q540" s="3">
        <v>79875000</v>
      </c>
      <c r="R540" s="1">
        <v>2518</v>
      </c>
      <c r="S540" t="s">
        <v>3578</v>
      </c>
      <c r="T540" t="s">
        <v>1557</v>
      </c>
      <c r="U540" t="s">
        <v>25</v>
      </c>
      <c r="V540" t="s">
        <v>61</v>
      </c>
      <c r="W540" s="4">
        <f t="shared" si="42"/>
        <v>2518</v>
      </c>
      <c r="X540" s="4">
        <f t="shared" si="43"/>
        <v>71000</v>
      </c>
      <c r="Y540" s="9">
        <v>7.1</v>
      </c>
      <c r="Z540" s="5">
        <f t="shared" si="44"/>
        <v>354.64788732394368</v>
      </c>
      <c r="AA540" t="str">
        <f t="shared" si="45"/>
        <v>2022-03</v>
      </c>
      <c r="AB540" t="str">
        <f t="shared" si="46"/>
        <v>2022-1</v>
      </c>
    </row>
    <row r="541" spans="1:28" hidden="1" x14ac:dyDescent="0.25">
      <c r="A541">
        <v>4342415</v>
      </c>
      <c r="B541">
        <v>146531</v>
      </c>
      <c r="C541" t="s">
        <v>3717</v>
      </c>
      <c r="D541" t="s">
        <v>812</v>
      </c>
      <c r="E541" t="s">
        <v>2933</v>
      </c>
      <c r="F541" t="s">
        <v>153</v>
      </c>
      <c r="G541" t="s">
        <v>24</v>
      </c>
      <c r="H541" t="s">
        <v>39</v>
      </c>
      <c r="I541" t="s">
        <v>25</v>
      </c>
      <c r="J541" t="s">
        <v>59</v>
      </c>
      <c r="K541">
        <v>-44.799984065038998</v>
      </c>
      <c r="L541">
        <v>-72.824315329102006</v>
      </c>
      <c r="M541" s="6">
        <v>70500</v>
      </c>
      <c r="O541" t="s">
        <v>27</v>
      </c>
      <c r="P541" t="s">
        <v>479</v>
      </c>
      <c r="Q541" s="3">
        <v>108750800</v>
      </c>
      <c r="R541" s="1">
        <v>3319</v>
      </c>
      <c r="S541" t="s">
        <v>3718</v>
      </c>
      <c r="T541" t="s">
        <v>3719</v>
      </c>
      <c r="U541" t="s">
        <v>25</v>
      </c>
      <c r="V541" t="s">
        <v>61</v>
      </c>
      <c r="W541" s="4">
        <f t="shared" si="42"/>
        <v>3319</v>
      </c>
      <c r="X541" s="4">
        <f t="shared" si="43"/>
        <v>70500</v>
      </c>
      <c r="Y541" s="9">
        <v>7.05</v>
      </c>
      <c r="Z541" s="5">
        <f t="shared" si="44"/>
        <v>470.78014184397165</v>
      </c>
      <c r="AA541" t="str">
        <f t="shared" si="45"/>
        <v>2022-06</v>
      </c>
      <c r="AB541" t="str">
        <f t="shared" si="46"/>
        <v>2022-1</v>
      </c>
    </row>
    <row r="542" spans="1:28" hidden="1" x14ac:dyDescent="0.25">
      <c r="A542">
        <v>4442408</v>
      </c>
      <c r="B542">
        <v>158565</v>
      </c>
      <c r="C542" t="s">
        <v>3932</v>
      </c>
      <c r="D542" t="s">
        <v>3933</v>
      </c>
      <c r="E542" t="s">
        <v>57</v>
      </c>
      <c r="F542" t="s">
        <v>32</v>
      </c>
      <c r="G542" t="s">
        <v>24</v>
      </c>
      <c r="H542" t="s">
        <v>24</v>
      </c>
      <c r="I542" t="s">
        <v>25</v>
      </c>
      <c r="J542" t="s">
        <v>70</v>
      </c>
      <c r="K542">
        <v>0</v>
      </c>
      <c r="L542">
        <v>0</v>
      </c>
      <c r="M542" s="1">
        <v>70000</v>
      </c>
      <c r="O542" t="s">
        <v>27</v>
      </c>
      <c r="P542" t="s">
        <v>247</v>
      </c>
      <c r="Q542" s="3">
        <v>150000000</v>
      </c>
      <c r="R542" s="1">
        <v>4795.8717136289097</v>
      </c>
      <c r="S542" t="s">
        <v>3934</v>
      </c>
      <c r="T542" t="s">
        <v>35</v>
      </c>
      <c r="U542" t="s">
        <v>25</v>
      </c>
      <c r="V542" t="s">
        <v>73</v>
      </c>
      <c r="W542" s="4">
        <f t="shared" si="42"/>
        <v>4795.8717136289097</v>
      </c>
      <c r="X542" s="4">
        <f t="shared" si="43"/>
        <v>70000</v>
      </c>
      <c r="Y542" s="9">
        <v>7</v>
      </c>
      <c r="Z542" s="5">
        <f t="shared" si="44"/>
        <v>685.12453051841567</v>
      </c>
      <c r="AA542" t="str">
        <f t="shared" si="45"/>
        <v>2022-06</v>
      </c>
      <c r="AB542" t="str">
        <f t="shared" si="46"/>
        <v>2022-1</v>
      </c>
    </row>
    <row r="543" spans="1:28" hidden="1" x14ac:dyDescent="0.25">
      <c r="A543">
        <v>4380420</v>
      </c>
      <c r="B543">
        <v>150228</v>
      </c>
      <c r="C543" t="s">
        <v>1865</v>
      </c>
      <c r="D543" t="s">
        <v>1065</v>
      </c>
      <c r="E543" t="s">
        <v>588</v>
      </c>
      <c r="F543" t="s">
        <v>271</v>
      </c>
      <c r="G543" t="s">
        <v>24</v>
      </c>
      <c r="H543" t="s">
        <v>212</v>
      </c>
      <c r="I543" t="s">
        <v>25</v>
      </c>
      <c r="J543" t="s">
        <v>26</v>
      </c>
      <c r="K543">
        <v>-45.946042473862001</v>
      </c>
      <c r="L543">
        <v>-73.690532807812005</v>
      </c>
      <c r="M543" s="1">
        <v>70000</v>
      </c>
      <c r="N543">
        <v>0</v>
      </c>
      <c r="O543" t="s">
        <v>27</v>
      </c>
      <c r="P543" t="s">
        <v>182</v>
      </c>
      <c r="Q543" s="3">
        <v>16630000</v>
      </c>
      <c r="R543" s="1">
        <v>505.23</v>
      </c>
      <c r="S543" t="s">
        <v>1866</v>
      </c>
      <c r="T543" t="s">
        <v>237</v>
      </c>
      <c r="U543" t="s">
        <v>25</v>
      </c>
      <c r="V543" t="s">
        <v>25</v>
      </c>
      <c r="W543" s="4">
        <f t="shared" ref="W543:W606" si="47">R543</f>
        <v>505.23</v>
      </c>
      <c r="X543" s="4">
        <f t="shared" si="43"/>
        <v>70000</v>
      </c>
      <c r="Y543" s="9">
        <v>7</v>
      </c>
      <c r="Z543" s="5">
        <f t="shared" si="44"/>
        <v>72.175714285714292</v>
      </c>
      <c r="AA543" t="str">
        <f t="shared" si="45"/>
        <v>2022-06</v>
      </c>
      <c r="AB543" t="str">
        <f t="shared" si="46"/>
        <v>2022-1</v>
      </c>
    </row>
    <row r="544" spans="1:28" hidden="1" x14ac:dyDescent="0.25">
      <c r="A544">
        <v>4337037</v>
      </c>
      <c r="B544">
        <v>146186</v>
      </c>
      <c r="C544" t="s">
        <v>4020</v>
      </c>
      <c r="D544" t="s">
        <v>812</v>
      </c>
      <c r="E544" t="s">
        <v>666</v>
      </c>
      <c r="F544" t="s">
        <v>153</v>
      </c>
      <c r="G544" t="s">
        <v>24</v>
      </c>
      <c r="H544" t="s">
        <v>24</v>
      </c>
      <c r="I544" t="s">
        <v>25</v>
      </c>
      <c r="J544" t="s">
        <v>26</v>
      </c>
      <c r="K544">
        <v>-46.143462900000003</v>
      </c>
      <c r="L544">
        <v>-74.364886900000002</v>
      </c>
      <c r="M544" s="6">
        <v>69200</v>
      </c>
      <c r="O544" t="s">
        <v>27</v>
      </c>
      <c r="P544" t="s">
        <v>479</v>
      </c>
      <c r="Q544" s="3">
        <v>170000000</v>
      </c>
      <c r="R544" s="1">
        <v>5435.3212754461001</v>
      </c>
      <c r="S544" t="s">
        <v>4021</v>
      </c>
      <c r="T544" t="s">
        <v>4022</v>
      </c>
      <c r="U544" t="s">
        <v>25</v>
      </c>
      <c r="V544" t="s">
        <v>25</v>
      </c>
      <c r="W544" s="4">
        <f t="shared" si="47"/>
        <v>5435.3212754461001</v>
      </c>
      <c r="X544" s="4">
        <f t="shared" si="43"/>
        <v>69200</v>
      </c>
      <c r="Y544" s="9">
        <v>6.92</v>
      </c>
      <c r="Z544" s="5">
        <f t="shared" si="44"/>
        <v>785.45105136504333</v>
      </c>
      <c r="AA544" t="str">
        <f t="shared" si="45"/>
        <v>2022-06</v>
      </c>
      <c r="AB544" t="str">
        <f t="shared" si="46"/>
        <v>2022-1</v>
      </c>
    </row>
    <row r="545" spans="1:28" hidden="1" x14ac:dyDescent="0.25">
      <c r="A545">
        <v>2619273</v>
      </c>
      <c r="B545">
        <v>133869</v>
      </c>
      <c r="C545" t="s">
        <v>3067</v>
      </c>
      <c r="D545" t="s">
        <v>446</v>
      </c>
      <c r="E545" t="s">
        <v>1338</v>
      </c>
      <c r="F545" t="s">
        <v>32</v>
      </c>
      <c r="G545" t="s">
        <v>24</v>
      </c>
      <c r="H545" t="s">
        <v>24</v>
      </c>
      <c r="I545" t="s">
        <v>25</v>
      </c>
      <c r="J545" t="s">
        <v>59</v>
      </c>
      <c r="K545">
        <v>0</v>
      </c>
      <c r="L545">
        <v>0</v>
      </c>
      <c r="M545" s="1">
        <v>52800</v>
      </c>
      <c r="O545" t="s">
        <v>27</v>
      </c>
      <c r="P545" t="s">
        <v>181</v>
      </c>
      <c r="Q545" s="3">
        <v>35000000</v>
      </c>
      <c r="R545" s="1">
        <v>1100.79</v>
      </c>
      <c r="S545" t="s">
        <v>3068</v>
      </c>
      <c r="T545" t="s">
        <v>35</v>
      </c>
      <c r="U545" t="s">
        <v>25</v>
      </c>
      <c r="V545" t="s">
        <v>61</v>
      </c>
      <c r="W545" s="4">
        <f t="shared" si="47"/>
        <v>1100.79</v>
      </c>
      <c r="X545" s="4">
        <f t="shared" si="43"/>
        <v>52800</v>
      </c>
      <c r="Y545" s="9">
        <v>5.28</v>
      </c>
      <c r="Z545" s="5">
        <f t="shared" si="44"/>
        <v>208.48295454545453</v>
      </c>
      <c r="AA545" t="str">
        <f t="shared" si="45"/>
        <v>2022-04</v>
      </c>
      <c r="AB545" t="str">
        <f t="shared" si="46"/>
        <v>2022-1</v>
      </c>
    </row>
    <row r="546" spans="1:28" hidden="1" x14ac:dyDescent="0.25">
      <c r="A546">
        <v>4297361</v>
      </c>
      <c r="B546">
        <v>142690</v>
      </c>
      <c r="C546" t="s">
        <v>2481</v>
      </c>
      <c r="D546" t="s">
        <v>1889</v>
      </c>
      <c r="E546" t="s">
        <v>868</v>
      </c>
      <c r="F546" t="s">
        <v>153</v>
      </c>
      <c r="G546" t="s">
        <v>24</v>
      </c>
      <c r="H546" t="s">
        <v>39</v>
      </c>
      <c r="I546" t="s">
        <v>25</v>
      </c>
      <c r="J546" t="s">
        <v>26</v>
      </c>
      <c r="K546">
        <v>-45.318021958499003</v>
      </c>
      <c r="L546">
        <v>-73.387124189844002</v>
      </c>
      <c r="M546" s="6">
        <v>52500</v>
      </c>
      <c r="O546" t="s">
        <v>27</v>
      </c>
      <c r="P546" t="s">
        <v>479</v>
      </c>
      <c r="Q546" s="3">
        <v>21068100</v>
      </c>
      <c r="R546" s="1">
        <v>647</v>
      </c>
      <c r="S546" t="s">
        <v>2482</v>
      </c>
      <c r="T546" t="s">
        <v>2483</v>
      </c>
      <c r="U546" t="s">
        <v>25</v>
      </c>
      <c r="V546" t="s">
        <v>25</v>
      </c>
      <c r="W546" s="4">
        <f t="shared" si="47"/>
        <v>647</v>
      </c>
      <c r="X546" s="4">
        <f t="shared" si="43"/>
        <v>52500</v>
      </c>
      <c r="Y546" s="9">
        <v>5.25</v>
      </c>
      <c r="Z546" s="5">
        <f t="shared" si="44"/>
        <v>123.23809523809524</v>
      </c>
      <c r="AA546" t="str">
        <f t="shared" si="45"/>
        <v>2022-05</v>
      </c>
      <c r="AB546" t="str">
        <f t="shared" si="46"/>
        <v>2022-1</v>
      </c>
    </row>
    <row r="547" spans="1:28" hidden="1" x14ac:dyDescent="0.25">
      <c r="A547">
        <v>4462841</v>
      </c>
      <c r="B547">
        <v>161858</v>
      </c>
      <c r="C547" t="s">
        <v>2718</v>
      </c>
      <c r="D547" t="s">
        <v>812</v>
      </c>
      <c r="E547" t="s">
        <v>60</v>
      </c>
      <c r="F547" t="s">
        <v>153</v>
      </c>
      <c r="G547" t="s">
        <v>24</v>
      </c>
      <c r="H547" t="s">
        <v>24</v>
      </c>
      <c r="I547" t="s">
        <v>25</v>
      </c>
      <c r="J547" t="s">
        <v>26</v>
      </c>
      <c r="K547">
        <v>-45.406781000000002</v>
      </c>
      <c r="L547">
        <v>-72.684171000000006</v>
      </c>
      <c r="M547" s="1">
        <v>50000</v>
      </c>
      <c r="O547" t="s">
        <v>27</v>
      </c>
      <c r="P547" t="s">
        <v>371</v>
      </c>
      <c r="Q547" s="3">
        <v>25000000</v>
      </c>
      <c r="R547" s="1">
        <v>756</v>
      </c>
      <c r="S547" t="s">
        <v>2719</v>
      </c>
      <c r="T547" t="s">
        <v>2720</v>
      </c>
      <c r="U547" t="s">
        <v>25</v>
      </c>
      <c r="V547" t="s">
        <v>25</v>
      </c>
      <c r="W547" s="4">
        <f t="shared" si="47"/>
        <v>756</v>
      </c>
      <c r="X547" s="4">
        <f t="shared" si="43"/>
        <v>50000</v>
      </c>
      <c r="Y547" s="9">
        <v>5</v>
      </c>
      <c r="Z547" s="5">
        <f t="shared" si="44"/>
        <v>151.19999999999999</v>
      </c>
      <c r="AA547" t="str">
        <f t="shared" si="45"/>
        <v>2022-06</v>
      </c>
      <c r="AB547" t="str">
        <f t="shared" si="46"/>
        <v>2022-1</v>
      </c>
    </row>
    <row r="548" spans="1:28" hidden="1" x14ac:dyDescent="0.25">
      <c r="A548">
        <v>2546208</v>
      </c>
      <c r="B548">
        <v>127555</v>
      </c>
      <c r="C548" t="s">
        <v>3693</v>
      </c>
      <c r="D548" t="s">
        <v>478</v>
      </c>
      <c r="E548" t="s">
        <v>205</v>
      </c>
      <c r="F548" t="s">
        <v>153</v>
      </c>
      <c r="G548" t="s">
        <v>24</v>
      </c>
      <c r="H548" t="s">
        <v>24</v>
      </c>
      <c r="I548" t="s">
        <v>25</v>
      </c>
      <c r="J548" t="s">
        <v>59</v>
      </c>
      <c r="K548">
        <v>-44.812811159497002</v>
      </c>
      <c r="L548">
        <v>-72.649070215224995</v>
      </c>
      <c r="M548" s="6">
        <v>49000</v>
      </c>
      <c r="O548" t="s">
        <v>27</v>
      </c>
      <c r="P548" t="s">
        <v>479</v>
      </c>
      <c r="Q548" s="3">
        <v>70070000</v>
      </c>
      <c r="R548" s="1">
        <v>2209</v>
      </c>
      <c r="S548" t="s">
        <v>3694</v>
      </c>
      <c r="T548" t="s">
        <v>3695</v>
      </c>
      <c r="U548" t="s">
        <v>25</v>
      </c>
      <c r="V548" t="s">
        <v>61</v>
      </c>
      <c r="W548" s="4">
        <f t="shared" si="47"/>
        <v>2209</v>
      </c>
      <c r="X548" s="4">
        <f t="shared" si="43"/>
        <v>49000</v>
      </c>
      <c r="Y548" s="9">
        <v>4.9000000000000004</v>
      </c>
      <c r="Z548" s="5">
        <f t="shared" si="44"/>
        <v>450.81632653061223</v>
      </c>
      <c r="AA548" t="str">
        <f t="shared" si="45"/>
        <v>2022-03</v>
      </c>
      <c r="AB548" t="str">
        <f t="shared" si="46"/>
        <v>2022-1</v>
      </c>
    </row>
    <row r="549" spans="1:28" hidden="1" x14ac:dyDescent="0.25">
      <c r="A549">
        <v>4352039</v>
      </c>
      <c r="B549">
        <v>147248</v>
      </c>
      <c r="C549" t="s">
        <v>3581</v>
      </c>
      <c r="D549" t="s">
        <v>812</v>
      </c>
      <c r="E549" t="s">
        <v>2422</v>
      </c>
      <c r="F549" t="s">
        <v>153</v>
      </c>
      <c r="G549" t="s">
        <v>24</v>
      </c>
      <c r="H549" t="s">
        <v>39</v>
      </c>
      <c r="I549" t="s">
        <v>25</v>
      </c>
      <c r="J549" t="s">
        <v>42</v>
      </c>
      <c r="K549">
        <v>0</v>
      </c>
      <c r="L549">
        <v>0</v>
      </c>
      <c r="M549" s="6">
        <v>46600</v>
      </c>
      <c r="O549" t="s">
        <v>27</v>
      </c>
      <c r="P549" t="s">
        <v>460</v>
      </c>
      <c r="Q549" s="3">
        <v>55000000</v>
      </c>
      <c r="R549" s="1">
        <v>1676</v>
      </c>
      <c r="S549" t="s">
        <v>3582</v>
      </c>
      <c r="T549" t="s">
        <v>3583</v>
      </c>
      <c r="U549" t="s">
        <v>25</v>
      </c>
      <c r="V549" t="s">
        <v>46</v>
      </c>
      <c r="W549" s="4">
        <f t="shared" si="47"/>
        <v>1676</v>
      </c>
      <c r="X549" s="4">
        <f t="shared" si="43"/>
        <v>46600</v>
      </c>
      <c r="Y549" s="9">
        <v>4.66</v>
      </c>
      <c r="Z549" s="5">
        <f t="shared" si="44"/>
        <v>359.65665236051501</v>
      </c>
      <c r="AA549" t="str">
        <f t="shared" si="45"/>
        <v>2022-06</v>
      </c>
      <c r="AB549" t="str">
        <f t="shared" si="46"/>
        <v>2022-1</v>
      </c>
    </row>
    <row r="550" spans="1:28" hidden="1" x14ac:dyDescent="0.25">
      <c r="A550">
        <v>2529775</v>
      </c>
      <c r="B550">
        <v>126185</v>
      </c>
      <c r="C550" t="s">
        <v>3300</v>
      </c>
      <c r="D550" t="s">
        <v>1723</v>
      </c>
      <c r="E550" t="s">
        <v>137</v>
      </c>
      <c r="F550" t="s">
        <v>153</v>
      </c>
      <c r="G550" t="s">
        <v>24</v>
      </c>
      <c r="H550" t="s">
        <v>24</v>
      </c>
      <c r="I550" t="s">
        <v>25</v>
      </c>
      <c r="J550" t="s">
        <v>26</v>
      </c>
      <c r="K550">
        <v>-23.241346</v>
      </c>
      <c r="L550">
        <v>-80.15625</v>
      </c>
      <c r="M550" s="1">
        <v>42000</v>
      </c>
      <c r="O550" t="s">
        <v>27</v>
      </c>
      <c r="P550" t="s">
        <v>213</v>
      </c>
      <c r="Q550" s="3">
        <v>36200000</v>
      </c>
      <c r="R550" s="1">
        <v>1142</v>
      </c>
      <c r="S550" t="s">
        <v>3301</v>
      </c>
      <c r="T550" t="s">
        <v>35</v>
      </c>
      <c r="U550" t="s">
        <v>25</v>
      </c>
      <c r="V550" t="s">
        <v>25</v>
      </c>
      <c r="W550" s="4">
        <f t="shared" si="47"/>
        <v>1142</v>
      </c>
      <c r="X550" s="4">
        <f t="shared" si="43"/>
        <v>42000</v>
      </c>
      <c r="Y550" s="9">
        <v>4.2</v>
      </c>
      <c r="Z550" s="5">
        <f t="shared" si="44"/>
        <v>271.90476190476187</v>
      </c>
      <c r="AA550" t="str">
        <f t="shared" si="45"/>
        <v>2022-03</v>
      </c>
      <c r="AB550" t="str">
        <f t="shared" si="46"/>
        <v>2022-1</v>
      </c>
    </row>
    <row r="551" spans="1:28" hidden="1" x14ac:dyDescent="0.25">
      <c r="A551">
        <v>2353535</v>
      </c>
      <c r="B551">
        <v>113899</v>
      </c>
      <c r="C551" t="s">
        <v>4422</v>
      </c>
      <c r="D551" t="s">
        <v>1721</v>
      </c>
      <c r="E551" t="s">
        <v>1721</v>
      </c>
      <c r="F551" t="s">
        <v>23</v>
      </c>
      <c r="G551" t="s">
        <v>24</v>
      </c>
      <c r="H551" t="s">
        <v>39</v>
      </c>
      <c r="I551" t="s">
        <v>25</v>
      </c>
      <c r="J551" t="s">
        <v>70</v>
      </c>
      <c r="K551">
        <v>-45.565227999999998</v>
      </c>
      <c r="L551">
        <v>-72.067087999999998</v>
      </c>
      <c r="M551" s="1">
        <v>40500</v>
      </c>
      <c r="N551">
        <v>0</v>
      </c>
      <c r="O551" t="s">
        <v>27</v>
      </c>
      <c r="P551" t="s">
        <v>582</v>
      </c>
      <c r="Q551" s="3">
        <v>316184686</v>
      </c>
      <c r="R551" s="1">
        <v>10098</v>
      </c>
      <c r="S551" t="s">
        <v>4423</v>
      </c>
      <c r="T551" t="s">
        <v>1299</v>
      </c>
      <c r="U551" t="s">
        <v>25</v>
      </c>
      <c r="V551" t="s">
        <v>73</v>
      </c>
      <c r="W551" s="4">
        <f t="shared" si="47"/>
        <v>10098</v>
      </c>
      <c r="X551" s="4">
        <f t="shared" si="43"/>
        <v>40500</v>
      </c>
      <c r="Y551" s="9">
        <v>4.05</v>
      </c>
      <c r="Z551" s="5">
        <f t="shared" si="44"/>
        <v>2493.3333333333335</v>
      </c>
      <c r="AA551" t="str">
        <f t="shared" si="45"/>
        <v>2022-02</v>
      </c>
      <c r="AB551" t="str">
        <f t="shared" si="46"/>
        <v>2022-1</v>
      </c>
    </row>
    <row r="552" spans="1:28" hidden="1" x14ac:dyDescent="0.25">
      <c r="A552">
        <v>4259320</v>
      </c>
      <c r="B552">
        <v>139167</v>
      </c>
      <c r="C552" t="s">
        <v>2966</v>
      </c>
      <c r="D552" t="s">
        <v>867</v>
      </c>
      <c r="E552" t="s">
        <v>2195</v>
      </c>
      <c r="F552" t="s">
        <v>153</v>
      </c>
      <c r="G552" t="s">
        <v>24</v>
      </c>
      <c r="H552" t="s">
        <v>2967</v>
      </c>
      <c r="I552" t="s">
        <v>25</v>
      </c>
      <c r="J552" t="s">
        <v>26</v>
      </c>
      <c r="K552">
        <v>-45.252428610602898</v>
      </c>
      <c r="L552">
        <v>-73.387103696875002</v>
      </c>
      <c r="M552" s="1">
        <v>38600</v>
      </c>
      <c r="O552" t="s">
        <v>27</v>
      </c>
      <c r="P552" t="s">
        <v>2140</v>
      </c>
      <c r="Q552" s="3">
        <v>22950000</v>
      </c>
      <c r="R552" s="1">
        <v>711</v>
      </c>
      <c r="S552" t="s">
        <v>2968</v>
      </c>
      <c r="T552" t="s">
        <v>228</v>
      </c>
      <c r="U552" t="s">
        <v>25</v>
      </c>
      <c r="V552" t="s">
        <v>25</v>
      </c>
      <c r="W552" s="4">
        <f t="shared" si="47"/>
        <v>711</v>
      </c>
      <c r="X552" s="4">
        <f t="shared" si="43"/>
        <v>38600</v>
      </c>
      <c r="Y552" s="9">
        <v>3.86</v>
      </c>
      <c r="Z552" s="5">
        <f t="shared" si="44"/>
        <v>184.19689119170985</v>
      </c>
      <c r="AA552" t="str">
        <f t="shared" si="45"/>
        <v>2022-05</v>
      </c>
      <c r="AB552" t="str">
        <f t="shared" si="46"/>
        <v>2022-1</v>
      </c>
    </row>
    <row r="553" spans="1:28" hidden="1" x14ac:dyDescent="0.25">
      <c r="A553">
        <v>2312525</v>
      </c>
      <c r="B553">
        <v>110557</v>
      </c>
      <c r="C553" t="s">
        <v>4489</v>
      </c>
      <c r="D553" t="s">
        <v>1303</v>
      </c>
      <c r="E553" t="s">
        <v>3006</v>
      </c>
      <c r="F553" t="s">
        <v>23</v>
      </c>
      <c r="G553" t="s">
        <v>24</v>
      </c>
      <c r="H553" t="s">
        <v>24</v>
      </c>
      <c r="I553" t="s">
        <v>25</v>
      </c>
      <c r="J553" t="s">
        <v>70</v>
      </c>
      <c r="K553">
        <v>-45.586521599999998</v>
      </c>
      <c r="L553">
        <v>-72.055249799999999</v>
      </c>
      <c r="M553" s="6">
        <v>35000</v>
      </c>
      <c r="N553">
        <v>0</v>
      </c>
      <c r="O553" t="s">
        <v>27</v>
      </c>
      <c r="P553" t="s">
        <v>67</v>
      </c>
      <c r="Q553" s="3">
        <v>490000000</v>
      </c>
      <c r="R553" s="1">
        <v>16570.097939423798</v>
      </c>
      <c r="S553" t="s">
        <v>4487</v>
      </c>
      <c r="T553" t="s">
        <v>4488</v>
      </c>
      <c r="U553" t="s">
        <v>25</v>
      </c>
      <c r="V553" t="s">
        <v>73</v>
      </c>
      <c r="W553" s="4">
        <f t="shared" si="47"/>
        <v>16570.097939423798</v>
      </c>
      <c r="X553" s="4">
        <f t="shared" si="43"/>
        <v>35000</v>
      </c>
      <c r="Y553" s="9">
        <v>3.5</v>
      </c>
      <c r="Z553" s="5">
        <f t="shared" si="44"/>
        <v>4734.3136969782281</v>
      </c>
      <c r="AA553" t="str">
        <f t="shared" si="45"/>
        <v>2022-02</v>
      </c>
      <c r="AB553" t="str">
        <f t="shared" si="46"/>
        <v>2022-1</v>
      </c>
    </row>
    <row r="554" spans="1:28" hidden="1" x14ac:dyDescent="0.25">
      <c r="A554">
        <v>2332962</v>
      </c>
      <c r="B554">
        <v>112435</v>
      </c>
      <c r="C554" t="s">
        <v>2316</v>
      </c>
      <c r="D554" t="s">
        <v>446</v>
      </c>
      <c r="E554" t="s">
        <v>439</v>
      </c>
      <c r="F554" t="s">
        <v>32</v>
      </c>
      <c r="G554" t="s">
        <v>24</v>
      </c>
      <c r="H554" t="s">
        <v>212</v>
      </c>
      <c r="I554" t="s">
        <v>25</v>
      </c>
      <c r="J554" t="s">
        <v>26</v>
      </c>
      <c r="K554">
        <v>0</v>
      </c>
      <c r="L554">
        <v>0</v>
      </c>
      <c r="M554" s="1">
        <v>31500</v>
      </c>
      <c r="O554" t="s">
        <v>27</v>
      </c>
      <c r="P554" t="s">
        <v>181</v>
      </c>
      <c r="Q554" s="3">
        <v>10200000</v>
      </c>
      <c r="R554" s="1">
        <v>326.79000000000002</v>
      </c>
      <c r="S554" t="s">
        <v>2317</v>
      </c>
      <c r="T554" t="s">
        <v>35</v>
      </c>
      <c r="U554" t="s">
        <v>25</v>
      </c>
      <c r="V554" t="s">
        <v>25</v>
      </c>
      <c r="W554" s="4">
        <f t="shared" si="47"/>
        <v>326.79000000000002</v>
      </c>
      <c r="X554" s="4">
        <f t="shared" si="43"/>
        <v>31500</v>
      </c>
      <c r="Y554" s="9">
        <v>3.15</v>
      </c>
      <c r="Z554" s="5">
        <f t="shared" si="44"/>
        <v>103.74285714285715</v>
      </c>
      <c r="AA554" t="str">
        <f t="shared" si="45"/>
        <v>2022-02</v>
      </c>
      <c r="AB554" t="str">
        <f t="shared" si="46"/>
        <v>2022-1</v>
      </c>
    </row>
    <row r="555" spans="1:28" hidden="1" x14ac:dyDescent="0.25">
      <c r="A555">
        <v>2397082</v>
      </c>
      <c r="B555">
        <v>117193</v>
      </c>
      <c r="C555" t="s">
        <v>4278</v>
      </c>
      <c r="D555" t="s">
        <v>1369</v>
      </c>
      <c r="E555" t="s">
        <v>4279</v>
      </c>
      <c r="F555" t="s">
        <v>153</v>
      </c>
      <c r="G555" t="s">
        <v>24</v>
      </c>
      <c r="H555" t="s">
        <v>24</v>
      </c>
      <c r="I555" t="s">
        <v>25</v>
      </c>
      <c r="J555" t="s">
        <v>70</v>
      </c>
      <c r="K555">
        <v>-45.686422105062</v>
      </c>
      <c r="L555">
        <v>-72.173714724071999</v>
      </c>
      <c r="M555" s="1">
        <v>30000</v>
      </c>
      <c r="O555" t="s">
        <v>27</v>
      </c>
      <c r="P555" t="s">
        <v>1132</v>
      </c>
      <c r="Q555" s="3">
        <v>130000000</v>
      </c>
      <c r="R555" s="1">
        <v>4129</v>
      </c>
      <c r="S555" t="s">
        <v>4280</v>
      </c>
      <c r="T555" t="s">
        <v>4281</v>
      </c>
      <c r="U555" t="s">
        <v>25</v>
      </c>
      <c r="V555" t="s">
        <v>73</v>
      </c>
      <c r="W555" s="4">
        <f t="shared" si="47"/>
        <v>4129</v>
      </c>
      <c r="X555" s="4">
        <f t="shared" si="43"/>
        <v>30000</v>
      </c>
      <c r="Y555" s="9">
        <v>3</v>
      </c>
      <c r="Z555" s="5">
        <f t="shared" si="44"/>
        <v>1376.3333333333333</v>
      </c>
      <c r="AA555" t="str">
        <f t="shared" si="45"/>
        <v>2022-02</v>
      </c>
      <c r="AB555" t="str">
        <f t="shared" si="46"/>
        <v>2022-1</v>
      </c>
    </row>
    <row r="556" spans="1:28" hidden="1" x14ac:dyDescent="0.25">
      <c r="A556">
        <v>4456939</v>
      </c>
      <c r="B556">
        <v>160912</v>
      </c>
      <c r="C556" t="s">
        <v>3573</v>
      </c>
      <c r="D556" t="s">
        <v>698</v>
      </c>
      <c r="E556" t="s">
        <v>60</v>
      </c>
      <c r="F556" t="s">
        <v>23</v>
      </c>
      <c r="G556" t="s">
        <v>24</v>
      </c>
      <c r="H556" t="s">
        <v>24</v>
      </c>
      <c r="I556" t="s">
        <v>25</v>
      </c>
      <c r="J556" t="s">
        <v>26</v>
      </c>
      <c r="K556">
        <v>-45.41</v>
      </c>
      <c r="L556">
        <v>-72.7</v>
      </c>
      <c r="M556" s="1">
        <v>0</v>
      </c>
      <c r="N556">
        <v>0</v>
      </c>
      <c r="O556" t="s">
        <v>27</v>
      </c>
      <c r="P556" t="s">
        <v>279</v>
      </c>
      <c r="Q556" s="3">
        <v>32000000</v>
      </c>
      <c r="R556" s="1">
        <v>1023.1192989075</v>
      </c>
      <c r="S556" t="s">
        <v>3574</v>
      </c>
      <c r="T556" t="s">
        <v>1099</v>
      </c>
      <c r="U556" t="s">
        <v>25</v>
      </c>
      <c r="V556" t="s">
        <v>25</v>
      </c>
      <c r="W556" s="4">
        <f t="shared" si="47"/>
        <v>1023.1192989075</v>
      </c>
      <c r="X556" s="4">
        <f t="shared" si="43"/>
        <v>29000</v>
      </c>
      <c r="Y556" s="9">
        <v>2.9</v>
      </c>
      <c r="Z556" s="5">
        <f t="shared" si="44"/>
        <v>352.79975824396553</v>
      </c>
      <c r="AA556" t="str">
        <f t="shared" si="45"/>
        <v>2022-06</v>
      </c>
      <c r="AB556" t="str">
        <f t="shared" si="46"/>
        <v>2022-1</v>
      </c>
    </row>
    <row r="557" spans="1:28" hidden="1" x14ac:dyDescent="0.25">
      <c r="A557">
        <v>4430574</v>
      </c>
      <c r="B557">
        <v>156822</v>
      </c>
      <c r="C557" t="s">
        <v>4064</v>
      </c>
      <c r="D557" t="s">
        <v>468</v>
      </c>
      <c r="E557" t="s">
        <v>469</v>
      </c>
      <c r="F557" t="s">
        <v>23</v>
      </c>
      <c r="G557" t="s">
        <v>24</v>
      </c>
      <c r="H557" t="s">
        <v>24</v>
      </c>
      <c r="I557" t="s">
        <v>25</v>
      </c>
      <c r="J557" t="s">
        <v>33</v>
      </c>
      <c r="K557">
        <v>-46.814516300000001</v>
      </c>
      <c r="L557">
        <v>-71.994773300000006</v>
      </c>
      <c r="M557" s="1">
        <v>0</v>
      </c>
      <c r="N557">
        <v>0</v>
      </c>
      <c r="O557" t="s">
        <v>27</v>
      </c>
      <c r="P557" t="s">
        <v>279</v>
      </c>
      <c r="Q557" s="3">
        <v>73083627</v>
      </c>
      <c r="R557" s="1">
        <v>2215</v>
      </c>
      <c r="S557" t="s">
        <v>4063</v>
      </c>
      <c r="T557" t="s">
        <v>188</v>
      </c>
      <c r="U557" t="s">
        <v>25</v>
      </c>
      <c r="V557" t="s">
        <v>36</v>
      </c>
      <c r="W557" s="4">
        <f t="shared" si="47"/>
        <v>2215</v>
      </c>
      <c r="X557" s="4">
        <f t="shared" si="43"/>
        <v>26000</v>
      </c>
      <c r="Y557" s="9">
        <v>2.6</v>
      </c>
      <c r="Z557" s="5">
        <f t="shared" si="44"/>
        <v>851.92307692307691</v>
      </c>
      <c r="AA557" t="str">
        <f t="shared" si="45"/>
        <v>2022-06</v>
      </c>
      <c r="AB557" t="str">
        <f t="shared" si="46"/>
        <v>2022-1</v>
      </c>
    </row>
    <row r="558" spans="1:28" hidden="1" x14ac:dyDescent="0.25">
      <c r="A558">
        <v>4430566</v>
      </c>
      <c r="B558">
        <v>156814</v>
      </c>
      <c r="C558" t="s">
        <v>4405</v>
      </c>
      <c r="D558" t="s">
        <v>468</v>
      </c>
      <c r="E558" t="s">
        <v>469</v>
      </c>
      <c r="F558" t="s">
        <v>23</v>
      </c>
      <c r="G558" t="s">
        <v>24</v>
      </c>
      <c r="H558" t="s">
        <v>24</v>
      </c>
      <c r="I558" t="s">
        <v>25</v>
      </c>
      <c r="J558" t="s">
        <v>63</v>
      </c>
      <c r="K558">
        <v>-46.105829800000002</v>
      </c>
      <c r="L558">
        <v>-72.092012699999998</v>
      </c>
      <c r="M558" s="1">
        <v>0</v>
      </c>
      <c r="N558">
        <v>0</v>
      </c>
      <c r="O558" t="s">
        <v>27</v>
      </c>
      <c r="P558" t="s">
        <v>279</v>
      </c>
      <c r="Q558" s="3">
        <v>196319449</v>
      </c>
      <c r="R558" s="1">
        <v>5950</v>
      </c>
      <c r="S558" t="s">
        <v>4406</v>
      </c>
      <c r="T558" t="s">
        <v>4407</v>
      </c>
      <c r="U558" t="s">
        <v>25</v>
      </c>
      <c r="V558" t="s">
        <v>66</v>
      </c>
      <c r="W558" s="4">
        <f t="shared" si="47"/>
        <v>5950</v>
      </c>
      <c r="X558" s="4">
        <f t="shared" si="43"/>
        <v>25000</v>
      </c>
      <c r="Y558" s="9">
        <v>2.5</v>
      </c>
      <c r="Z558" s="5">
        <f t="shared" si="44"/>
        <v>2380</v>
      </c>
      <c r="AA558" t="str">
        <f t="shared" si="45"/>
        <v>2022-06</v>
      </c>
      <c r="AB558" t="str">
        <f t="shared" si="46"/>
        <v>2022-1</v>
      </c>
    </row>
    <row r="559" spans="1:28" hidden="1" x14ac:dyDescent="0.25">
      <c r="A559">
        <v>4394565</v>
      </c>
      <c r="B559">
        <v>152237</v>
      </c>
      <c r="C559" t="s">
        <v>4085</v>
      </c>
      <c r="D559" t="s">
        <v>459</v>
      </c>
      <c r="E559" t="s">
        <v>588</v>
      </c>
      <c r="F559" t="s">
        <v>271</v>
      </c>
      <c r="G559" t="s">
        <v>24</v>
      </c>
      <c r="H559" t="s">
        <v>24</v>
      </c>
      <c r="I559" t="s">
        <v>25</v>
      </c>
      <c r="J559" t="s">
        <v>33</v>
      </c>
      <c r="K559">
        <v>-46.815510000000003</v>
      </c>
      <c r="L559">
        <v>-71.995769999999993</v>
      </c>
      <c r="M559" s="1">
        <v>25000</v>
      </c>
      <c r="N559">
        <v>0</v>
      </c>
      <c r="O559" t="s">
        <v>27</v>
      </c>
      <c r="P559" t="s">
        <v>461</v>
      </c>
      <c r="Q559" s="3">
        <v>72880145</v>
      </c>
      <c r="R559" s="1">
        <v>2215</v>
      </c>
      <c r="S559" t="s">
        <v>4086</v>
      </c>
      <c r="T559" t="s">
        <v>165</v>
      </c>
      <c r="U559" t="s">
        <v>25</v>
      </c>
      <c r="V559" t="s">
        <v>36</v>
      </c>
      <c r="W559" s="4">
        <f t="shared" si="47"/>
        <v>2215</v>
      </c>
      <c r="X559" s="4">
        <f t="shared" si="43"/>
        <v>25000</v>
      </c>
      <c r="Y559" s="9">
        <v>2.5</v>
      </c>
      <c r="Z559" s="5">
        <f t="shared" si="44"/>
        <v>886</v>
      </c>
      <c r="AA559" t="str">
        <f t="shared" si="45"/>
        <v>2022-06</v>
      </c>
      <c r="AB559" t="str">
        <f t="shared" si="46"/>
        <v>2022-1</v>
      </c>
    </row>
    <row r="560" spans="1:28" hidden="1" x14ac:dyDescent="0.25">
      <c r="A560">
        <v>2597838</v>
      </c>
      <c r="B560">
        <v>132197</v>
      </c>
      <c r="C560" t="s">
        <v>2405</v>
      </c>
      <c r="D560" t="s">
        <v>89</v>
      </c>
      <c r="E560" t="s">
        <v>74</v>
      </c>
      <c r="F560" t="s">
        <v>153</v>
      </c>
      <c r="G560" t="s">
        <v>24</v>
      </c>
      <c r="H560" t="s">
        <v>24</v>
      </c>
      <c r="I560" t="s">
        <v>25</v>
      </c>
      <c r="J560" t="s">
        <v>26</v>
      </c>
      <c r="K560">
        <v>-46.143462900000003</v>
      </c>
      <c r="L560">
        <v>-74.364886900000002</v>
      </c>
      <c r="M560" s="6">
        <v>25000</v>
      </c>
      <c r="O560" t="s">
        <v>27</v>
      </c>
      <c r="P560" t="s">
        <v>181</v>
      </c>
      <c r="Q560" s="3">
        <v>9000000</v>
      </c>
      <c r="R560" s="1">
        <v>283</v>
      </c>
      <c r="S560" t="s">
        <v>2406</v>
      </c>
      <c r="T560" t="s">
        <v>2407</v>
      </c>
      <c r="U560" t="s">
        <v>25</v>
      </c>
      <c r="V560" t="s">
        <v>25</v>
      </c>
      <c r="W560" s="4">
        <f t="shared" si="47"/>
        <v>283</v>
      </c>
      <c r="X560" s="4">
        <f t="shared" si="43"/>
        <v>25000</v>
      </c>
      <c r="Y560" s="9">
        <v>2.5</v>
      </c>
      <c r="Z560" s="5">
        <f t="shared" si="44"/>
        <v>113.2</v>
      </c>
      <c r="AA560" t="str">
        <f t="shared" si="45"/>
        <v>2022-04</v>
      </c>
      <c r="AB560" t="str">
        <f t="shared" si="46"/>
        <v>2022-1</v>
      </c>
    </row>
    <row r="561" spans="1:28" hidden="1" x14ac:dyDescent="0.25">
      <c r="A561">
        <v>4418487</v>
      </c>
      <c r="B561">
        <v>155742</v>
      </c>
      <c r="C561" t="s">
        <v>2375</v>
      </c>
      <c r="D561" t="s">
        <v>587</v>
      </c>
      <c r="E561" t="s">
        <v>296</v>
      </c>
      <c r="F561" t="s">
        <v>271</v>
      </c>
      <c r="G561" t="s">
        <v>24</v>
      </c>
      <c r="H561" t="s">
        <v>24</v>
      </c>
      <c r="I561" t="s">
        <v>25</v>
      </c>
      <c r="J561" t="s">
        <v>26</v>
      </c>
      <c r="K561">
        <v>-45.464878105061501</v>
      </c>
      <c r="L561">
        <v>-72.822078080389005</v>
      </c>
      <c r="M561" s="1">
        <v>25000</v>
      </c>
      <c r="N561">
        <v>0</v>
      </c>
      <c r="O561" t="s">
        <v>27</v>
      </c>
      <c r="P561" t="s">
        <v>278</v>
      </c>
      <c r="Q561" s="3">
        <v>9000000</v>
      </c>
      <c r="R561" s="1">
        <v>273.2</v>
      </c>
      <c r="S561" t="s">
        <v>2376</v>
      </c>
      <c r="T561" t="s">
        <v>237</v>
      </c>
      <c r="U561" t="s">
        <v>25</v>
      </c>
      <c r="V561" t="s">
        <v>25</v>
      </c>
      <c r="W561" s="4">
        <f t="shared" si="47"/>
        <v>273.2</v>
      </c>
      <c r="X561" s="4">
        <f t="shared" si="43"/>
        <v>25000</v>
      </c>
      <c r="Y561" s="9">
        <v>2.5</v>
      </c>
      <c r="Z561" s="5">
        <f t="shared" si="44"/>
        <v>109.28</v>
      </c>
      <c r="AA561" t="str">
        <f t="shared" si="45"/>
        <v>2022-06</v>
      </c>
      <c r="AB561" t="str">
        <f t="shared" si="46"/>
        <v>2022-1</v>
      </c>
    </row>
    <row r="562" spans="1:28" hidden="1" x14ac:dyDescent="0.25">
      <c r="A562">
        <v>4386263</v>
      </c>
      <c r="B562">
        <v>151025</v>
      </c>
      <c r="C562" t="s">
        <v>3293</v>
      </c>
      <c r="D562" t="s">
        <v>182</v>
      </c>
      <c r="E562" t="s">
        <v>588</v>
      </c>
      <c r="F562" t="s">
        <v>271</v>
      </c>
      <c r="G562" t="s">
        <v>24</v>
      </c>
      <c r="H562" t="s">
        <v>190</v>
      </c>
      <c r="I562" t="s">
        <v>25</v>
      </c>
      <c r="J562" t="s">
        <v>26</v>
      </c>
      <c r="K562">
        <v>-45.986400099999997</v>
      </c>
      <c r="L562">
        <v>-73.766946099999998</v>
      </c>
      <c r="M562" s="1">
        <v>0</v>
      </c>
      <c r="N562">
        <v>0</v>
      </c>
      <c r="O562" t="s">
        <v>27</v>
      </c>
      <c r="P562" t="s">
        <v>371</v>
      </c>
      <c r="Q562" s="3">
        <v>21386950</v>
      </c>
      <c r="R562" s="1">
        <v>650</v>
      </c>
      <c r="S562" t="s">
        <v>3294</v>
      </c>
      <c r="T562" t="s">
        <v>237</v>
      </c>
      <c r="U562" t="s">
        <v>25</v>
      </c>
      <c r="V562" t="s">
        <v>25</v>
      </c>
      <c r="W562" s="4">
        <f t="shared" si="47"/>
        <v>650</v>
      </c>
      <c r="X562" s="4">
        <f t="shared" si="43"/>
        <v>24000</v>
      </c>
      <c r="Y562" s="9">
        <v>2.4</v>
      </c>
      <c r="Z562" s="5">
        <f t="shared" si="44"/>
        <v>270.83333333333337</v>
      </c>
      <c r="AA562" t="str">
        <f t="shared" si="45"/>
        <v>2022-06</v>
      </c>
      <c r="AB562" t="str">
        <f t="shared" si="46"/>
        <v>2022-1</v>
      </c>
    </row>
    <row r="563" spans="1:28" hidden="1" x14ac:dyDescent="0.25">
      <c r="A563">
        <v>2418908</v>
      </c>
      <c r="B563">
        <v>118561</v>
      </c>
      <c r="C563" t="s">
        <v>4297</v>
      </c>
      <c r="D563" t="s">
        <v>478</v>
      </c>
      <c r="E563" t="s">
        <v>524</v>
      </c>
      <c r="F563" t="s">
        <v>23</v>
      </c>
      <c r="G563" t="s">
        <v>24</v>
      </c>
      <c r="H563" t="s">
        <v>24</v>
      </c>
      <c r="I563" t="s">
        <v>25</v>
      </c>
      <c r="J563" t="s">
        <v>70</v>
      </c>
      <c r="K563">
        <v>-45.6750063</v>
      </c>
      <c r="L563">
        <v>-71.858525400000005</v>
      </c>
      <c r="M563" s="1">
        <v>0</v>
      </c>
      <c r="N563">
        <v>0</v>
      </c>
      <c r="O563" t="s">
        <v>27</v>
      </c>
      <c r="P563" t="s">
        <v>258</v>
      </c>
      <c r="Q563" s="3">
        <v>94656000</v>
      </c>
      <c r="R563" s="1">
        <v>3026.38688616839</v>
      </c>
      <c r="S563" t="s">
        <v>4298</v>
      </c>
      <c r="T563" t="s">
        <v>4299</v>
      </c>
      <c r="U563" t="s">
        <v>25</v>
      </c>
      <c r="V563" t="s">
        <v>73</v>
      </c>
      <c r="W563" s="4">
        <f t="shared" si="47"/>
        <v>3026.38688616839</v>
      </c>
      <c r="X563" s="4">
        <f t="shared" si="43"/>
        <v>21250</v>
      </c>
      <c r="Y563" s="9">
        <v>2.125</v>
      </c>
      <c r="Z563" s="5">
        <f t="shared" si="44"/>
        <v>1424.1820640792423</v>
      </c>
      <c r="AA563" t="str">
        <f t="shared" si="45"/>
        <v>2022-03</v>
      </c>
      <c r="AB563" t="str">
        <f t="shared" si="46"/>
        <v>2022-1</v>
      </c>
    </row>
    <row r="564" spans="1:28" hidden="1" x14ac:dyDescent="0.25">
      <c r="A564">
        <v>2407311</v>
      </c>
      <c r="B564">
        <v>117849</v>
      </c>
      <c r="C564" t="s">
        <v>4296</v>
      </c>
      <c r="D564" t="s">
        <v>3006</v>
      </c>
      <c r="E564" t="s">
        <v>95</v>
      </c>
      <c r="F564" t="s">
        <v>153</v>
      </c>
      <c r="G564" t="s">
        <v>24</v>
      </c>
      <c r="H564" t="s">
        <v>190</v>
      </c>
      <c r="I564" t="s">
        <v>25</v>
      </c>
      <c r="J564" t="s">
        <v>70</v>
      </c>
      <c r="K564">
        <v>-45.643774999999998</v>
      </c>
      <c r="L564">
        <v>-71.881630000000001</v>
      </c>
      <c r="M564" s="6">
        <v>21250</v>
      </c>
      <c r="O564" t="s">
        <v>27</v>
      </c>
      <c r="P564" t="s">
        <v>479</v>
      </c>
      <c r="Q564" s="3">
        <v>94577310</v>
      </c>
      <c r="R564" s="1">
        <v>3000</v>
      </c>
      <c r="S564" t="s">
        <v>4295</v>
      </c>
      <c r="T564" t="s">
        <v>4294</v>
      </c>
      <c r="U564" t="s">
        <v>25</v>
      </c>
      <c r="V564" t="s">
        <v>73</v>
      </c>
      <c r="W564" s="4">
        <f t="shared" si="47"/>
        <v>3000</v>
      </c>
      <c r="X564" s="4">
        <f t="shared" si="43"/>
        <v>21250</v>
      </c>
      <c r="Y564" s="9">
        <v>2.125</v>
      </c>
      <c r="Z564" s="5">
        <f t="shared" si="44"/>
        <v>1411.7647058823529</v>
      </c>
      <c r="AA564" t="str">
        <f t="shared" si="45"/>
        <v>2022-02</v>
      </c>
      <c r="AB564" t="str">
        <f t="shared" si="46"/>
        <v>2022-1</v>
      </c>
    </row>
    <row r="565" spans="1:28" hidden="1" x14ac:dyDescent="0.25">
      <c r="A565">
        <v>2535602</v>
      </c>
      <c r="B565">
        <v>126739</v>
      </c>
      <c r="C565" t="s">
        <v>4228</v>
      </c>
      <c r="D565" t="s">
        <v>74</v>
      </c>
      <c r="E565" t="s">
        <v>71</v>
      </c>
      <c r="F565" t="s">
        <v>23</v>
      </c>
      <c r="G565" t="s">
        <v>24</v>
      </c>
      <c r="H565" t="s">
        <v>24</v>
      </c>
      <c r="I565" t="s">
        <v>25</v>
      </c>
      <c r="J565" t="s">
        <v>59</v>
      </c>
      <c r="K565">
        <v>-44.097394399999999</v>
      </c>
      <c r="L565">
        <v>-72.181018399999999</v>
      </c>
      <c r="M565" s="1">
        <v>20099</v>
      </c>
      <c r="N565">
        <v>0</v>
      </c>
      <c r="O565" t="s">
        <v>27</v>
      </c>
      <c r="P565" t="s">
        <v>76</v>
      </c>
      <c r="Q565" s="3">
        <v>78390000</v>
      </c>
      <c r="R565" s="1">
        <v>2506.3225575424699</v>
      </c>
      <c r="S565" t="s">
        <v>4229</v>
      </c>
      <c r="T565" t="s">
        <v>4230</v>
      </c>
      <c r="U565" t="s">
        <v>25</v>
      </c>
      <c r="V565" t="s">
        <v>61</v>
      </c>
      <c r="W565" s="4">
        <f t="shared" si="47"/>
        <v>2506.3225575424699</v>
      </c>
      <c r="X565" s="4">
        <f t="shared" si="43"/>
        <v>20099</v>
      </c>
      <c r="Y565" s="9">
        <v>2.0099</v>
      </c>
      <c r="Z565" s="5">
        <f t="shared" si="44"/>
        <v>1246.9886847815662</v>
      </c>
      <c r="AA565" t="str">
        <f t="shared" si="45"/>
        <v>2022-03</v>
      </c>
      <c r="AB565" t="str">
        <f t="shared" si="46"/>
        <v>2022-1</v>
      </c>
    </row>
    <row r="566" spans="1:28" hidden="1" x14ac:dyDescent="0.25">
      <c r="A566">
        <v>4402067</v>
      </c>
      <c r="B566">
        <v>153352</v>
      </c>
      <c r="C566" t="s">
        <v>4480</v>
      </c>
      <c r="D566" t="s">
        <v>459</v>
      </c>
      <c r="E566" t="s">
        <v>588</v>
      </c>
      <c r="F566" t="s">
        <v>271</v>
      </c>
      <c r="G566" t="s">
        <v>24</v>
      </c>
      <c r="H566" t="s">
        <v>24</v>
      </c>
      <c r="I566" t="s">
        <v>25</v>
      </c>
      <c r="J566" t="s">
        <v>122</v>
      </c>
      <c r="K566">
        <v>-46.462940000000003</v>
      </c>
      <c r="L566">
        <v>-72.670789999999997</v>
      </c>
      <c r="M566" s="1">
        <v>18000</v>
      </c>
      <c r="N566">
        <v>0</v>
      </c>
      <c r="O566" t="s">
        <v>27</v>
      </c>
      <c r="P566" t="s">
        <v>461</v>
      </c>
      <c r="Q566" s="3">
        <v>253353100</v>
      </c>
      <c r="R566" s="1">
        <v>7700</v>
      </c>
      <c r="S566" t="s">
        <v>216</v>
      </c>
      <c r="T566" t="s">
        <v>156</v>
      </c>
      <c r="U566" t="s">
        <v>25</v>
      </c>
      <c r="V566" t="s">
        <v>66</v>
      </c>
      <c r="W566" s="4">
        <f t="shared" si="47"/>
        <v>7700</v>
      </c>
      <c r="X566" s="4">
        <f t="shared" si="43"/>
        <v>18000</v>
      </c>
      <c r="Y566" s="9">
        <v>1.8</v>
      </c>
      <c r="Z566" s="5">
        <f t="shared" si="44"/>
        <v>4277.7777777777774</v>
      </c>
      <c r="AA566" t="str">
        <f t="shared" si="45"/>
        <v>2022-06</v>
      </c>
      <c r="AB566" t="str">
        <f t="shared" si="46"/>
        <v>2022-1</v>
      </c>
    </row>
    <row r="567" spans="1:28" hidden="1" x14ac:dyDescent="0.25">
      <c r="A567">
        <v>2468205</v>
      </c>
      <c r="B567">
        <v>121833</v>
      </c>
      <c r="C567" t="s">
        <v>4301</v>
      </c>
      <c r="D567" t="s">
        <v>478</v>
      </c>
      <c r="E567" t="s">
        <v>1842</v>
      </c>
      <c r="F567" t="s">
        <v>153</v>
      </c>
      <c r="G567" t="s">
        <v>24</v>
      </c>
      <c r="H567" t="s">
        <v>190</v>
      </c>
      <c r="I567" t="s">
        <v>25</v>
      </c>
      <c r="J567" t="s">
        <v>26</v>
      </c>
      <c r="K567">
        <v>0</v>
      </c>
      <c r="L567">
        <v>0</v>
      </c>
      <c r="M567" s="6">
        <v>16000</v>
      </c>
      <c r="O567" t="s">
        <v>27</v>
      </c>
      <c r="P567" t="s">
        <v>661</v>
      </c>
      <c r="Q567" s="3">
        <v>72839942</v>
      </c>
      <c r="R567" s="1">
        <v>2300</v>
      </c>
      <c r="S567" t="s">
        <v>4302</v>
      </c>
      <c r="T567" t="s">
        <v>4303</v>
      </c>
      <c r="U567" t="s">
        <v>25</v>
      </c>
      <c r="V567" t="s">
        <v>25</v>
      </c>
      <c r="W567" s="4">
        <f t="shared" si="47"/>
        <v>2300</v>
      </c>
      <c r="X567" s="4">
        <f t="shared" si="43"/>
        <v>16000</v>
      </c>
      <c r="Y567" s="9">
        <v>1.6</v>
      </c>
      <c r="Z567" s="5">
        <f t="shared" si="44"/>
        <v>1437.5</v>
      </c>
      <c r="AA567" t="str">
        <f t="shared" si="45"/>
        <v>2022-03</v>
      </c>
      <c r="AB567" t="str">
        <f t="shared" si="46"/>
        <v>2022-1</v>
      </c>
    </row>
    <row r="568" spans="1:28" hidden="1" x14ac:dyDescent="0.25">
      <c r="A568">
        <v>2329487</v>
      </c>
      <c r="B568">
        <v>111901</v>
      </c>
      <c r="C568" t="s">
        <v>4460</v>
      </c>
      <c r="D568" t="s">
        <v>581</v>
      </c>
      <c r="E568" t="s">
        <v>439</v>
      </c>
      <c r="F568" t="s">
        <v>23</v>
      </c>
      <c r="G568" t="s">
        <v>24</v>
      </c>
      <c r="H568" t="s">
        <v>24</v>
      </c>
      <c r="I568" t="s">
        <v>25</v>
      </c>
      <c r="J568" t="s">
        <v>70</v>
      </c>
      <c r="K568">
        <v>-45.6978139</v>
      </c>
      <c r="L568">
        <v>-72.259574000000001</v>
      </c>
      <c r="M568" s="1">
        <v>15000</v>
      </c>
      <c r="N568">
        <v>0</v>
      </c>
      <c r="O568" t="s">
        <v>27</v>
      </c>
      <c r="P568" t="s">
        <v>582</v>
      </c>
      <c r="Q568" s="3">
        <v>184533699</v>
      </c>
      <c r="R568" s="1">
        <v>5900</v>
      </c>
      <c r="S568" t="s">
        <v>4459</v>
      </c>
      <c r="T568" t="s">
        <v>1299</v>
      </c>
      <c r="U568" t="s">
        <v>25</v>
      </c>
      <c r="V568" t="s">
        <v>73</v>
      </c>
      <c r="W568" s="4">
        <f t="shared" si="47"/>
        <v>5900</v>
      </c>
      <c r="X568" s="4">
        <f t="shared" si="43"/>
        <v>15000</v>
      </c>
      <c r="Y568" s="9">
        <v>1.5</v>
      </c>
      <c r="Z568" s="5">
        <f t="shared" si="44"/>
        <v>3933.3333333333335</v>
      </c>
      <c r="AA568" t="str">
        <f t="shared" si="45"/>
        <v>2022-02</v>
      </c>
      <c r="AB568" t="str">
        <f t="shared" si="46"/>
        <v>2022-1</v>
      </c>
    </row>
    <row r="569" spans="1:28" hidden="1" x14ac:dyDescent="0.25">
      <c r="A569">
        <v>2459070</v>
      </c>
      <c r="B569">
        <v>121289</v>
      </c>
      <c r="C569" t="s">
        <v>3550</v>
      </c>
      <c r="D569" t="s">
        <v>478</v>
      </c>
      <c r="E569" t="s">
        <v>3551</v>
      </c>
      <c r="F569" t="s">
        <v>153</v>
      </c>
      <c r="G569" t="s">
        <v>24</v>
      </c>
      <c r="H569" t="s">
        <v>212</v>
      </c>
      <c r="I569" t="s">
        <v>25</v>
      </c>
      <c r="J569" t="s">
        <v>26</v>
      </c>
      <c r="K569">
        <v>0</v>
      </c>
      <c r="L569">
        <v>0</v>
      </c>
      <c r="M569" s="6">
        <v>15000</v>
      </c>
      <c r="O569" t="s">
        <v>27</v>
      </c>
      <c r="P569" t="s">
        <v>661</v>
      </c>
      <c r="Q569" s="3">
        <v>16000000</v>
      </c>
      <c r="R569" s="1">
        <v>505</v>
      </c>
      <c r="S569" t="s">
        <v>3544</v>
      </c>
      <c r="T569" t="s">
        <v>3253</v>
      </c>
      <c r="U569" t="s">
        <v>25</v>
      </c>
      <c r="V569" t="s">
        <v>25</v>
      </c>
      <c r="W569" s="4">
        <f t="shared" si="47"/>
        <v>505</v>
      </c>
      <c r="X569" s="4">
        <f t="shared" si="43"/>
        <v>15000</v>
      </c>
      <c r="Y569" s="9">
        <v>1.5</v>
      </c>
      <c r="Z569" s="5">
        <f t="shared" si="44"/>
        <v>336.66666666666669</v>
      </c>
      <c r="AA569" t="str">
        <f t="shared" si="45"/>
        <v>2022-03</v>
      </c>
      <c r="AB569" t="str">
        <f t="shared" si="46"/>
        <v>2022-1</v>
      </c>
    </row>
    <row r="570" spans="1:28" hidden="1" x14ac:dyDescent="0.25">
      <c r="A570">
        <v>4365476</v>
      </c>
      <c r="B570">
        <v>148245</v>
      </c>
      <c r="C570" t="s">
        <v>3359</v>
      </c>
      <c r="D570" t="s">
        <v>812</v>
      </c>
      <c r="E570" t="s">
        <v>661</v>
      </c>
      <c r="F570" t="s">
        <v>153</v>
      </c>
      <c r="G570" t="s">
        <v>24</v>
      </c>
      <c r="H570" t="s">
        <v>24</v>
      </c>
      <c r="I570" t="s">
        <v>25</v>
      </c>
      <c r="J570" t="s">
        <v>26</v>
      </c>
      <c r="K570">
        <v>-44.866180999999997</v>
      </c>
      <c r="L570">
        <v>-72.212770000000006</v>
      </c>
      <c r="M570" s="6">
        <v>15000</v>
      </c>
      <c r="O570" t="s">
        <v>27</v>
      </c>
      <c r="P570" t="s">
        <v>479</v>
      </c>
      <c r="Q570" s="3">
        <v>13841221</v>
      </c>
      <c r="R570" s="1">
        <v>421</v>
      </c>
      <c r="S570" t="s">
        <v>3357</v>
      </c>
      <c r="T570" t="s">
        <v>3358</v>
      </c>
      <c r="U570" t="s">
        <v>25</v>
      </c>
      <c r="V570" t="s">
        <v>25</v>
      </c>
      <c r="W570" s="4">
        <f t="shared" si="47"/>
        <v>421</v>
      </c>
      <c r="X570" s="4">
        <f t="shared" si="43"/>
        <v>15000</v>
      </c>
      <c r="Y570" s="9">
        <v>1.5</v>
      </c>
      <c r="Z570" s="5">
        <f t="shared" si="44"/>
        <v>280.66666666666669</v>
      </c>
      <c r="AA570" t="str">
        <f t="shared" si="45"/>
        <v>2022-06</v>
      </c>
      <c r="AB570" t="str">
        <f t="shared" si="46"/>
        <v>2022-1</v>
      </c>
    </row>
    <row r="571" spans="1:28" hidden="1" x14ac:dyDescent="0.25">
      <c r="A571">
        <v>4438701</v>
      </c>
      <c r="B571">
        <v>157934</v>
      </c>
      <c r="C571" t="s">
        <v>245</v>
      </c>
      <c r="D571" t="s">
        <v>246</v>
      </c>
      <c r="E571" t="s">
        <v>57</v>
      </c>
      <c r="F571" t="s">
        <v>32</v>
      </c>
      <c r="G571" t="s">
        <v>24</v>
      </c>
      <c r="H571" t="s">
        <v>24</v>
      </c>
      <c r="I571" t="s">
        <v>25</v>
      </c>
      <c r="J571" t="s">
        <v>127</v>
      </c>
      <c r="K571">
        <v>0</v>
      </c>
      <c r="L571">
        <v>0</v>
      </c>
      <c r="M571" s="1">
        <v>0</v>
      </c>
      <c r="O571" t="s">
        <v>27</v>
      </c>
      <c r="P571" t="s">
        <v>247</v>
      </c>
      <c r="Q571" s="3">
        <v>35000</v>
      </c>
      <c r="R571" s="6">
        <v>0</v>
      </c>
      <c r="S571" t="s">
        <v>248</v>
      </c>
      <c r="T571" t="s">
        <v>35</v>
      </c>
      <c r="U571" t="s">
        <v>25</v>
      </c>
      <c r="V571" t="s">
        <v>129</v>
      </c>
      <c r="W571" s="4">
        <f t="shared" si="47"/>
        <v>0</v>
      </c>
      <c r="X571" s="4">
        <f t="shared" si="43"/>
        <v>15000</v>
      </c>
      <c r="Y571" s="9">
        <v>1.5</v>
      </c>
      <c r="Z571" s="5">
        <f t="shared" si="44"/>
        <v>0</v>
      </c>
      <c r="AA571" t="str">
        <f t="shared" si="45"/>
        <v>2022-06</v>
      </c>
      <c r="AB571" t="str">
        <f t="shared" si="46"/>
        <v>2022-1</v>
      </c>
    </row>
    <row r="572" spans="1:28" hidden="1" x14ac:dyDescent="0.25">
      <c r="A572">
        <v>4413097</v>
      </c>
      <c r="B572">
        <v>154866</v>
      </c>
      <c r="C572" t="s">
        <v>4441</v>
      </c>
      <c r="D572" t="s">
        <v>812</v>
      </c>
      <c r="E572" t="s">
        <v>1373</v>
      </c>
      <c r="F572" t="s">
        <v>153</v>
      </c>
      <c r="G572" t="s">
        <v>24</v>
      </c>
      <c r="H572" t="s">
        <v>24</v>
      </c>
      <c r="I572" t="s">
        <v>25</v>
      </c>
      <c r="J572" t="s">
        <v>70</v>
      </c>
      <c r="K572">
        <v>-45.650494522701003</v>
      </c>
      <c r="L572">
        <v>-71.848588076122994</v>
      </c>
      <c r="M572" s="6">
        <v>13700</v>
      </c>
      <c r="O572" t="s">
        <v>27</v>
      </c>
      <c r="P572" t="s">
        <v>181</v>
      </c>
      <c r="Q572" s="3">
        <v>130000000</v>
      </c>
      <c r="R572" s="1">
        <v>3949</v>
      </c>
      <c r="S572" t="s">
        <v>4442</v>
      </c>
      <c r="T572" t="s">
        <v>4443</v>
      </c>
      <c r="U572" t="s">
        <v>25</v>
      </c>
      <c r="V572" t="s">
        <v>73</v>
      </c>
      <c r="W572" s="4">
        <f t="shared" si="47"/>
        <v>3949</v>
      </c>
      <c r="X572" s="4">
        <f t="shared" si="43"/>
        <v>13700.000000000002</v>
      </c>
      <c r="Y572" s="9">
        <v>1.37</v>
      </c>
      <c r="Z572" s="5">
        <f t="shared" si="44"/>
        <v>2882.4817518248174</v>
      </c>
      <c r="AA572" t="str">
        <f t="shared" si="45"/>
        <v>2022-06</v>
      </c>
      <c r="AB572" t="str">
        <f t="shared" si="46"/>
        <v>2022-1</v>
      </c>
    </row>
    <row r="573" spans="1:28" hidden="1" x14ac:dyDescent="0.25">
      <c r="A573">
        <v>2298054</v>
      </c>
      <c r="B573">
        <v>109140</v>
      </c>
      <c r="C573" t="s">
        <v>4208</v>
      </c>
      <c r="D573" t="s">
        <v>1803</v>
      </c>
      <c r="E573" t="s">
        <v>2712</v>
      </c>
      <c r="F573" t="s">
        <v>23</v>
      </c>
      <c r="G573" t="s">
        <v>24</v>
      </c>
      <c r="H573" t="s">
        <v>24</v>
      </c>
      <c r="I573" t="s">
        <v>25</v>
      </c>
      <c r="J573" t="s">
        <v>33</v>
      </c>
      <c r="K573">
        <v>-46.901377400000001</v>
      </c>
      <c r="L573">
        <v>-72.782610300000002</v>
      </c>
      <c r="M573" s="1">
        <v>10000</v>
      </c>
      <c r="N573">
        <v>0</v>
      </c>
      <c r="O573" t="s">
        <v>27</v>
      </c>
      <c r="P573" t="s">
        <v>179</v>
      </c>
      <c r="Q573" s="3">
        <v>35000000</v>
      </c>
      <c r="R573" s="1">
        <v>1183.57842424456</v>
      </c>
      <c r="S573" t="s">
        <v>4209</v>
      </c>
      <c r="T573" t="s">
        <v>4210</v>
      </c>
      <c r="U573" t="s">
        <v>25</v>
      </c>
      <c r="V573" t="s">
        <v>36</v>
      </c>
      <c r="W573" s="4">
        <f t="shared" si="47"/>
        <v>1183.57842424456</v>
      </c>
      <c r="X573" s="4">
        <f t="shared" si="43"/>
        <v>10000</v>
      </c>
      <c r="Y573" s="9">
        <v>1</v>
      </c>
      <c r="Z573" s="5">
        <f t="shared" si="44"/>
        <v>1183.57842424456</v>
      </c>
      <c r="AA573" t="str">
        <f t="shared" si="45"/>
        <v>2022-01</v>
      </c>
      <c r="AB573" t="str">
        <f t="shared" si="46"/>
        <v>2022-1</v>
      </c>
    </row>
    <row r="574" spans="1:28" hidden="1" x14ac:dyDescent="0.25">
      <c r="A574">
        <v>2253769</v>
      </c>
      <c r="B574">
        <v>105876</v>
      </c>
      <c r="C574" t="s">
        <v>4059</v>
      </c>
      <c r="D574" t="s">
        <v>1926</v>
      </c>
      <c r="E574" t="s">
        <v>1927</v>
      </c>
      <c r="F574" t="s">
        <v>121</v>
      </c>
      <c r="G574" t="s">
        <v>24</v>
      </c>
      <c r="H574" t="s">
        <v>190</v>
      </c>
      <c r="I574" t="s">
        <v>25</v>
      </c>
      <c r="J574" t="s">
        <v>26</v>
      </c>
      <c r="K574">
        <v>-45.41</v>
      </c>
      <c r="L574">
        <v>-72.7</v>
      </c>
      <c r="M574" s="1">
        <v>10000</v>
      </c>
      <c r="N574">
        <v>0</v>
      </c>
      <c r="O574" t="s">
        <v>54</v>
      </c>
      <c r="P574" t="s">
        <v>35</v>
      </c>
      <c r="Q574" s="3">
        <v>25000000</v>
      </c>
      <c r="R574" s="1">
        <v>845.41316017468296</v>
      </c>
      <c r="S574" t="s">
        <v>4058</v>
      </c>
      <c r="T574" t="s">
        <v>3552</v>
      </c>
      <c r="U574" t="s">
        <v>25</v>
      </c>
      <c r="V574" t="s">
        <v>25</v>
      </c>
      <c r="W574" s="4">
        <f t="shared" si="47"/>
        <v>845.41316017468296</v>
      </c>
      <c r="X574" s="4">
        <f t="shared" si="43"/>
        <v>10000</v>
      </c>
      <c r="Y574" s="9">
        <v>1</v>
      </c>
      <c r="Z574" s="5">
        <f t="shared" si="44"/>
        <v>845.41316017468296</v>
      </c>
      <c r="AA574" t="str">
        <f t="shared" si="45"/>
        <v>2022-01</v>
      </c>
      <c r="AB574" t="str">
        <f t="shared" si="46"/>
        <v>2022-1</v>
      </c>
    </row>
    <row r="575" spans="1:28" hidden="1" x14ac:dyDescent="0.25">
      <c r="A575">
        <v>2217039</v>
      </c>
      <c r="B575">
        <v>103303</v>
      </c>
      <c r="C575" t="s">
        <v>4033</v>
      </c>
      <c r="D575" t="s">
        <v>124</v>
      </c>
      <c r="E575" t="s">
        <v>62</v>
      </c>
      <c r="F575" t="s">
        <v>153</v>
      </c>
      <c r="G575" t="s">
        <v>24</v>
      </c>
      <c r="H575" t="s">
        <v>24</v>
      </c>
      <c r="I575" t="s">
        <v>25</v>
      </c>
      <c r="J575" t="s">
        <v>26</v>
      </c>
      <c r="K575">
        <v>-45.4449191</v>
      </c>
      <c r="L575">
        <v>-72.853432022819007</v>
      </c>
      <c r="M575" s="1">
        <v>10000</v>
      </c>
      <c r="O575" t="s">
        <v>27</v>
      </c>
      <c r="P575" t="s">
        <v>661</v>
      </c>
      <c r="Q575" s="3">
        <v>25000000</v>
      </c>
      <c r="R575" s="1">
        <v>806</v>
      </c>
      <c r="S575" t="s">
        <v>4034</v>
      </c>
      <c r="T575" t="s">
        <v>4035</v>
      </c>
      <c r="U575" t="s">
        <v>25</v>
      </c>
      <c r="V575" t="s">
        <v>25</v>
      </c>
      <c r="W575" s="4">
        <f t="shared" si="47"/>
        <v>806</v>
      </c>
      <c r="X575" s="4">
        <f t="shared" si="43"/>
        <v>10000</v>
      </c>
      <c r="Y575" s="9">
        <v>1</v>
      </c>
      <c r="Z575" s="5">
        <f t="shared" si="44"/>
        <v>806</v>
      </c>
      <c r="AA575" t="str">
        <f t="shared" si="45"/>
        <v>2022-01</v>
      </c>
      <c r="AB575" t="str">
        <f t="shared" si="46"/>
        <v>2022-1</v>
      </c>
    </row>
    <row r="576" spans="1:28" hidden="1" x14ac:dyDescent="0.25">
      <c r="A576">
        <v>4336235</v>
      </c>
      <c r="B576">
        <v>146117</v>
      </c>
      <c r="C576" t="s">
        <v>4028</v>
      </c>
      <c r="D576" t="s">
        <v>812</v>
      </c>
      <c r="E576" t="s">
        <v>2782</v>
      </c>
      <c r="F576" t="s">
        <v>153</v>
      </c>
      <c r="G576" t="s">
        <v>24</v>
      </c>
      <c r="H576" t="s">
        <v>679</v>
      </c>
      <c r="I576" t="s">
        <v>25</v>
      </c>
      <c r="J576" t="s">
        <v>26</v>
      </c>
      <c r="K576">
        <v>-45.413722263845003</v>
      </c>
      <c r="L576">
        <v>-72.794364743078006</v>
      </c>
      <c r="M576" s="1">
        <v>10000</v>
      </c>
      <c r="O576" t="s">
        <v>27</v>
      </c>
      <c r="P576" t="s">
        <v>479</v>
      </c>
      <c r="Q576" s="3">
        <v>25900000</v>
      </c>
      <c r="R576" s="1">
        <v>791</v>
      </c>
      <c r="S576" t="s">
        <v>4029</v>
      </c>
      <c r="T576" t="s">
        <v>4030</v>
      </c>
      <c r="U576" t="s">
        <v>25</v>
      </c>
      <c r="V576" t="s">
        <v>25</v>
      </c>
      <c r="W576" s="4">
        <f t="shared" si="47"/>
        <v>791</v>
      </c>
      <c r="X576" s="4">
        <f t="shared" si="43"/>
        <v>10000</v>
      </c>
      <c r="Y576" s="9">
        <v>1</v>
      </c>
      <c r="Z576" s="5">
        <f t="shared" si="44"/>
        <v>791</v>
      </c>
      <c r="AA576" t="str">
        <f t="shared" si="45"/>
        <v>2022-06</v>
      </c>
      <c r="AB576" t="str">
        <f t="shared" si="46"/>
        <v>2022-1</v>
      </c>
    </row>
    <row r="577" spans="1:28" hidden="1" x14ac:dyDescent="0.25">
      <c r="A577">
        <v>4314465</v>
      </c>
      <c r="B577">
        <v>144056</v>
      </c>
      <c r="C577" t="s">
        <v>3926</v>
      </c>
      <c r="D577" t="s">
        <v>2582</v>
      </c>
      <c r="E577" t="s">
        <v>702</v>
      </c>
      <c r="F577" t="s">
        <v>23</v>
      </c>
      <c r="G577" t="s">
        <v>24</v>
      </c>
      <c r="H577" t="s">
        <v>325</v>
      </c>
      <c r="I577" t="s">
        <v>25</v>
      </c>
      <c r="J577" t="s">
        <v>70</v>
      </c>
      <c r="K577">
        <v>-45.571225400000003</v>
      </c>
      <c r="L577">
        <v>-72.068264999999997</v>
      </c>
      <c r="M577" s="1">
        <v>10000</v>
      </c>
      <c r="O577" t="s">
        <v>27</v>
      </c>
      <c r="P577" t="s">
        <v>1574</v>
      </c>
      <c r="Q577" s="3">
        <v>21000000</v>
      </c>
      <c r="R577" s="1">
        <v>671.42203990804705</v>
      </c>
      <c r="S577" t="s">
        <v>3927</v>
      </c>
      <c r="T577" t="s">
        <v>3928</v>
      </c>
      <c r="U577" t="s">
        <v>25</v>
      </c>
      <c r="V577" t="s">
        <v>73</v>
      </c>
      <c r="W577" s="4">
        <f t="shared" si="47"/>
        <v>671.42203990804705</v>
      </c>
      <c r="X577" s="4">
        <f t="shared" si="43"/>
        <v>10000</v>
      </c>
      <c r="Y577" s="9">
        <v>1</v>
      </c>
      <c r="Z577" s="5">
        <f t="shared" si="44"/>
        <v>671.42203990804705</v>
      </c>
      <c r="AA577" t="str">
        <f t="shared" si="45"/>
        <v>2022-05</v>
      </c>
      <c r="AB577" t="str">
        <f t="shared" si="46"/>
        <v>2022-1</v>
      </c>
    </row>
    <row r="578" spans="1:28" hidden="1" x14ac:dyDescent="0.25">
      <c r="A578">
        <v>2401074</v>
      </c>
      <c r="B578">
        <v>117405</v>
      </c>
      <c r="C578" t="s">
        <v>3672</v>
      </c>
      <c r="D578" t="s">
        <v>3006</v>
      </c>
      <c r="E578" t="s">
        <v>189</v>
      </c>
      <c r="F578" t="s">
        <v>153</v>
      </c>
      <c r="G578" t="s">
        <v>24</v>
      </c>
      <c r="H578" t="s">
        <v>24</v>
      </c>
      <c r="I578" t="s">
        <v>25</v>
      </c>
      <c r="J578" t="s">
        <v>26</v>
      </c>
      <c r="K578">
        <v>0</v>
      </c>
      <c r="L578">
        <v>0</v>
      </c>
      <c r="M578" s="1">
        <v>10000</v>
      </c>
      <c r="O578" t="s">
        <v>27</v>
      </c>
      <c r="P578" t="s">
        <v>661</v>
      </c>
      <c r="Q578" s="3">
        <v>13671421</v>
      </c>
      <c r="R578" s="1">
        <v>434</v>
      </c>
      <c r="S578" t="s">
        <v>3673</v>
      </c>
      <c r="T578" t="s">
        <v>3674</v>
      </c>
      <c r="U578" t="s">
        <v>25</v>
      </c>
      <c r="V578" t="s">
        <v>25</v>
      </c>
      <c r="W578" s="4">
        <f t="shared" si="47"/>
        <v>434</v>
      </c>
      <c r="X578" s="4">
        <f t="shared" ref="X578:X641" si="48">Y578*10000</f>
        <v>10000</v>
      </c>
      <c r="Y578" s="9">
        <v>1</v>
      </c>
      <c r="Z578" s="5">
        <f t="shared" ref="Z578:Z641" si="49">W578/Y578</f>
        <v>434</v>
      </c>
      <c r="AA578" t="str">
        <f t="shared" ref="AA578:AA641" si="50">YEAR(E578)&amp;"-"&amp;IF(MONTH(E578)&lt;10,"0"&amp;MONTH(E578),MONTH(E578))</f>
        <v>2022-02</v>
      </c>
      <c r="AB578" t="str">
        <f t="shared" ref="AB578:AB641" si="51">YEAR(E578)&amp;"-"&amp;IF(MONTH(E578)/6&lt;=1,1,2)</f>
        <v>2022-1</v>
      </c>
    </row>
    <row r="579" spans="1:28" hidden="1" x14ac:dyDescent="0.25">
      <c r="A579">
        <v>2379121</v>
      </c>
      <c r="B579">
        <v>115884</v>
      </c>
      <c r="C579" t="s">
        <v>3649</v>
      </c>
      <c r="D579" t="s">
        <v>1333</v>
      </c>
      <c r="E579" t="s">
        <v>2765</v>
      </c>
      <c r="F579" t="s">
        <v>23</v>
      </c>
      <c r="G579" t="s">
        <v>24</v>
      </c>
      <c r="H579" t="s">
        <v>24</v>
      </c>
      <c r="I579" t="s">
        <v>25</v>
      </c>
      <c r="J579" t="s">
        <v>70</v>
      </c>
      <c r="K579">
        <v>-45.5801096</v>
      </c>
      <c r="L579">
        <v>-72.0117616</v>
      </c>
      <c r="M579" s="1">
        <v>10000</v>
      </c>
      <c r="N579">
        <v>0</v>
      </c>
      <c r="O579" t="s">
        <v>27</v>
      </c>
      <c r="P579" t="s">
        <v>283</v>
      </c>
      <c r="Q579" s="3">
        <v>12800000</v>
      </c>
      <c r="R579" s="1">
        <v>409.24771956299998</v>
      </c>
      <c r="S579" t="s">
        <v>3650</v>
      </c>
      <c r="T579" t="s">
        <v>3651</v>
      </c>
      <c r="U579" t="s">
        <v>25</v>
      </c>
      <c r="V579" t="s">
        <v>73</v>
      </c>
      <c r="W579" s="4">
        <f t="shared" si="47"/>
        <v>409.24771956299998</v>
      </c>
      <c r="X579" s="4">
        <f t="shared" si="48"/>
        <v>10000</v>
      </c>
      <c r="Y579" s="9">
        <v>1</v>
      </c>
      <c r="Z579" s="5">
        <f t="shared" si="49"/>
        <v>409.24771956299998</v>
      </c>
      <c r="AA579" t="str">
        <f t="shared" si="50"/>
        <v>2022-02</v>
      </c>
      <c r="AB579" t="str">
        <f t="shared" si="51"/>
        <v>2022-1</v>
      </c>
    </row>
    <row r="580" spans="1:28" hidden="1" x14ac:dyDescent="0.25">
      <c r="A580">
        <v>4263986</v>
      </c>
      <c r="B580">
        <v>139558</v>
      </c>
      <c r="C580" t="s">
        <v>3257</v>
      </c>
      <c r="D580" t="s">
        <v>1889</v>
      </c>
      <c r="E580" t="s">
        <v>258</v>
      </c>
      <c r="F580" t="s">
        <v>153</v>
      </c>
      <c r="G580" t="s">
        <v>24</v>
      </c>
      <c r="H580" t="s">
        <v>24</v>
      </c>
      <c r="I580" t="s">
        <v>25</v>
      </c>
      <c r="J580" t="s">
        <v>26</v>
      </c>
      <c r="K580">
        <v>0</v>
      </c>
      <c r="L580">
        <v>0</v>
      </c>
      <c r="M580" s="1">
        <v>10000</v>
      </c>
      <c r="O580" t="s">
        <v>27</v>
      </c>
      <c r="P580" t="s">
        <v>460</v>
      </c>
      <c r="Q580" s="3">
        <v>8400000</v>
      </c>
      <c r="R580" s="1">
        <v>260</v>
      </c>
      <c r="S580" t="s">
        <v>3258</v>
      </c>
      <c r="T580" t="s">
        <v>26</v>
      </c>
      <c r="U580" t="s">
        <v>25</v>
      </c>
      <c r="V580" t="s">
        <v>25</v>
      </c>
      <c r="W580" s="4">
        <f t="shared" si="47"/>
        <v>260</v>
      </c>
      <c r="X580" s="4">
        <f t="shared" si="48"/>
        <v>10000</v>
      </c>
      <c r="Y580" s="9">
        <v>1</v>
      </c>
      <c r="Z580" s="5">
        <f t="shared" si="49"/>
        <v>260</v>
      </c>
      <c r="AA580" t="str">
        <f t="shared" si="50"/>
        <v>2022-05</v>
      </c>
      <c r="AB580" t="str">
        <f t="shared" si="51"/>
        <v>2022-1</v>
      </c>
    </row>
    <row r="581" spans="1:28" hidden="1" x14ac:dyDescent="0.25">
      <c r="A581">
        <v>4317411</v>
      </c>
      <c r="B581">
        <v>144348</v>
      </c>
      <c r="C581" t="s">
        <v>3244</v>
      </c>
      <c r="D581" t="s">
        <v>702</v>
      </c>
      <c r="E581" t="s">
        <v>468</v>
      </c>
      <c r="F581" t="s">
        <v>23</v>
      </c>
      <c r="G581" t="s">
        <v>24</v>
      </c>
      <c r="H581" t="s">
        <v>212</v>
      </c>
      <c r="I581" t="s">
        <v>25</v>
      </c>
      <c r="J581" t="s">
        <v>127</v>
      </c>
      <c r="K581">
        <v>-47.247248300000003</v>
      </c>
      <c r="L581">
        <v>-72.590310599999995</v>
      </c>
      <c r="M581" s="1">
        <v>10000</v>
      </c>
      <c r="N581">
        <v>0</v>
      </c>
      <c r="O581" t="s">
        <v>27</v>
      </c>
      <c r="P581" t="s">
        <v>76</v>
      </c>
      <c r="Q581" s="3">
        <v>8000000</v>
      </c>
      <c r="R581" s="1">
        <v>255.77982472687501</v>
      </c>
      <c r="S581" t="s">
        <v>3245</v>
      </c>
      <c r="T581" t="s">
        <v>3246</v>
      </c>
      <c r="U581" t="s">
        <v>25</v>
      </c>
      <c r="V581" t="s">
        <v>129</v>
      </c>
      <c r="W581" s="4">
        <f t="shared" si="47"/>
        <v>255.77982472687501</v>
      </c>
      <c r="X581" s="4">
        <f t="shared" si="48"/>
        <v>10000</v>
      </c>
      <c r="Y581" s="9">
        <v>1</v>
      </c>
      <c r="Z581" s="5">
        <f t="shared" si="49"/>
        <v>255.77982472687501</v>
      </c>
      <c r="AA581" t="str">
        <f t="shared" si="50"/>
        <v>2022-05</v>
      </c>
      <c r="AB581" t="str">
        <f t="shared" si="51"/>
        <v>2022-1</v>
      </c>
    </row>
    <row r="582" spans="1:28" hidden="1" x14ac:dyDescent="0.25">
      <c r="A582">
        <v>4342417</v>
      </c>
      <c r="B582">
        <v>146533</v>
      </c>
      <c r="C582" t="s">
        <v>2986</v>
      </c>
      <c r="D582" t="s">
        <v>812</v>
      </c>
      <c r="E582" t="s">
        <v>2933</v>
      </c>
      <c r="F582" t="s">
        <v>153</v>
      </c>
      <c r="G582" t="s">
        <v>24</v>
      </c>
      <c r="H582" t="s">
        <v>24</v>
      </c>
      <c r="I582" t="s">
        <v>25</v>
      </c>
      <c r="J582" t="s">
        <v>63</v>
      </c>
      <c r="K582">
        <v>-46.256259200000002</v>
      </c>
      <c r="L582">
        <v>-71.996499799999995</v>
      </c>
      <c r="M582" s="1">
        <v>10000</v>
      </c>
      <c r="O582" t="s">
        <v>27</v>
      </c>
      <c r="P582" t="s">
        <v>479</v>
      </c>
      <c r="Q582" s="3">
        <v>6100000</v>
      </c>
      <c r="R582" s="1">
        <v>186</v>
      </c>
      <c r="S582" t="s">
        <v>2987</v>
      </c>
      <c r="T582" t="s">
        <v>2988</v>
      </c>
      <c r="U582" t="s">
        <v>25</v>
      </c>
      <c r="V582" t="s">
        <v>66</v>
      </c>
      <c r="W582" s="4">
        <f t="shared" si="47"/>
        <v>186</v>
      </c>
      <c r="X582" s="4">
        <f t="shared" si="48"/>
        <v>10000</v>
      </c>
      <c r="Y582" s="9">
        <v>1</v>
      </c>
      <c r="Z582" s="5">
        <f t="shared" si="49"/>
        <v>186</v>
      </c>
      <c r="AA582" t="str">
        <f t="shared" si="50"/>
        <v>2022-06</v>
      </c>
      <c r="AB582" t="str">
        <f t="shared" si="51"/>
        <v>2022-1</v>
      </c>
    </row>
    <row r="583" spans="1:28" hidden="1" x14ac:dyDescent="0.25">
      <c r="A583">
        <v>4297360</v>
      </c>
      <c r="B583">
        <v>142689</v>
      </c>
      <c r="C583" t="s">
        <v>2963</v>
      </c>
      <c r="D583" t="s">
        <v>1889</v>
      </c>
      <c r="E583" t="s">
        <v>868</v>
      </c>
      <c r="F583" t="s">
        <v>153</v>
      </c>
      <c r="G583" t="s">
        <v>24</v>
      </c>
      <c r="H583" t="s">
        <v>24</v>
      </c>
      <c r="I583" t="s">
        <v>25</v>
      </c>
      <c r="J583" t="s">
        <v>70</v>
      </c>
      <c r="K583">
        <v>-45.571180400000003</v>
      </c>
      <c r="L583">
        <v>-72.068486300000004</v>
      </c>
      <c r="M583" s="1">
        <v>10000</v>
      </c>
      <c r="O583" t="s">
        <v>27</v>
      </c>
      <c r="P583" t="s">
        <v>479</v>
      </c>
      <c r="Q583" s="3">
        <v>5990000</v>
      </c>
      <c r="R583" s="1">
        <v>184</v>
      </c>
      <c r="S583" t="s">
        <v>2964</v>
      </c>
      <c r="T583" t="s">
        <v>2965</v>
      </c>
      <c r="U583" t="s">
        <v>25</v>
      </c>
      <c r="V583" t="s">
        <v>73</v>
      </c>
      <c r="W583" s="4">
        <f t="shared" si="47"/>
        <v>184</v>
      </c>
      <c r="X583" s="4">
        <f t="shared" si="48"/>
        <v>10000</v>
      </c>
      <c r="Y583" s="9">
        <v>1</v>
      </c>
      <c r="Z583" s="5">
        <f t="shared" si="49"/>
        <v>184</v>
      </c>
      <c r="AA583" t="str">
        <f t="shared" si="50"/>
        <v>2022-05</v>
      </c>
      <c r="AB583" t="str">
        <f t="shared" si="51"/>
        <v>2022-1</v>
      </c>
    </row>
    <row r="584" spans="1:28" hidden="1" x14ac:dyDescent="0.25">
      <c r="A584">
        <v>2443012</v>
      </c>
      <c r="B584">
        <v>120352</v>
      </c>
      <c r="C584" t="s">
        <v>4438</v>
      </c>
      <c r="D584" t="s">
        <v>478</v>
      </c>
      <c r="E584" t="s">
        <v>3059</v>
      </c>
      <c r="F584" t="s">
        <v>153</v>
      </c>
      <c r="G584" t="s">
        <v>24</v>
      </c>
      <c r="H584" t="s">
        <v>24</v>
      </c>
      <c r="I584" t="s">
        <v>25</v>
      </c>
      <c r="J584" t="s">
        <v>70</v>
      </c>
      <c r="K584">
        <v>0</v>
      </c>
      <c r="L584">
        <v>0</v>
      </c>
      <c r="M584" s="1">
        <v>8800</v>
      </c>
      <c r="O584" t="s">
        <v>27</v>
      </c>
      <c r="P584" t="s">
        <v>661</v>
      </c>
      <c r="Q584" s="3">
        <v>80000000</v>
      </c>
      <c r="R584" s="1">
        <v>2529</v>
      </c>
      <c r="S584" t="s">
        <v>4439</v>
      </c>
      <c r="T584" t="s">
        <v>4440</v>
      </c>
      <c r="U584" t="s">
        <v>25</v>
      </c>
      <c r="V584" t="s">
        <v>73</v>
      </c>
      <c r="W584" s="4">
        <f t="shared" si="47"/>
        <v>2529</v>
      </c>
      <c r="X584" s="4">
        <f t="shared" si="48"/>
        <v>8800</v>
      </c>
      <c r="Y584" s="9">
        <v>0.88</v>
      </c>
      <c r="Z584" s="5">
        <f t="shared" si="49"/>
        <v>2873.8636363636365</v>
      </c>
      <c r="AA584" t="str">
        <f t="shared" si="50"/>
        <v>2022-03</v>
      </c>
      <c r="AB584" t="str">
        <f t="shared" si="51"/>
        <v>2022-1</v>
      </c>
    </row>
    <row r="585" spans="1:28" hidden="1" x14ac:dyDescent="0.25">
      <c r="A585">
        <v>2415543</v>
      </c>
      <c r="B585">
        <v>118365</v>
      </c>
      <c r="C585" t="s">
        <v>4331</v>
      </c>
      <c r="D585" t="s">
        <v>3807</v>
      </c>
      <c r="E585" t="s">
        <v>3807</v>
      </c>
      <c r="F585" t="s">
        <v>23</v>
      </c>
      <c r="G585" t="s">
        <v>24</v>
      </c>
      <c r="H585" t="s">
        <v>24</v>
      </c>
      <c r="I585" t="s">
        <v>25</v>
      </c>
      <c r="J585" t="s">
        <v>70</v>
      </c>
      <c r="K585">
        <v>-45.362526000000003</v>
      </c>
      <c r="L585">
        <v>-71.996493999999998</v>
      </c>
      <c r="M585" s="1">
        <v>0</v>
      </c>
      <c r="N585">
        <v>0</v>
      </c>
      <c r="O585" t="s">
        <v>27</v>
      </c>
      <c r="P585" t="s">
        <v>862</v>
      </c>
      <c r="Q585" s="3">
        <v>41017600</v>
      </c>
      <c r="R585" s="1">
        <v>1311.4343173396301</v>
      </c>
      <c r="S585" t="s">
        <v>4332</v>
      </c>
      <c r="T585" t="s">
        <v>4333</v>
      </c>
      <c r="U585" t="s">
        <v>25</v>
      </c>
      <c r="V585" t="s">
        <v>73</v>
      </c>
      <c r="W585" s="4">
        <f t="shared" si="47"/>
        <v>1311.4343173396301</v>
      </c>
      <c r="X585" s="4">
        <f t="shared" si="48"/>
        <v>7800</v>
      </c>
      <c r="Y585" s="9">
        <v>0.78</v>
      </c>
      <c r="Z585" s="5">
        <f t="shared" si="49"/>
        <v>1681.3260478713205</v>
      </c>
      <c r="AA585" t="str">
        <f t="shared" si="50"/>
        <v>2022-03</v>
      </c>
      <c r="AB585" t="str">
        <f t="shared" si="51"/>
        <v>2022-1</v>
      </c>
    </row>
    <row r="586" spans="1:28" hidden="1" x14ac:dyDescent="0.25">
      <c r="A586">
        <v>4440709</v>
      </c>
      <c r="B586">
        <v>158335</v>
      </c>
      <c r="C586" t="s">
        <v>4427</v>
      </c>
      <c r="D586" t="s">
        <v>4428</v>
      </c>
      <c r="E586" t="s">
        <v>57</v>
      </c>
      <c r="F586" t="s">
        <v>32</v>
      </c>
      <c r="G586" t="s">
        <v>24</v>
      </c>
      <c r="H586" t="s">
        <v>24</v>
      </c>
      <c r="I586" t="s">
        <v>25</v>
      </c>
      <c r="J586" t="s">
        <v>106</v>
      </c>
      <c r="K586">
        <v>-47.7196099252617</v>
      </c>
      <c r="L586">
        <v>-73.209567771890903</v>
      </c>
      <c r="M586" s="1">
        <v>5000</v>
      </c>
      <c r="O586" t="s">
        <v>27</v>
      </c>
      <c r="P586" t="s">
        <v>2944</v>
      </c>
      <c r="Q586" s="3">
        <v>42536584</v>
      </c>
      <c r="R586" s="1">
        <v>1360</v>
      </c>
      <c r="S586" t="s">
        <v>4429</v>
      </c>
      <c r="T586" t="s">
        <v>35</v>
      </c>
      <c r="U586" t="s">
        <v>25</v>
      </c>
      <c r="V586" t="s">
        <v>109</v>
      </c>
      <c r="W586" s="4">
        <f t="shared" si="47"/>
        <v>1360</v>
      </c>
      <c r="X586" s="4">
        <f t="shared" si="48"/>
        <v>5000</v>
      </c>
      <c r="Y586" s="9">
        <v>0.5</v>
      </c>
      <c r="Z586" s="5">
        <f t="shared" si="49"/>
        <v>2720</v>
      </c>
      <c r="AA586" t="str">
        <f t="shared" si="50"/>
        <v>2022-06</v>
      </c>
      <c r="AB586" t="str">
        <f t="shared" si="51"/>
        <v>2022-1</v>
      </c>
    </row>
    <row r="587" spans="1:28" hidden="1" x14ac:dyDescent="0.25">
      <c r="A587">
        <v>4267561</v>
      </c>
      <c r="B587">
        <v>139801</v>
      </c>
      <c r="C587" t="s">
        <v>4411</v>
      </c>
      <c r="D587" t="s">
        <v>1889</v>
      </c>
      <c r="E587" t="s">
        <v>4412</v>
      </c>
      <c r="F587" t="s">
        <v>153</v>
      </c>
      <c r="G587" t="s">
        <v>24</v>
      </c>
      <c r="H587" t="s">
        <v>24</v>
      </c>
      <c r="I587" t="s">
        <v>25</v>
      </c>
      <c r="J587" t="s">
        <v>63</v>
      </c>
      <c r="K587">
        <v>-46.341888253527003</v>
      </c>
      <c r="L587">
        <v>-71.902043153525</v>
      </c>
      <c r="M587" s="1">
        <v>5000</v>
      </c>
      <c r="O587" t="s">
        <v>27</v>
      </c>
      <c r="P587" t="s">
        <v>181</v>
      </c>
      <c r="Q587" s="3">
        <v>39000000</v>
      </c>
      <c r="R587" s="1">
        <v>1205</v>
      </c>
      <c r="S587" t="s">
        <v>4413</v>
      </c>
      <c r="T587" t="s">
        <v>4414</v>
      </c>
      <c r="U587" t="s">
        <v>25</v>
      </c>
      <c r="V587" t="s">
        <v>66</v>
      </c>
      <c r="W587" s="4">
        <f t="shared" si="47"/>
        <v>1205</v>
      </c>
      <c r="X587" s="4">
        <f t="shared" si="48"/>
        <v>5000</v>
      </c>
      <c r="Y587" s="9">
        <v>0.5</v>
      </c>
      <c r="Z587" s="5">
        <f t="shared" si="49"/>
        <v>2410</v>
      </c>
      <c r="AA587" t="str">
        <f t="shared" si="50"/>
        <v>2022-05</v>
      </c>
      <c r="AB587" t="str">
        <f t="shared" si="51"/>
        <v>2022-1</v>
      </c>
    </row>
    <row r="588" spans="1:28" hidden="1" x14ac:dyDescent="0.25">
      <c r="A588">
        <v>2430308</v>
      </c>
      <c r="B588">
        <v>119054</v>
      </c>
      <c r="C588" t="s">
        <v>4289</v>
      </c>
      <c r="D588" t="s">
        <v>525</v>
      </c>
      <c r="E588" t="s">
        <v>525</v>
      </c>
      <c r="F588" t="s">
        <v>23</v>
      </c>
      <c r="G588" t="s">
        <v>24</v>
      </c>
      <c r="H588" t="s">
        <v>24</v>
      </c>
      <c r="I588" t="s">
        <v>25</v>
      </c>
      <c r="J588" t="s">
        <v>63</v>
      </c>
      <c r="K588">
        <v>-46.437958899999998</v>
      </c>
      <c r="L588">
        <v>-72.703518200000005</v>
      </c>
      <c r="M588" s="1">
        <v>5000</v>
      </c>
      <c r="N588">
        <v>0</v>
      </c>
      <c r="O588" t="s">
        <v>27</v>
      </c>
      <c r="P588" t="s">
        <v>862</v>
      </c>
      <c r="Q588" s="3">
        <v>22115096</v>
      </c>
      <c r="R588" s="1">
        <v>700</v>
      </c>
      <c r="S588" t="s">
        <v>4290</v>
      </c>
      <c r="T588" t="s">
        <v>65</v>
      </c>
      <c r="U588" t="s">
        <v>25</v>
      </c>
      <c r="V588" t="s">
        <v>66</v>
      </c>
      <c r="W588" s="4">
        <f t="shared" si="47"/>
        <v>700</v>
      </c>
      <c r="X588" s="4">
        <f t="shared" si="48"/>
        <v>5000</v>
      </c>
      <c r="Y588" s="9">
        <v>0.5</v>
      </c>
      <c r="Z588" s="5">
        <f t="shared" si="49"/>
        <v>1400</v>
      </c>
      <c r="AA588" t="str">
        <f t="shared" si="50"/>
        <v>2022-03</v>
      </c>
      <c r="AB588" t="str">
        <f t="shared" si="51"/>
        <v>2022-1</v>
      </c>
    </row>
    <row r="589" spans="1:28" hidden="1" x14ac:dyDescent="0.25">
      <c r="A589">
        <v>4416472</v>
      </c>
      <c r="B589">
        <v>155405</v>
      </c>
      <c r="C589" t="s">
        <v>4167</v>
      </c>
      <c r="D589" t="s">
        <v>824</v>
      </c>
      <c r="E589" t="s">
        <v>296</v>
      </c>
      <c r="F589" t="s">
        <v>271</v>
      </c>
      <c r="G589" t="s">
        <v>24</v>
      </c>
      <c r="H589" t="s">
        <v>24</v>
      </c>
      <c r="I589" t="s">
        <v>25</v>
      </c>
      <c r="J589" t="s">
        <v>122</v>
      </c>
      <c r="K589">
        <v>-46.162845609588999</v>
      </c>
      <c r="L589">
        <v>-72.052530977092999</v>
      </c>
      <c r="M589" s="1">
        <v>5000</v>
      </c>
      <c r="N589">
        <v>0</v>
      </c>
      <c r="O589" t="s">
        <v>27</v>
      </c>
      <c r="P589" t="s">
        <v>28</v>
      </c>
      <c r="Q589" s="3">
        <v>17499636</v>
      </c>
      <c r="R589" s="1">
        <v>531</v>
      </c>
      <c r="S589" t="s">
        <v>4166</v>
      </c>
      <c r="T589" t="s">
        <v>156</v>
      </c>
      <c r="U589" t="s">
        <v>25</v>
      </c>
      <c r="V589" t="s">
        <v>66</v>
      </c>
      <c r="W589" s="4">
        <f t="shared" si="47"/>
        <v>531</v>
      </c>
      <c r="X589" s="4">
        <f t="shared" si="48"/>
        <v>5000</v>
      </c>
      <c r="Y589" s="9">
        <v>0.5</v>
      </c>
      <c r="Z589" s="5">
        <f t="shared" si="49"/>
        <v>1062</v>
      </c>
      <c r="AA589" t="str">
        <f t="shared" si="50"/>
        <v>2022-06</v>
      </c>
      <c r="AB589" t="str">
        <f t="shared" si="51"/>
        <v>2022-1</v>
      </c>
    </row>
    <row r="590" spans="1:28" hidden="1" x14ac:dyDescent="0.25">
      <c r="A590">
        <v>4430847</v>
      </c>
      <c r="B590">
        <v>157090</v>
      </c>
      <c r="C590" t="s">
        <v>4118</v>
      </c>
      <c r="D590" t="s">
        <v>468</v>
      </c>
      <c r="E590" t="s">
        <v>469</v>
      </c>
      <c r="F590" t="s">
        <v>23</v>
      </c>
      <c r="G590" t="s">
        <v>24</v>
      </c>
      <c r="H590" t="s">
        <v>24</v>
      </c>
      <c r="I590" t="s">
        <v>25</v>
      </c>
      <c r="J590" t="s">
        <v>127</v>
      </c>
      <c r="K590">
        <v>-47.100809499999997</v>
      </c>
      <c r="L590">
        <v>-72.763434799999999</v>
      </c>
      <c r="M590" s="1">
        <v>0</v>
      </c>
      <c r="N590">
        <v>0</v>
      </c>
      <c r="O590" t="s">
        <v>27</v>
      </c>
      <c r="P590" t="s">
        <v>279</v>
      </c>
      <c r="Q590" s="3">
        <v>16002510</v>
      </c>
      <c r="R590" s="1">
        <v>485</v>
      </c>
      <c r="S590" t="s">
        <v>4117</v>
      </c>
      <c r="T590" t="s">
        <v>233</v>
      </c>
      <c r="U590" t="s">
        <v>25</v>
      </c>
      <c r="V590" t="s">
        <v>129</v>
      </c>
      <c r="W590" s="4">
        <f t="shared" si="47"/>
        <v>485</v>
      </c>
      <c r="X590" s="4">
        <f t="shared" si="48"/>
        <v>5000</v>
      </c>
      <c r="Y590" s="9">
        <v>0.5</v>
      </c>
      <c r="Z590" s="5">
        <f t="shared" si="49"/>
        <v>970</v>
      </c>
      <c r="AA590" t="str">
        <f t="shared" si="50"/>
        <v>2022-06</v>
      </c>
      <c r="AB590" t="str">
        <f t="shared" si="51"/>
        <v>2022-1</v>
      </c>
    </row>
    <row r="591" spans="1:28" hidden="1" x14ac:dyDescent="0.25">
      <c r="A591">
        <v>2529776</v>
      </c>
      <c r="B591">
        <v>126186</v>
      </c>
      <c r="C591" t="s">
        <v>4023</v>
      </c>
      <c r="D591" t="s">
        <v>478</v>
      </c>
      <c r="E591" t="s">
        <v>137</v>
      </c>
      <c r="F591" t="s">
        <v>153</v>
      </c>
      <c r="G591" t="s">
        <v>24</v>
      </c>
      <c r="H591" t="s">
        <v>24</v>
      </c>
      <c r="I591" t="s">
        <v>25</v>
      </c>
      <c r="J591" t="s">
        <v>26</v>
      </c>
      <c r="K591">
        <v>0</v>
      </c>
      <c r="L591">
        <v>0</v>
      </c>
      <c r="M591" s="1">
        <v>5000</v>
      </c>
      <c r="O591" t="s">
        <v>27</v>
      </c>
      <c r="P591" t="s">
        <v>661</v>
      </c>
      <c r="Q591" s="3">
        <v>12500000</v>
      </c>
      <c r="R591" s="1">
        <v>394</v>
      </c>
      <c r="S591" t="s">
        <v>4024</v>
      </c>
      <c r="T591" t="s">
        <v>35</v>
      </c>
      <c r="U591" t="s">
        <v>25</v>
      </c>
      <c r="V591" t="s">
        <v>25</v>
      </c>
      <c r="W591" s="4">
        <f t="shared" si="47"/>
        <v>394</v>
      </c>
      <c r="X591" s="4">
        <f t="shared" si="48"/>
        <v>5000</v>
      </c>
      <c r="Y591" s="9">
        <v>0.5</v>
      </c>
      <c r="Z591" s="5">
        <f t="shared" si="49"/>
        <v>788</v>
      </c>
      <c r="AA591" t="str">
        <f t="shared" si="50"/>
        <v>2022-03</v>
      </c>
      <c r="AB591" t="str">
        <f t="shared" si="51"/>
        <v>2022-1</v>
      </c>
    </row>
    <row r="592" spans="1:28" hidden="1" x14ac:dyDescent="0.25">
      <c r="A592">
        <v>2345592</v>
      </c>
      <c r="B592">
        <v>113249</v>
      </c>
      <c r="C592" t="s">
        <v>280</v>
      </c>
      <c r="D592" t="s">
        <v>281</v>
      </c>
      <c r="E592" t="s">
        <v>282</v>
      </c>
      <c r="F592" t="s">
        <v>23</v>
      </c>
      <c r="G592" t="s">
        <v>24</v>
      </c>
      <c r="H592" t="s">
        <v>212</v>
      </c>
      <c r="I592" t="s">
        <v>25</v>
      </c>
      <c r="J592" t="s">
        <v>106</v>
      </c>
      <c r="K592">
        <v>-47.770644099999998</v>
      </c>
      <c r="L592">
        <v>-73.355562199999994</v>
      </c>
      <c r="M592" s="1">
        <v>1545000</v>
      </c>
      <c r="N592">
        <v>0</v>
      </c>
      <c r="O592" t="s">
        <v>27</v>
      </c>
      <c r="P592" t="s">
        <v>283</v>
      </c>
      <c r="Q592" s="3">
        <v>9500000</v>
      </c>
      <c r="R592" s="1">
        <v>303.73854186316402</v>
      </c>
      <c r="S592" t="s">
        <v>284</v>
      </c>
      <c r="T592" t="s">
        <v>285</v>
      </c>
      <c r="U592" t="s">
        <v>25</v>
      </c>
      <c r="V592" t="s">
        <v>109</v>
      </c>
      <c r="W592" s="4">
        <f t="shared" si="47"/>
        <v>303.73854186316402</v>
      </c>
      <c r="X592" s="4">
        <f t="shared" si="48"/>
        <v>5000</v>
      </c>
      <c r="Y592" s="9">
        <v>0.5</v>
      </c>
      <c r="Z592" s="5">
        <f t="shared" si="49"/>
        <v>607.47708372632803</v>
      </c>
      <c r="AA592" t="str">
        <f t="shared" si="50"/>
        <v>2022-02</v>
      </c>
      <c r="AB592" t="str">
        <f t="shared" si="51"/>
        <v>2022-1</v>
      </c>
    </row>
    <row r="593" spans="1:28" hidden="1" x14ac:dyDescent="0.25">
      <c r="A593">
        <v>5137234</v>
      </c>
      <c r="B593">
        <v>234420</v>
      </c>
      <c r="C593" t="s">
        <v>4424</v>
      </c>
      <c r="D593" t="s">
        <v>3618</v>
      </c>
      <c r="E593" t="s">
        <v>4425</v>
      </c>
      <c r="F593" t="s">
        <v>32</v>
      </c>
      <c r="G593" t="s">
        <v>24</v>
      </c>
      <c r="H593" t="s">
        <v>24</v>
      </c>
      <c r="I593" t="s">
        <v>25</v>
      </c>
      <c r="J593" t="s">
        <v>26</v>
      </c>
      <c r="K593">
        <v>0</v>
      </c>
      <c r="L593">
        <v>0</v>
      </c>
      <c r="M593" s="1">
        <v>0</v>
      </c>
      <c r="O593" t="s">
        <v>27</v>
      </c>
      <c r="P593" t="s">
        <v>2189</v>
      </c>
      <c r="Q593" s="3">
        <v>42000000</v>
      </c>
      <c r="R593" s="1">
        <v>1342.84407981609</v>
      </c>
      <c r="S593" t="s">
        <v>4426</v>
      </c>
      <c r="T593" t="s">
        <v>35</v>
      </c>
      <c r="U593" t="s">
        <v>25</v>
      </c>
      <c r="V593" t="s">
        <v>25</v>
      </c>
      <c r="W593" s="4">
        <f t="shared" si="47"/>
        <v>1342.84407981609</v>
      </c>
      <c r="X593" s="4">
        <f t="shared" si="48"/>
        <v>5000</v>
      </c>
      <c r="Y593" s="9">
        <v>0.5</v>
      </c>
      <c r="Z593" s="5">
        <f t="shared" si="49"/>
        <v>2685.68815963218</v>
      </c>
      <c r="AA593" t="str">
        <f t="shared" si="50"/>
        <v>2022-11</v>
      </c>
      <c r="AB593" t="str">
        <f t="shared" si="51"/>
        <v>2022-2</v>
      </c>
    </row>
    <row r="594" spans="1:28" hidden="1" x14ac:dyDescent="0.25">
      <c r="A594">
        <v>4665292</v>
      </c>
      <c r="B594">
        <v>185399</v>
      </c>
      <c r="C594" t="s">
        <v>4164</v>
      </c>
      <c r="D594" t="s">
        <v>2254</v>
      </c>
      <c r="E594" t="s">
        <v>41</v>
      </c>
      <c r="F594" t="s">
        <v>32</v>
      </c>
      <c r="G594" t="s">
        <v>24</v>
      </c>
      <c r="H594" t="s">
        <v>24</v>
      </c>
      <c r="I594" t="s">
        <v>25</v>
      </c>
      <c r="J594" t="s">
        <v>63</v>
      </c>
      <c r="K594">
        <v>-46.162845609589098</v>
      </c>
      <c r="L594">
        <v>-72.052530977093397</v>
      </c>
      <c r="M594" s="1">
        <v>5000</v>
      </c>
      <c r="O594" t="s">
        <v>27</v>
      </c>
      <c r="P594" t="s">
        <v>1255</v>
      </c>
      <c r="Q594" s="3">
        <v>16608033.9</v>
      </c>
      <c r="R594" s="1">
        <v>531</v>
      </c>
      <c r="S594" t="s">
        <v>4165</v>
      </c>
      <c r="T594" t="s">
        <v>35</v>
      </c>
      <c r="U594" t="s">
        <v>25</v>
      </c>
      <c r="V594" t="s">
        <v>66</v>
      </c>
      <c r="W594" s="4">
        <f t="shared" si="47"/>
        <v>531</v>
      </c>
      <c r="X594" s="4">
        <f t="shared" si="48"/>
        <v>5000</v>
      </c>
      <c r="Y594" s="9">
        <v>0.5</v>
      </c>
      <c r="Z594" s="5">
        <f t="shared" si="49"/>
        <v>1062</v>
      </c>
      <c r="AA594" t="str">
        <f t="shared" si="50"/>
        <v>2022-08</v>
      </c>
      <c r="AB594" t="str">
        <f t="shared" si="51"/>
        <v>2022-2</v>
      </c>
    </row>
    <row r="595" spans="1:28" hidden="1" x14ac:dyDescent="0.25">
      <c r="A595">
        <v>5177181</v>
      </c>
      <c r="B595">
        <v>238459</v>
      </c>
      <c r="C595" t="s">
        <v>4121</v>
      </c>
      <c r="D595" t="s">
        <v>2181</v>
      </c>
      <c r="E595" t="s">
        <v>48</v>
      </c>
      <c r="F595" t="s">
        <v>32</v>
      </c>
      <c r="G595" t="s">
        <v>24</v>
      </c>
      <c r="H595" t="s">
        <v>24</v>
      </c>
      <c r="I595" t="s">
        <v>25</v>
      </c>
      <c r="J595" t="s">
        <v>127</v>
      </c>
      <c r="K595">
        <v>0</v>
      </c>
      <c r="L595">
        <v>0</v>
      </c>
      <c r="M595" s="1">
        <v>5000</v>
      </c>
      <c r="O595" t="s">
        <v>27</v>
      </c>
      <c r="P595" t="s">
        <v>90</v>
      </c>
      <c r="Q595" s="3">
        <v>15200000</v>
      </c>
      <c r="R595" s="1">
        <v>485.98166698106297</v>
      </c>
      <c r="S595" t="s">
        <v>4122</v>
      </c>
      <c r="T595" t="s">
        <v>35</v>
      </c>
      <c r="U595" t="s">
        <v>25</v>
      </c>
      <c r="V595" t="s">
        <v>129</v>
      </c>
      <c r="W595" s="4">
        <f t="shared" si="47"/>
        <v>485.98166698106297</v>
      </c>
      <c r="X595" s="4">
        <f t="shared" si="48"/>
        <v>5000</v>
      </c>
      <c r="Y595" s="9">
        <v>0.5</v>
      </c>
      <c r="Z595" s="5">
        <f t="shared" si="49"/>
        <v>971.96333396212594</v>
      </c>
      <c r="AA595" t="str">
        <f t="shared" si="50"/>
        <v>2022-11</v>
      </c>
      <c r="AB595" t="str">
        <f t="shared" si="51"/>
        <v>2022-2</v>
      </c>
    </row>
    <row r="596" spans="1:28" hidden="1" x14ac:dyDescent="0.25">
      <c r="A596">
        <v>4541771</v>
      </c>
      <c r="B596">
        <v>171786</v>
      </c>
      <c r="C596" t="s">
        <v>4119</v>
      </c>
      <c r="D596" t="s">
        <v>471</v>
      </c>
      <c r="E596" t="s">
        <v>472</v>
      </c>
      <c r="F596" t="s">
        <v>23</v>
      </c>
      <c r="G596" t="s">
        <v>24</v>
      </c>
      <c r="H596" t="s">
        <v>24</v>
      </c>
      <c r="I596" t="s">
        <v>25</v>
      </c>
      <c r="J596" t="s">
        <v>127</v>
      </c>
      <c r="K596">
        <v>-47.100809499999997</v>
      </c>
      <c r="L596">
        <v>-72.763434799999999</v>
      </c>
      <c r="M596" s="1">
        <v>0</v>
      </c>
      <c r="N596">
        <v>0</v>
      </c>
      <c r="O596" t="s">
        <v>27</v>
      </c>
      <c r="P596" t="s">
        <v>180</v>
      </c>
      <c r="Q596" s="3">
        <v>16113956</v>
      </c>
      <c r="R596" s="1">
        <v>485</v>
      </c>
      <c r="S596" t="s">
        <v>4117</v>
      </c>
      <c r="T596" t="s">
        <v>233</v>
      </c>
      <c r="U596" t="s">
        <v>25</v>
      </c>
      <c r="V596" t="s">
        <v>129</v>
      </c>
      <c r="W596" s="4">
        <f t="shared" si="47"/>
        <v>485</v>
      </c>
      <c r="X596" s="4">
        <f t="shared" si="48"/>
        <v>5000</v>
      </c>
      <c r="Y596" s="9">
        <v>0.5</v>
      </c>
      <c r="Z596" s="5">
        <f t="shared" si="49"/>
        <v>970</v>
      </c>
      <c r="AA596" t="str">
        <f t="shared" si="50"/>
        <v>2022-07</v>
      </c>
      <c r="AB596" t="str">
        <f t="shared" si="51"/>
        <v>2022-2</v>
      </c>
    </row>
    <row r="597" spans="1:28" hidden="1" x14ac:dyDescent="0.25">
      <c r="A597">
        <v>4647731</v>
      </c>
      <c r="B597">
        <v>183465</v>
      </c>
      <c r="C597" t="s">
        <v>4073</v>
      </c>
      <c r="D597" t="s">
        <v>196</v>
      </c>
      <c r="E597" t="s">
        <v>471</v>
      </c>
      <c r="F597" t="s">
        <v>23</v>
      </c>
      <c r="G597" t="s">
        <v>24</v>
      </c>
      <c r="H597" t="s">
        <v>24</v>
      </c>
      <c r="I597" t="s">
        <v>25</v>
      </c>
      <c r="J597" t="s">
        <v>33</v>
      </c>
      <c r="K597">
        <v>-47.050992100000002</v>
      </c>
      <c r="L597">
        <v>-72.802709500000006</v>
      </c>
      <c r="M597" s="1">
        <v>5000</v>
      </c>
      <c r="O597" t="s">
        <v>27</v>
      </c>
      <c r="P597" t="s">
        <v>349</v>
      </c>
      <c r="Q597" s="3">
        <v>14712095</v>
      </c>
      <c r="R597" s="1">
        <v>440</v>
      </c>
      <c r="S597" t="s">
        <v>4074</v>
      </c>
      <c r="T597" t="s">
        <v>4075</v>
      </c>
      <c r="U597" t="s">
        <v>25</v>
      </c>
      <c r="V597" t="s">
        <v>36</v>
      </c>
      <c r="W597" s="4">
        <f t="shared" si="47"/>
        <v>440</v>
      </c>
      <c r="X597" s="4">
        <f t="shared" si="48"/>
        <v>5000</v>
      </c>
      <c r="Y597" s="9">
        <v>0.5</v>
      </c>
      <c r="Z597" s="5">
        <f t="shared" si="49"/>
        <v>880</v>
      </c>
      <c r="AA597" t="str">
        <f t="shared" si="50"/>
        <v>2022-08</v>
      </c>
      <c r="AB597" t="str">
        <f t="shared" si="51"/>
        <v>2022-2</v>
      </c>
    </row>
    <row r="598" spans="1:28" hidden="1" x14ac:dyDescent="0.25">
      <c r="A598">
        <v>4493584</v>
      </c>
      <c r="B598">
        <v>165436</v>
      </c>
      <c r="C598" t="s">
        <v>4056</v>
      </c>
      <c r="D598" t="s">
        <v>661</v>
      </c>
      <c r="E598" t="s">
        <v>701</v>
      </c>
      <c r="F598" t="s">
        <v>32</v>
      </c>
      <c r="G598" t="s">
        <v>24</v>
      </c>
      <c r="H598" t="s">
        <v>24</v>
      </c>
      <c r="I598" t="s">
        <v>25</v>
      </c>
      <c r="J598" t="s">
        <v>70</v>
      </c>
      <c r="K598">
        <v>0</v>
      </c>
      <c r="L598">
        <v>0</v>
      </c>
      <c r="M598" s="1">
        <v>5000</v>
      </c>
      <c r="O598" t="s">
        <v>27</v>
      </c>
      <c r="P598" t="s">
        <v>479</v>
      </c>
      <c r="Q598" s="3">
        <v>13181962.274</v>
      </c>
      <c r="R598" s="1">
        <v>421.46</v>
      </c>
      <c r="S598" t="s">
        <v>4057</v>
      </c>
      <c r="T598" t="s">
        <v>35</v>
      </c>
      <c r="U598" t="s">
        <v>25</v>
      </c>
      <c r="V598" t="s">
        <v>73</v>
      </c>
      <c r="W598" s="4">
        <f t="shared" si="47"/>
        <v>421.46</v>
      </c>
      <c r="X598" s="4">
        <f t="shared" si="48"/>
        <v>5000</v>
      </c>
      <c r="Y598" s="9">
        <v>0.5</v>
      </c>
      <c r="Z598" s="5">
        <f t="shared" si="49"/>
        <v>842.92</v>
      </c>
      <c r="AA598" t="str">
        <f t="shared" si="50"/>
        <v>2022-07</v>
      </c>
      <c r="AB598" t="str">
        <f t="shared" si="51"/>
        <v>2022-2</v>
      </c>
    </row>
    <row r="599" spans="1:28" hidden="1" x14ac:dyDescent="0.25">
      <c r="A599">
        <v>5286665</v>
      </c>
      <c r="B599">
        <v>249651</v>
      </c>
      <c r="C599" t="s">
        <v>4403</v>
      </c>
      <c r="D599" t="s">
        <v>529</v>
      </c>
      <c r="E599" t="s">
        <v>3992</v>
      </c>
      <c r="F599" t="s">
        <v>32</v>
      </c>
      <c r="G599" t="s">
        <v>24</v>
      </c>
      <c r="H599" t="s">
        <v>24</v>
      </c>
      <c r="I599" t="s">
        <v>25</v>
      </c>
      <c r="J599" t="s">
        <v>70</v>
      </c>
      <c r="K599">
        <v>0</v>
      </c>
      <c r="L599">
        <v>0</v>
      </c>
      <c r="M599" s="1">
        <v>5300</v>
      </c>
      <c r="O599" t="s">
        <v>27</v>
      </c>
      <c r="P599" t="s">
        <v>453</v>
      </c>
      <c r="Q599" s="3">
        <v>38000000</v>
      </c>
      <c r="R599" s="1">
        <v>1214.9541674526599</v>
      </c>
      <c r="S599" t="s">
        <v>4404</v>
      </c>
      <c r="T599" t="s">
        <v>35</v>
      </c>
      <c r="U599" t="s">
        <v>25</v>
      </c>
      <c r="V599" t="s">
        <v>73</v>
      </c>
      <c r="W599" s="4">
        <f t="shared" si="47"/>
        <v>1214.9541674526599</v>
      </c>
      <c r="X599" s="4">
        <f t="shared" si="48"/>
        <v>5300</v>
      </c>
      <c r="Y599" s="9">
        <v>0.53</v>
      </c>
      <c r="Z599" s="5">
        <f t="shared" si="49"/>
        <v>2292.3663536842637</v>
      </c>
      <c r="AA599" t="str">
        <f t="shared" si="50"/>
        <v>2022-12</v>
      </c>
      <c r="AB599" t="str">
        <f t="shared" si="51"/>
        <v>2022-2</v>
      </c>
    </row>
    <row r="600" spans="1:28" hidden="1" x14ac:dyDescent="0.25">
      <c r="A600">
        <v>5150229</v>
      </c>
      <c r="B600">
        <v>235537</v>
      </c>
      <c r="C600" t="s">
        <v>4381</v>
      </c>
      <c r="D600" t="s">
        <v>1395</v>
      </c>
      <c r="E600" t="s">
        <v>822</v>
      </c>
      <c r="F600" t="s">
        <v>153</v>
      </c>
      <c r="G600" t="s">
        <v>24</v>
      </c>
      <c r="H600" t="s">
        <v>24</v>
      </c>
      <c r="I600" t="s">
        <v>25</v>
      </c>
      <c r="J600" t="s">
        <v>26</v>
      </c>
      <c r="K600">
        <v>-44.549734387384099</v>
      </c>
      <c r="L600">
        <v>-72.627732867174799</v>
      </c>
      <c r="M600" s="1">
        <v>10000</v>
      </c>
      <c r="O600" t="s">
        <v>27</v>
      </c>
      <c r="P600" t="s">
        <v>824</v>
      </c>
      <c r="Q600" s="3">
        <v>70503646</v>
      </c>
      <c r="R600" s="1">
        <v>2030</v>
      </c>
      <c r="S600" t="s">
        <v>4382</v>
      </c>
      <c r="T600" t="s">
        <v>3078</v>
      </c>
      <c r="U600" t="s">
        <v>25</v>
      </c>
      <c r="V600" t="s">
        <v>25</v>
      </c>
      <c r="W600" s="4">
        <f t="shared" si="47"/>
        <v>2030</v>
      </c>
      <c r="X600" s="4">
        <f t="shared" si="48"/>
        <v>10000</v>
      </c>
      <c r="Y600" s="9">
        <v>1</v>
      </c>
      <c r="Z600" s="5">
        <f t="shared" si="49"/>
        <v>2030</v>
      </c>
      <c r="AA600" t="str">
        <f t="shared" si="50"/>
        <v>2022-11</v>
      </c>
      <c r="AB600" t="str">
        <f t="shared" si="51"/>
        <v>2022-2</v>
      </c>
    </row>
    <row r="601" spans="1:28" hidden="1" x14ac:dyDescent="0.25">
      <c r="A601">
        <v>4607775</v>
      </c>
      <c r="B601">
        <v>179398</v>
      </c>
      <c r="C601" t="s">
        <v>273</v>
      </c>
      <c r="D601" t="s">
        <v>274</v>
      </c>
      <c r="E601" t="s">
        <v>275</v>
      </c>
      <c r="F601" t="s">
        <v>32</v>
      </c>
      <c r="G601" t="s">
        <v>24</v>
      </c>
      <c r="H601" t="s">
        <v>24</v>
      </c>
      <c r="I601" t="s">
        <v>25</v>
      </c>
      <c r="J601" t="s">
        <v>26</v>
      </c>
      <c r="K601">
        <v>0</v>
      </c>
      <c r="L601">
        <v>0</v>
      </c>
      <c r="M601" s="1">
        <v>10000000</v>
      </c>
      <c r="O601" t="s">
        <v>27</v>
      </c>
      <c r="P601" t="s">
        <v>276</v>
      </c>
      <c r="Q601" s="3">
        <v>55000000</v>
      </c>
      <c r="R601" s="1">
        <v>1758.4862949972701</v>
      </c>
      <c r="S601" t="s">
        <v>277</v>
      </c>
      <c r="T601" t="s">
        <v>35</v>
      </c>
      <c r="U601" t="s">
        <v>25</v>
      </c>
      <c r="V601" t="s">
        <v>25</v>
      </c>
      <c r="W601" s="4">
        <f t="shared" si="47"/>
        <v>1758.4862949972701</v>
      </c>
      <c r="X601" s="4">
        <f t="shared" si="48"/>
        <v>10000</v>
      </c>
      <c r="Y601" s="9">
        <v>1</v>
      </c>
      <c r="Z601" s="5">
        <f t="shared" si="49"/>
        <v>1758.4862949972701</v>
      </c>
      <c r="AA601" t="str">
        <f t="shared" si="50"/>
        <v>2022-07</v>
      </c>
      <c r="AB601" t="str">
        <f t="shared" si="51"/>
        <v>2022-2</v>
      </c>
    </row>
    <row r="602" spans="1:28" hidden="1" x14ac:dyDescent="0.25">
      <c r="A602">
        <v>4467583</v>
      </c>
      <c r="B602">
        <v>162365</v>
      </c>
      <c r="C602" t="s">
        <v>4265</v>
      </c>
      <c r="D602" t="s">
        <v>459</v>
      </c>
      <c r="E602" t="s">
        <v>852</v>
      </c>
      <c r="F602" t="s">
        <v>271</v>
      </c>
      <c r="G602" t="s">
        <v>24</v>
      </c>
      <c r="H602" t="s">
        <v>24</v>
      </c>
      <c r="I602" t="s">
        <v>25</v>
      </c>
      <c r="J602" t="s">
        <v>106</v>
      </c>
      <c r="K602">
        <v>-47.803759999999997</v>
      </c>
      <c r="L602">
        <v>-73.396289999999993</v>
      </c>
      <c r="M602" s="1">
        <v>10000</v>
      </c>
      <c r="N602">
        <v>0</v>
      </c>
      <c r="O602" t="s">
        <v>27</v>
      </c>
      <c r="P602" t="s">
        <v>461</v>
      </c>
      <c r="Q602" s="3">
        <v>44998320</v>
      </c>
      <c r="R602" s="1">
        <v>1360</v>
      </c>
      <c r="S602" t="s">
        <v>4266</v>
      </c>
      <c r="T602" t="s">
        <v>1028</v>
      </c>
      <c r="U602" t="s">
        <v>25</v>
      </c>
      <c r="V602" t="s">
        <v>109</v>
      </c>
      <c r="W602" s="4">
        <f t="shared" si="47"/>
        <v>1360</v>
      </c>
      <c r="X602" s="4">
        <f t="shared" si="48"/>
        <v>10000</v>
      </c>
      <c r="Y602" s="9">
        <v>1</v>
      </c>
      <c r="Z602" s="5">
        <f t="shared" si="49"/>
        <v>1360</v>
      </c>
      <c r="AA602" t="str">
        <f t="shared" si="50"/>
        <v>2022-07</v>
      </c>
      <c r="AB602" t="str">
        <f t="shared" si="51"/>
        <v>2022-2</v>
      </c>
    </row>
    <row r="603" spans="1:28" hidden="1" x14ac:dyDescent="0.25">
      <c r="A603">
        <v>5257045</v>
      </c>
      <c r="B603">
        <v>246715</v>
      </c>
      <c r="C603" t="s">
        <v>249</v>
      </c>
      <c r="D603" t="s">
        <v>250</v>
      </c>
      <c r="E603" t="s">
        <v>251</v>
      </c>
      <c r="F603" t="s">
        <v>32</v>
      </c>
      <c r="G603" t="s">
        <v>24</v>
      </c>
      <c r="H603" t="s">
        <v>24</v>
      </c>
      <c r="I603" t="s">
        <v>25</v>
      </c>
      <c r="J603" t="s">
        <v>63</v>
      </c>
      <c r="K603">
        <v>-46.325594144263803</v>
      </c>
      <c r="L603">
        <v>-73.415451049804702</v>
      </c>
      <c r="M603" s="8">
        <v>10000</v>
      </c>
      <c r="O603" t="s">
        <v>27</v>
      </c>
      <c r="P603" t="s">
        <v>252</v>
      </c>
      <c r="Q603" s="3">
        <v>24000000</v>
      </c>
      <c r="R603" s="1">
        <v>767.33947418062496</v>
      </c>
      <c r="S603" t="s">
        <v>253</v>
      </c>
      <c r="T603" t="s">
        <v>254</v>
      </c>
      <c r="U603" t="s">
        <v>25</v>
      </c>
      <c r="V603" t="s">
        <v>66</v>
      </c>
      <c r="W603" s="4">
        <f t="shared" si="47"/>
        <v>767.33947418062496</v>
      </c>
      <c r="X603" s="4">
        <f t="shared" si="48"/>
        <v>10000</v>
      </c>
      <c r="Y603" s="9">
        <v>1</v>
      </c>
      <c r="Z603" s="5">
        <f t="shared" si="49"/>
        <v>767.33947418062496</v>
      </c>
      <c r="AA603" t="str">
        <f t="shared" si="50"/>
        <v>2022-12</v>
      </c>
      <c r="AB603" t="str">
        <f t="shared" si="51"/>
        <v>2022-2</v>
      </c>
    </row>
    <row r="604" spans="1:28" hidden="1" x14ac:dyDescent="0.25">
      <c r="A604">
        <v>4523948</v>
      </c>
      <c r="B604">
        <v>169995</v>
      </c>
      <c r="C604" t="s">
        <v>3994</v>
      </c>
      <c r="D604" t="s">
        <v>852</v>
      </c>
      <c r="E604" t="s">
        <v>2596</v>
      </c>
      <c r="F604" t="s">
        <v>153</v>
      </c>
      <c r="G604" t="s">
        <v>24</v>
      </c>
      <c r="H604" t="s">
        <v>24</v>
      </c>
      <c r="I604" t="s">
        <v>25</v>
      </c>
      <c r="J604" t="s">
        <v>26</v>
      </c>
      <c r="K604">
        <v>-45.462231899999999</v>
      </c>
      <c r="L604">
        <v>-72.819015899999997</v>
      </c>
      <c r="M604" s="1">
        <v>10000</v>
      </c>
      <c r="O604" t="s">
        <v>27</v>
      </c>
      <c r="P604" t="s">
        <v>276</v>
      </c>
      <c r="Q604" s="3">
        <v>25000000</v>
      </c>
      <c r="R604" s="1">
        <v>753</v>
      </c>
      <c r="S604" t="s">
        <v>3995</v>
      </c>
      <c r="T604" t="s">
        <v>35</v>
      </c>
      <c r="U604" t="s">
        <v>25</v>
      </c>
      <c r="V604" t="s">
        <v>25</v>
      </c>
      <c r="W604" s="4">
        <f t="shared" si="47"/>
        <v>753</v>
      </c>
      <c r="X604" s="4">
        <f t="shared" si="48"/>
        <v>10000</v>
      </c>
      <c r="Y604" s="9">
        <v>1</v>
      </c>
      <c r="Z604" s="5">
        <f t="shared" si="49"/>
        <v>753</v>
      </c>
      <c r="AA604" t="str">
        <f t="shared" si="50"/>
        <v>2022-07</v>
      </c>
      <c r="AB604" t="str">
        <f t="shared" si="51"/>
        <v>2022-2</v>
      </c>
    </row>
    <row r="605" spans="1:28" hidden="1" x14ac:dyDescent="0.25">
      <c r="A605">
        <v>4889043</v>
      </c>
      <c r="B605">
        <v>208030</v>
      </c>
      <c r="C605" t="s">
        <v>3892</v>
      </c>
      <c r="D605" t="s">
        <v>614</v>
      </c>
      <c r="E605" t="s">
        <v>1602</v>
      </c>
      <c r="F605" t="s">
        <v>153</v>
      </c>
      <c r="G605" t="s">
        <v>24</v>
      </c>
      <c r="H605" t="s">
        <v>190</v>
      </c>
      <c r="I605" t="s">
        <v>25</v>
      </c>
      <c r="J605" t="s">
        <v>70</v>
      </c>
      <c r="K605">
        <v>-45.571225400000003</v>
      </c>
      <c r="L605">
        <v>-72.068264999999997</v>
      </c>
      <c r="M605" s="1">
        <v>10000</v>
      </c>
      <c r="O605" t="s">
        <v>27</v>
      </c>
      <c r="P605" t="s">
        <v>509</v>
      </c>
      <c r="Q605" s="3">
        <v>21000000</v>
      </c>
      <c r="R605" s="1">
        <v>614</v>
      </c>
      <c r="S605" t="s">
        <v>3893</v>
      </c>
      <c r="T605" t="s">
        <v>70</v>
      </c>
      <c r="U605" t="s">
        <v>25</v>
      </c>
      <c r="V605" t="s">
        <v>73</v>
      </c>
      <c r="W605" s="4">
        <f t="shared" si="47"/>
        <v>614</v>
      </c>
      <c r="X605" s="4">
        <f t="shared" si="48"/>
        <v>10000</v>
      </c>
      <c r="Y605" s="9">
        <v>1</v>
      </c>
      <c r="Z605" s="5">
        <f t="shared" si="49"/>
        <v>614</v>
      </c>
      <c r="AA605" t="str">
        <f t="shared" si="50"/>
        <v>2022-09</v>
      </c>
      <c r="AB605" t="str">
        <f t="shared" si="51"/>
        <v>2022-2</v>
      </c>
    </row>
    <row r="606" spans="1:28" hidden="1" x14ac:dyDescent="0.25">
      <c r="A606">
        <v>5306128</v>
      </c>
      <c r="B606">
        <v>251471</v>
      </c>
      <c r="C606" t="s">
        <v>3793</v>
      </c>
      <c r="D606" t="s">
        <v>185</v>
      </c>
      <c r="E606" t="s">
        <v>1199</v>
      </c>
      <c r="F606" t="s">
        <v>153</v>
      </c>
      <c r="G606" t="s">
        <v>24</v>
      </c>
      <c r="H606" t="s">
        <v>24</v>
      </c>
      <c r="I606" t="s">
        <v>25</v>
      </c>
      <c r="J606" t="s">
        <v>63</v>
      </c>
      <c r="K606">
        <v>-46.352775000000001</v>
      </c>
      <c r="L606">
        <v>-72.682119999999998</v>
      </c>
      <c r="M606" s="1">
        <v>10000</v>
      </c>
      <c r="O606" t="s">
        <v>27</v>
      </c>
      <c r="P606" t="s">
        <v>824</v>
      </c>
      <c r="Q606" s="3">
        <v>17465565</v>
      </c>
      <c r="R606" s="1">
        <v>500</v>
      </c>
      <c r="S606" t="s">
        <v>3794</v>
      </c>
      <c r="T606" t="s">
        <v>178</v>
      </c>
      <c r="U606" t="s">
        <v>25</v>
      </c>
      <c r="V606" t="s">
        <v>66</v>
      </c>
      <c r="W606" s="4">
        <f t="shared" si="47"/>
        <v>500</v>
      </c>
      <c r="X606" s="4">
        <f t="shared" si="48"/>
        <v>10000</v>
      </c>
      <c r="Y606" s="9">
        <v>1</v>
      </c>
      <c r="Z606" s="5">
        <f t="shared" si="49"/>
        <v>500</v>
      </c>
      <c r="AA606" t="str">
        <f t="shared" si="50"/>
        <v>2022-12</v>
      </c>
      <c r="AB606" t="str">
        <f t="shared" si="51"/>
        <v>2022-2</v>
      </c>
    </row>
    <row r="607" spans="1:28" hidden="1" x14ac:dyDescent="0.25">
      <c r="A607">
        <v>4783070</v>
      </c>
      <c r="B607">
        <v>196930</v>
      </c>
      <c r="C607" t="s">
        <v>3696</v>
      </c>
      <c r="D607" t="s">
        <v>774</v>
      </c>
      <c r="E607" t="s">
        <v>1637</v>
      </c>
      <c r="F607" t="s">
        <v>32</v>
      </c>
      <c r="G607" t="s">
        <v>24</v>
      </c>
      <c r="H607" t="s">
        <v>24</v>
      </c>
      <c r="I607" t="s">
        <v>25</v>
      </c>
      <c r="J607" t="s">
        <v>26</v>
      </c>
      <c r="K607">
        <v>0</v>
      </c>
      <c r="L607">
        <v>0</v>
      </c>
      <c r="M607" s="1">
        <v>10000</v>
      </c>
      <c r="O607" t="s">
        <v>27</v>
      </c>
      <c r="P607" t="s">
        <v>181</v>
      </c>
      <c r="Q607" s="3">
        <v>14199712.6</v>
      </c>
      <c r="R607" s="1">
        <v>454</v>
      </c>
      <c r="S607" t="s">
        <v>3697</v>
      </c>
      <c r="T607" t="s">
        <v>35</v>
      </c>
      <c r="U607" t="s">
        <v>25</v>
      </c>
      <c r="V607" t="s">
        <v>25</v>
      </c>
      <c r="W607" s="4">
        <f t="shared" ref="W607:W670" si="52">R607</f>
        <v>454</v>
      </c>
      <c r="X607" s="4">
        <f t="shared" si="48"/>
        <v>10000</v>
      </c>
      <c r="Y607" s="9">
        <v>1</v>
      </c>
      <c r="Z607" s="5">
        <f t="shared" si="49"/>
        <v>454</v>
      </c>
      <c r="AA607" t="str">
        <f t="shared" si="50"/>
        <v>2022-09</v>
      </c>
      <c r="AB607" t="str">
        <f t="shared" si="51"/>
        <v>2022-2</v>
      </c>
    </row>
    <row r="608" spans="1:28" hidden="1" x14ac:dyDescent="0.25">
      <c r="A608">
        <v>4959112</v>
      </c>
      <c r="B608">
        <v>215099</v>
      </c>
      <c r="C608" t="s">
        <v>3134</v>
      </c>
      <c r="D608" t="s">
        <v>1037</v>
      </c>
      <c r="E608" t="s">
        <v>1916</v>
      </c>
      <c r="F608" t="s">
        <v>32</v>
      </c>
      <c r="G608" t="s">
        <v>24</v>
      </c>
      <c r="H608" t="s">
        <v>24</v>
      </c>
      <c r="I608" t="s">
        <v>25</v>
      </c>
      <c r="J608" t="s">
        <v>63</v>
      </c>
      <c r="K608">
        <v>0</v>
      </c>
      <c r="L608">
        <v>0</v>
      </c>
      <c r="M608" s="6">
        <v>10000</v>
      </c>
      <c r="O608" t="s">
        <v>27</v>
      </c>
      <c r="P608" t="s">
        <v>371</v>
      </c>
      <c r="Q608" s="3">
        <v>7100000</v>
      </c>
      <c r="R608" s="1">
        <v>227.00459444510199</v>
      </c>
      <c r="S608" t="s">
        <v>3135</v>
      </c>
      <c r="T608" t="s">
        <v>35</v>
      </c>
      <c r="U608" t="s">
        <v>25</v>
      </c>
      <c r="V608" t="s">
        <v>66</v>
      </c>
      <c r="W608" s="4">
        <f t="shared" si="52"/>
        <v>227.00459444510199</v>
      </c>
      <c r="X608" s="4">
        <f t="shared" si="48"/>
        <v>10000</v>
      </c>
      <c r="Y608" s="9">
        <v>1</v>
      </c>
      <c r="Z608" s="5">
        <f t="shared" si="49"/>
        <v>227.00459444510199</v>
      </c>
      <c r="AA608" t="str">
        <f t="shared" si="50"/>
        <v>2022-10</v>
      </c>
      <c r="AB608" t="str">
        <f t="shared" si="51"/>
        <v>2022-2</v>
      </c>
    </row>
    <row r="609" spans="1:28" hidden="1" x14ac:dyDescent="0.25">
      <c r="A609">
        <v>4504322</v>
      </c>
      <c r="B609">
        <v>166944</v>
      </c>
      <c r="C609" t="s">
        <v>3009</v>
      </c>
      <c r="D609" t="s">
        <v>666</v>
      </c>
      <c r="E609" t="s">
        <v>446</v>
      </c>
      <c r="F609" t="s">
        <v>32</v>
      </c>
      <c r="G609" t="s">
        <v>24</v>
      </c>
      <c r="H609" t="s">
        <v>24</v>
      </c>
      <c r="I609" t="s">
        <v>25</v>
      </c>
      <c r="J609" t="s">
        <v>63</v>
      </c>
      <c r="K609">
        <v>0</v>
      </c>
      <c r="L609">
        <v>0</v>
      </c>
      <c r="M609" s="1">
        <v>10000</v>
      </c>
      <c r="O609" t="s">
        <v>27</v>
      </c>
      <c r="P609" t="s">
        <v>1065</v>
      </c>
      <c r="Q609" s="3">
        <v>6100000</v>
      </c>
      <c r="R609" s="1">
        <v>195.03211635424199</v>
      </c>
      <c r="S609" t="s">
        <v>3010</v>
      </c>
      <c r="T609" t="s">
        <v>35</v>
      </c>
      <c r="U609" t="s">
        <v>25</v>
      </c>
      <c r="V609" t="s">
        <v>66</v>
      </c>
      <c r="W609" s="4">
        <f t="shared" si="52"/>
        <v>195.03211635424199</v>
      </c>
      <c r="X609" s="4">
        <f t="shared" si="48"/>
        <v>10000</v>
      </c>
      <c r="Y609" s="9">
        <v>1</v>
      </c>
      <c r="Z609" s="5">
        <f t="shared" si="49"/>
        <v>195.03211635424199</v>
      </c>
      <c r="AA609" t="str">
        <f t="shared" si="50"/>
        <v>2022-07</v>
      </c>
      <c r="AB609" t="str">
        <f t="shared" si="51"/>
        <v>2022-2</v>
      </c>
    </row>
    <row r="610" spans="1:28" hidden="1" x14ac:dyDescent="0.25">
      <c r="A610">
        <v>4711263</v>
      </c>
      <c r="B610">
        <v>190120</v>
      </c>
      <c r="C610" t="s">
        <v>4275</v>
      </c>
      <c r="D610" t="s">
        <v>2530</v>
      </c>
      <c r="E610" t="s">
        <v>4276</v>
      </c>
      <c r="F610" t="s">
        <v>23</v>
      </c>
      <c r="G610" t="s">
        <v>24</v>
      </c>
      <c r="H610" t="s">
        <v>24</v>
      </c>
      <c r="I610" t="s">
        <v>25</v>
      </c>
      <c r="J610" t="s">
        <v>26</v>
      </c>
      <c r="K610">
        <v>-45.159762100000002</v>
      </c>
      <c r="L610">
        <v>-72.141452299999997</v>
      </c>
      <c r="M610" s="1">
        <v>10125</v>
      </c>
      <c r="N610">
        <v>0</v>
      </c>
      <c r="O610" t="s">
        <v>27</v>
      </c>
      <c r="P610" t="s">
        <v>180</v>
      </c>
      <c r="Q610" s="3">
        <v>46650186</v>
      </c>
      <c r="R610" s="1">
        <v>1388</v>
      </c>
      <c r="S610" t="s">
        <v>4273</v>
      </c>
      <c r="T610" t="s">
        <v>4274</v>
      </c>
      <c r="U610" t="s">
        <v>25</v>
      </c>
      <c r="V610" t="s">
        <v>25</v>
      </c>
      <c r="W610" s="4">
        <f t="shared" si="52"/>
        <v>1388</v>
      </c>
      <c r="X610" s="4">
        <f t="shared" si="48"/>
        <v>10125</v>
      </c>
      <c r="Y610" s="9">
        <v>1.0125</v>
      </c>
      <c r="Z610" s="5">
        <f t="shared" si="49"/>
        <v>1370.8641975308642</v>
      </c>
      <c r="AA610" t="str">
        <f t="shared" si="50"/>
        <v>2022-08</v>
      </c>
      <c r="AB610" t="str">
        <f t="shared" si="51"/>
        <v>2022-2</v>
      </c>
    </row>
    <row r="611" spans="1:28" hidden="1" x14ac:dyDescent="0.25">
      <c r="A611">
        <v>4973845</v>
      </c>
      <c r="B611">
        <v>216851</v>
      </c>
      <c r="C611" t="s">
        <v>4517</v>
      </c>
      <c r="D611" t="s">
        <v>196</v>
      </c>
      <c r="E611" t="s">
        <v>2926</v>
      </c>
      <c r="F611" t="s">
        <v>23</v>
      </c>
      <c r="G611" t="s">
        <v>24</v>
      </c>
      <c r="H611" t="s">
        <v>24</v>
      </c>
      <c r="I611" t="s">
        <v>25</v>
      </c>
      <c r="J611" t="s">
        <v>70</v>
      </c>
      <c r="K611">
        <v>-45.577860899999997</v>
      </c>
      <c r="L611">
        <v>-72.079116600000006</v>
      </c>
      <c r="M611" s="1">
        <v>10768</v>
      </c>
      <c r="O611" t="s">
        <v>27</v>
      </c>
      <c r="P611" t="s">
        <v>1918</v>
      </c>
      <c r="Q611" s="3">
        <v>466439150</v>
      </c>
      <c r="R611" s="1">
        <v>13555</v>
      </c>
      <c r="S611" t="s">
        <v>4518</v>
      </c>
      <c r="T611" t="s">
        <v>4519</v>
      </c>
      <c r="U611" t="s">
        <v>25</v>
      </c>
      <c r="V611" t="s">
        <v>73</v>
      </c>
      <c r="W611" s="4">
        <f t="shared" si="52"/>
        <v>13555</v>
      </c>
      <c r="X611" s="4">
        <f t="shared" si="48"/>
        <v>10768</v>
      </c>
      <c r="Y611" s="9">
        <v>1.0768</v>
      </c>
      <c r="Z611" s="5">
        <f t="shared" si="49"/>
        <v>12588.224368499257</v>
      </c>
      <c r="AA611" t="str">
        <f t="shared" si="50"/>
        <v>2022-10</v>
      </c>
      <c r="AB611" t="str">
        <f t="shared" si="51"/>
        <v>2022-2</v>
      </c>
    </row>
    <row r="612" spans="1:28" hidden="1" x14ac:dyDescent="0.25">
      <c r="A612">
        <v>5360720</v>
      </c>
      <c r="B612">
        <v>257312</v>
      </c>
      <c r="C612" t="s">
        <v>4089</v>
      </c>
      <c r="D612" t="s">
        <v>1007</v>
      </c>
      <c r="E612" t="s">
        <v>1008</v>
      </c>
      <c r="F612" t="s">
        <v>32</v>
      </c>
      <c r="G612" t="s">
        <v>24</v>
      </c>
      <c r="H612" t="s">
        <v>24</v>
      </c>
      <c r="I612" t="s">
        <v>25</v>
      </c>
      <c r="J612" t="s">
        <v>70</v>
      </c>
      <c r="K612">
        <v>0</v>
      </c>
      <c r="L612">
        <v>0</v>
      </c>
      <c r="M612" s="6">
        <v>11500</v>
      </c>
      <c r="O612" t="s">
        <v>27</v>
      </c>
      <c r="P612" t="s">
        <v>320</v>
      </c>
      <c r="Q612" s="3">
        <v>32000000</v>
      </c>
      <c r="R612" s="1">
        <v>1023.1192989075</v>
      </c>
      <c r="S612" t="s">
        <v>4090</v>
      </c>
      <c r="T612" t="s">
        <v>35</v>
      </c>
      <c r="U612" t="s">
        <v>25</v>
      </c>
      <c r="V612" t="s">
        <v>73</v>
      </c>
      <c r="W612" s="4">
        <f t="shared" si="52"/>
        <v>1023.1192989075</v>
      </c>
      <c r="X612" s="4">
        <f t="shared" si="48"/>
        <v>11500</v>
      </c>
      <c r="Y612" s="9">
        <v>1.1499999999999999</v>
      </c>
      <c r="Z612" s="5">
        <f t="shared" si="49"/>
        <v>889.66895557173928</v>
      </c>
      <c r="AA612" t="str">
        <f t="shared" si="50"/>
        <v>2022-12</v>
      </c>
      <c r="AB612" t="str">
        <f t="shared" si="51"/>
        <v>2022-2</v>
      </c>
    </row>
    <row r="613" spans="1:28" hidden="1" x14ac:dyDescent="0.25">
      <c r="A613">
        <v>5370220</v>
      </c>
      <c r="B613">
        <v>258172</v>
      </c>
      <c r="C613" t="s">
        <v>4282</v>
      </c>
      <c r="D613" t="s">
        <v>116</v>
      </c>
      <c r="E613" t="s">
        <v>1444</v>
      </c>
      <c r="F613" t="s">
        <v>32</v>
      </c>
      <c r="G613" t="s">
        <v>24</v>
      </c>
      <c r="H613" t="s">
        <v>24</v>
      </c>
      <c r="I613" t="s">
        <v>25</v>
      </c>
      <c r="J613" t="s">
        <v>26</v>
      </c>
      <c r="K613">
        <v>0</v>
      </c>
      <c r="L613">
        <v>0</v>
      </c>
      <c r="M613" s="1">
        <v>0</v>
      </c>
      <c r="O613" t="s">
        <v>54</v>
      </c>
      <c r="P613" t="s">
        <v>35</v>
      </c>
      <c r="Q613" s="3">
        <v>52000000</v>
      </c>
      <c r="R613" s="1">
        <v>1662.56886072469</v>
      </c>
      <c r="S613" t="s">
        <v>4283</v>
      </c>
      <c r="T613" t="s">
        <v>35</v>
      </c>
      <c r="U613" t="s">
        <v>25</v>
      </c>
      <c r="V613" t="s">
        <v>25</v>
      </c>
      <c r="W613" s="4">
        <f t="shared" si="52"/>
        <v>1662.56886072469</v>
      </c>
      <c r="X613" s="4">
        <f t="shared" si="48"/>
        <v>12000</v>
      </c>
      <c r="Y613" s="9">
        <v>1.2</v>
      </c>
      <c r="Z613" s="5">
        <f t="shared" si="49"/>
        <v>1385.4740506039084</v>
      </c>
      <c r="AA613" t="str">
        <f t="shared" si="50"/>
        <v>2022-12</v>
      </c>
      <c r="AB613" t="str">
        <f t="shared" si="51"/>
        <v>2022-2</v>
      </c>
    </row>
    <row r="614" spans="1:28" hidden="1" x14ac:dyDescent="0.25">
      <c r="A614">
        <v>4687429</v>
      </c>
      <c r="B614">
        <v>187865</v>
      </c>
      <c r="C614" t="s">
        <v>4503</v>
      </c>
      <c r="D614" t="s">
        <v>278</v>
      </c>
      <c r="E614" t="s">
        <v>279</v>
      </c>
      <c r="F614" t="s">
        <v>32</v>
      </c>
      <c r="G614" t="s">
        <v>24</v>
      </c>
      <c r="H614" t="s">
        <v>24</v>
      </c>
      <c r="I614" t="s">
        <v>25</v>
      </c>
      <c r="J614" t="s">
        <v>63</v>
      </c>
      <c r="K614">
        <v>0</v>
      </c>
      <c r="L614">
        <v>0</v>
      </c>
      <c r="M614" s="1">
        <v>10260</v>
      </c>
      <c r="O614" t="s">
        <v>27</v>
      </c>
      <c r="P614" t="s">
        <v>181</v>
      </c>
      <c r="Q614" s="3">
        <v>180000000</v>
      </c>
      <c r="R614" s="1">
        <v>5755.0460563546903</v>
      </c>
      <c r="S614" t="s">
        <v>4504</v>
      </c>
      <c r="T614" t="s">
        <v>35</v>
      </c>
      <c r="U614" t="s">
        <v>25</v>
      </c>
      <c r="V614" t="s">
        <v>66</v>
      </c>
      <c r="W614" s="4">
        <f t="shared" si="52"/>
        <v>5755.0460563546903</v>
      </c>
      <c r="X614" s="4">
        <f t="shared" si="48"/>
        <v>12300</v>
      </c>
      <c r="Y614" s="9">
        <v>1.23</v>
      </c>
      <c r="Z614" s="5">
        <f t="shared" si="49"/>
        <v>4678.8992328086915</v>
      </c>
      <c r="AA614" t="str">
        <f t="shared" si="50"/>
        <v>2022-08</v>
      </c>
      <c r="AB614" t="str">
        <f t="shared" si="51"/>
        <v>2022-2</v>
      </c>
    </row>
    <row r="615" spans="1:28" hidden="1" x14ac:dyDescent="0.25">
      <c r="A615">
        <v>5252064</v>
      </c>
      <c r="B615">
        <v>246290</v>
      </c>
      <c r="C615" t="s">
        <v>3603</v>
      </c>
      <c r="D615" t="s">
        <v>2827</v>
      </c>
      <c r="E615" t="s">
        <v>1219</v>
      </c>
      <c r="F615" t="s">
        <v>32</v>
      </c>
      <c r="G615" t="s">
        <v>24</v>
      </c>
      <c r="H615" t="s">
        <v>24</v>
      </c>
      <c r="I615" t="s">
        <v>25</v>
      </c>
      <c r="J615" t="s">
        <v>26</v>
      </c>
      <c r="K615">
        <v>0</v>
      </c>
      <c r="L615">
        <v>0</v>
      </c>
      <c r="M615" s="6">
        <v>15000</v>
      </c>
      <c r="O615" t="s">
        <v>27</v>
      </c>
      <c r="P615" t="s">
        <v>320</v>
      </c>
      <c r="Q615" s="3">
        <v>17827833</v>
      </c>
      <c r="R615" s="1">
        <v>570</v>
      </c>
      <c r="S615" t="s">
        <v>3604</v>
      </c>
      <c r="T615" t="s">
        <v>3605</v>
      </c>
      <c r="U615" t="s">
        <v>25</v>
      </c>
      <c r="V615" t="s">
        <v>25</v>
      </c>
      <c r="W615" s="4">
        <f t="shared" si="52"/>
        <v>570</v>
      </c>
      <c r="X615" s="4">
        <f t="shared" si="48"/>
        <v>15000</v>
      </c>
      <c r="Y615" s="9">
        <v>1.5</v>
      </c>
      <c r="Z615" s="5">
        <f t="shared" si="49"/>
        <v>380</v>
      </c>
      <c r="AA615" t="str">
        <f t="shared" si="50"/>
        <v>2022-12</v>
      </c>
      <c r="AB615" t="str">
        <f t="shared" si="51"/>
        <v>2022-2</v>
      </c>
    </row>
    <row r="616" spans="1:28" hidden="1" x14ac:dyDescent="0.25">
      <c r="A616">
        <v>5341478</v>
      </c>
      <c r="B616">
        <v>255375</v>
      </c>
      <c r="C616" t="s">
        <v>3444</v>
      </c>
      <c r="D616" t="s">
        <v>3445</v>
      </c>
      <c r="E616" t="s">
        <v>3445</v>
      </c>
      <c r="F616" t="s">
        <v>23</v>
      </c>
      <c r="G616" t="s">
        <v>24</v>
      </c>
      <c r="H616" t="s">
        <v>24</v>
      </c>
      <c r="I616" t="s">
        <v>25</v>
      </c>
      <c r="J616" t="s">
        <v>42</v>
      </c>
      <c r="K616">
        <v>-44.866180999999997</v>
      </c>
      <c r="L616">
        <v>-72.212770000000006</v>
      </c>
      <c r="M616" s="1">
        <v>0</v>
      </c>
      <c r="N616">
        <v>0</v>
      </c>
      <c r="O616" t="s">
        <v>27</v>
      </c>
      <c r="P616" t="s">
        <v>50</v>
      </c>
      <c r="Q616" s="3">
        <v>15899304</v>
      </c>
      <c r="R616" s="1">
        <v>454</v>
      </c>
      <c r="S616" t="s">
        <v>3356</v>
      </c>
      <c r="T616" t="s">
        <v>3446</v>
      </c>
      <c r="U616" t="s">
        <v>25</v>
      </c>
      <c r="V616" t="s">
        <v>46</v>
      </c>
      <c r="W616" s="4">
        <f t="shared" si="52"/>
        <v>454</v>
      </c>
      <c r="X616" s="4">
        <f t="shared" si="48"/>
        <v>15000</v>
      </c>
      <c r="Y616" s="9">
        <v>1.5</v>
      </c>
      <c r="Z616" s="5">
        <f t="shared" si="49"/>
        <v>302.66666666666669</v>
      </c>
      <c r="AA616" t="str">
        <f t="shared" si="50"/>
        <v>2022-12</v>
      </c>
      <c r="AB616" t="str">
        <f t="shared" si="51"/>
        <v>2022-2</v>
      </c>
    </row>
    <row r="617" spans="1:28" hidden="1" x14ac:dyDescent="0.25">
      <c r="A617">
        <v>4631388</v>
      </c>
      <c r="B617">
        <v>181711</v>
      </c>
      <c r="C617" t="s">
        <v>3360</v>
      </c>
      <c r="D617" t="s">
        <v>852</v>
      </c>
      <c r="E617" t="s">
        <v>2435</v>
      </c>
      <c r="F617" t="s">
        <v>153</v>
      </c>
      <c r="G617" t="s">
        <v>24</v>
      </c>
      <c r="H617" t="s">
        <v>24</v>
      </c>
      <c r="I617" t="s">
        <v>25</v>
      </c>
      <c r="J617" t="s">
        <v>26</v>
      </c>
      <c r="K617">
        <v>-44.866180999999997</v>
      </c>
      <c r="L617">
        <v>-72.212770000000006</v>
      </c>
      <c r="M617" s="6">
        <v>15000</v>
      </c>
      <c r="O617" t="s">
        <v>27</v>
      </c>
      <c r="P617" t="s">
        <v>247</v>
      </c>
      <c r="Q617" s="3">
        <v>14060537</v>
      </c>
      <c r="R617" s="1">
        <v>421</v>
      </c>
      <c r="S617" t="s">
        <v>3357</v>
      </c>
      <c r="T617" t="s">
        <v>3358</v>
      </c>
      <c r="U617" t="s">
        <v>25</v>
      </c>
      <c r="V617" t="s">
        <v>25</v>
      </c>
      <c r="W617" s="4">
        <f t="shared" si="52"/>
        <v>421</v>
      </c>
      <c r="X617" s="4">
        <f t="shared" si="48"/>
        <v>15000</v>
      </c>
      <c r="Y617" s="9">
        <v>1.5</v>
      </c>
      <c r="Z617" s="5">
        <f t="shared" si="49"/>
        <v>280.66666666666669</v>
      </c>
      <c r="AA617" t="str">
        <f t="shared" si="50"/>
        <v>2022-07</v>
      </c>
      <c r="AB617" t="str">
        <f t="shared" si="51"/>
        <v>2022-2</v>
      </c>
    </row>
    <row r="618" spans="1:28" hidden="1" x14ac:dyDescent="0.25">
      <c r="A618">
        <v>4509143</v>
      </c>
      <c r="B618">
        <v>167862</v>
      </c>
      <c r="C618" t="s">
        <v>4076</v>
      </c>
      <c r="D618" t="s">
        <v>2477</v>
      </c>
      <c r="E618" t="s">
        <v>446</v>
      </c>
      <c r="F618" t="s">
        <v>32</v>
      </c>
      <c r="G618" t="s">
        <v>24</v>
      </c>
      <c r="H618" t="s">
        <v>24</v>
      </c>
      <c r="I618" t="s">
        <v>25</v>
      </c>
      <c r="J618" t="s">
        <v>70</v>
      </c>
      <c r="K618">
        <v>0</v>
      </c>
      <c r="L618">
        <v>0</v>
      </c>
      <c r="M618" s="6">
        <v>15600</v>
      </c>
      <c r="O618" t="s">
        <v>27</v>
      </c>
      <c r="P618" t="s">
        <v>276</v>
      </c>
      <c r="Q618" s="3">
        <v>43000000</v>
      </c>
      <c r="R618" s="1">
        <v>1374.81655790695</v>
      </c>
      <c r="S618" t="s">
        <v>4077</v>
      </c>
      <c r="T618" t="s">
        <v>35</v>
      </c>
      <c r="U618" t="s">
        <v>25</v>
      </c>
      <c r="V618" t="s">
        <v>73</v>
      </c>
      <c r="W618" s="4">
        <f t="shared" si="52"/>
        <v>1374.81655790695</v>
      </c>
      <c r="X618" s="4">
        <f t="shared" si="48"/>
        <v>15600</v>
      </c>
      <c r="Y618" s="9">
        <v>1.56</v>
      </c>
      <c r="Z618" s="5">
        <f t="shared" si="49"/>
        <v>881.29266532496797</v>
      </c>
      <c r="AA618" t="str">
        <f t="shared" si="50"/>
        <v>2022-07</v>
      </c>
      <c r="AB618" t="str">
        <f t="shared" si="51"/>
        <v>2022-2</v>
      </c>
    </row>
    <row r="619" spans="1:28" hidden="1" x14ac:dyDescent="0.25">
      <c r="A619">
        <v>4818425</v>
      </c>
      <c r="B619">
        <v>200319</v>
      </c>
      <c r="C619" t="s">
        <v>3216</v>
      </c>
      <c r="D619" t="s">
        <v>774</v>
      </c>
      <c r="E619" t="s">
        <v>1644</v>
      </c>
      <c r="F619" t="s">
        <v>153</v>
      </c>
      <c r="G619" t="s">
        <v>24</v>
      </c>
      <c r="H619" t="s">
        <v>24</v>
      </c>
      <c r="I619" t="s">
        <v>25</v>
      </c>
      <c r="J619" t="s">
        <v>70</v>
      </c>
      <c r="K619">
        <v>-45.213634563154002</v>
      </c>
      <c r="L619">
        <v>-72.449231234082006</v>
      </c>
      <c r="M619" s="6">
        <v>16000</v>
      </c>
      <c r="O619" t="s">
        <v>27</v>
      </c>
      <c r="P619" t="s">
        <v>181</v>
      </c>
      <c r="Q619" s="3">
        <v>13600000</v>
      </c>
      <c r="R619" s="1">
        <v>400</v>
      </c>
      <c r="S619" t="s">
        <v>3217</v>
      </c>
      <c r="T619" t="s">
        <v>3218</v>
      </c>
      <c r="U619" t="s">
        <v>25</v>
      </c>
      <c r="V619" t="s">
        <v>73</v>
      </c>
      <c r="W619" s="4">
        <f t="shared" si="52"/>
        <v>400</v>
      </c>
      <c r="X619" s="4">
        <f t="shared" si="48"/>
        <v>16000</v>
      </c>
      <c r="Y619" s="9">
        <v>1.6</v>
      </c>
      <c r="Z619" s="5">
        <f t="shared" si="49"/>
        <v>250</v>
      </c>
      <c r="AA619" t="str">
        <f t="shared" si="50"/>
        <v>2022-09</v>
      </c>
      <c r="AB619" t="str">
        <f t="shared" si="51"/>
        <v>2022-2</v>
      </c>
    </row>
    <row r="620" spans="1:28" hidden="1" x14ac:dyDescent="0.25">
      <c r="A620">
        <v>5158680</v>
      </c>
      <c r="B620">
        <v>236388</v>
      </c>
      <c r="C620" t="s">
        <v>4310</v>
      </c>
      <c r="D620" t="s">
        <v>896</v>
      </c>
      <c r="E620" t="s">
        <v>823</v>
      </c>
      <c r="F620" t="s">
        <v>32</v>
      </c>
      <c r="G620" t="s">
        <v>24</v>
      </c>
      <c r="H620" t="s">
        <v>24</v>
      </c>
      <c r="I620" t="s">
        <v>25</v>
      </c>
      <c r="J620" t="s">
        <v>70</v>
      </c>
      <c r="K620">
        <v>0</v>
      </c>
      <c r="L620">
        <v>0</v>
      </c>
      <c r="M620" s="1">
        <v>16300</v>
      </c>
      <c r="O620" t="s">
        <v>27</v>
      </c>
      <c r="P620" t="s">
        <v>509</v>
      </c>
      <c r="Q620" s="3">
        <v>75000000</v>
      </c>
      <c r="R620" s="1">
        <v>2397.9358568144498</v>
      </c>
      <c r="S620" t="s">
        <v>4311</v>
      </c>
      <c r="T620" t="s">
        <v>35</v>
      </c>
      <c r="U620" t="s">
        <v>25</v>
      </c>
      <c r="V620" t="s">
        <v>73</v>
      </c>
      <c r="W620" s="4">
        <f t="shared" si="52"/>
        <v>2397.9358568144498</v>
      </c>
      <c r="X620" s="4">
        <f t="shared" si="48"/>
        <v>16299.999999999998</v>
      </c>
      <c r="Y620" s="9">
        <v>1.63</v>
      </c>
      <c r="Z620" s="5">
        <f t="shared" si="49"/>
        <v>1471.1262925242024</v>
      </c>
      <c r="AA620" t="str">
        <f t="shared" si="50"/>
        <v>2022-11</v>
      </c>
      <c r="AB620" t="str">
        <f t="shared" si="51"/>
        <v>2022-2</v>
      </c>
    </row>
    <row r="621" spans="1:28" hidden="1" x14ac:dyDescent="0.25">
      <c r="A621">
        <v>4541344</v>
      </c>
      <c r="B621">
        <v>171368</v>
      </c>
      <c r="C621" t="s">
        <v>4474</v>
      </c>
      <c r="D621" t="s">
        <v>471</v>
      </c>
      <c r="E621" t="s">
        <v>472</v>
      </c>
      <c r="F621" t="s">
        <v>23</v>
      </c>
      <c r="G621" t="s">
        <v>24</v>
      </c>
      <c r="H621" t="s">
        <v>24</v>
      </c>
      <c r="I621" t="s">
        <v>25</v>
      </c>
      <c r="J621" t="s">
        <v>63</v>
      </c>
      <c r="K621">
        <v>-46.463947400000002</v>
      </c>
      <c r="L621">
        <v>-72.671790299999998</v>
      </c>
      <c r="M621" s="1">
        <v>0</v>
      </c>
      <c r="N621">
        <v>0</v>
      </c>
      <c r="O621" t="s">
        <v>27</v>
      </c>
      <c r="P621" t="s">
        <v>180</v>
      </c>
      <c r="Q621" s="3">
        <v>255829814</v>
      </c>
      <c r="R621" s="1">
        <v>7700</v>
      </c>
      <c r="S621" t="s">
        <v>4473</v>
      </c>
      <c r="T621" t="s">
        <v>836</v>
      </c>
      <c r="U621" t="s">
        <v>25</v>
      </c>
      <c r="V621" t="s">
        <v>66</v>
      </c>
      <c r="W621" s="4">
        <f t="shared" si="52"/>
        <v>7700</v>
      </c>
      <c r="X621" s="4">
        <f t="shared" si="48"/>
        <v>18000</v>
      </c>
      <c r="Y621" s="9">
        <v>1.8</v>
      </c>
      <c r="Z621" s="5">
        <f t="shared" si="49"/>
        <v>4277.7777777777774</v>
      </c>
      <c r="AA621" t="str">
        <f t="shared" si="50"/>
        <v>2022-07</v>
      </c>
      <c r="AB621" t="str">
        <f t="shared" si="51"/>
        <v>2022-2</v>
      </c>
    </row>
    <row r="622" spans="1:28" hidden="1" x14ac:dyDescent="0.25">
      <c r="A622">
        <v>4701394</v>
      </c>
      <c r="B622">
        <v>189259</v>
      </c>
      <c r="C622" t="s">
        <v>3514</v>
      </c>
      <c r="D622" t="s">
        <v>2597</v>
      </c>
      <c r="E622" t="s">
        <v>3515</v>
      </c>
      <c r="F622" t="s">
        <v>23</v>
      </c>
      <c r="G622" t="s">
        <v>24</v>
      </c>
      <c r="H622" t="s">
        <v>24</v>
      </c>
      <c r="I622" t="s">
        <v>25</v>
      </c>
      <c r="J622" t="s">
        <v>26</v>
      </c>
      <c r="K622">
        <v>-45.401813799999999</v>
      </c>
      <c r="L622">
        <v>-73.083573999999999</v>
      </c>
      <c r="M622" s="1">
        <v>20200</v>
      </c>
      <c r="N622">
        <v>0</v>
      </c>
      <c r="O622" t="s">
        <v>27</v>
      </c>
      <c r="P622" t="s">
        <v>180</v>
      </c>
      <c r="Q622" s="3">
        <v>22018286</v>
      </c>
      <c r="R622" s="1">
        <v>656</v>
      </c>
      <c r="S622" t="s">
        <v>3516</v>
      </c>
      <c r="T622" t="s">
        <v>3517</v>
      </c>
      <c r="U622" t="s">
        <v>25</v>
      </c>
      <c r="V622" t="s">
        <v>25</v>
      </c>
      <c r="W622" s="4">
        <f t="shared" si="52"/>
        <v>656</v>
      </c>
      <c r="X622" s="4">
        <f t="shared" si="48"/>
        <v>20200</v>
      </c>
      <c r="Y622" s="9">
        <v>2.02</v>
      </c>
      <c r="Z622" s="5">
        <f t="shared" si="49"/>
        <v>324.75247524752473</v>
      </c>
      <c r="AA622" t="str">
        <f t="shared" si="50"/>
        <v>2022-08</v>
      </c>
      <c r="AB622" t="str">
        <f t="shared" si="51"/>
        <v>2022-2</v>
      </c>
    </row>
    <row r="623" spans="1:28" hidden="1" x14ac:dyDescent="0.25">
      <c r="A623">
        <v>4467681</v>
      </c>
      <c r="B623">
        <v>162447</v>
      </c>
      <c r="C623" t="s">
        <v>4291</v>
      </c>
      <c r="D623" t="s">
        <v>812</v>
      </c>
      <c r="E623" t="s">
        <v>852</v>
      </c>
      <c r="F623" t="s">
        <v>153</v>
      </c>
      <c r="G623" t="s">
        <v>24</v>
      </c>
      <c r="H623" t="s">
        <v>190</v>
      </c>
      <c r="I623" t="s">
        <v>25</v>
      </c>
      <c r="J623" t="s">
        <v>70</v>
      </c>
      <c r="K623">
        <v>-45.673256872921002</v>
      </c>
      <c r="L623">
        <v>-71.859345561366993</v>
      </c>
      <c r="M623" s="6">
        <v>21250</v>
      </c>
      <c r="O623" t="s">
        <v>27</v>
      </c>
      <c r="P623" t="s">
        <v>181</v>
      </c>
      <c r="Q623" s="3">
        <v>99260490</v>
      </c>
      <c r="R623" s="1">
        <v>3000</v>
      </c>
      <c r="S623" t="s">
        <v>4201</v>
      </c>
      <c r="T623" t="s">
        <v>4202</v>
      </c>
      <c r="U623" t="s">
        <v>25</v>
      </c>
      <c r="V623" t="s">
        <v>73</v>
      </c>
      <c r="W623" s="4">
        <f t="shared" si="52"/>
        <v>3000</v>
      </c>
      <c r="X623" s="4">
        <f t="shared" si="48"/>
        <v>21250</v>
      </c>
      <c r="Y623" s="9">
        <v>2.125</v>
      </c>
      <c r="Z623" s="5">
        <f t="shared" si="49"/>
        <v>1411.7647058823529</v>
      </c>
      <c r="AA623" t="str">
        <f t="shared" si="50"/>
        <v>2022-07</v>
      </c>
      <c r="AB623" t="str">
        <f t="shared" si="51"/>
        <v>2022-2</v>
      </c>
    </row>
    <row r="624" spans="1:28" hidden="1" x14ac:dyDescent="0.25">
      <c r="A624">
        <v>5037494</v>
      </c>
      <c r="B624">
        <v>224027</v>
      </c>
      <c r="C624" t="s">
        <v>4203</v>
      </c>
      <c r="D624" t="s">
        <v>383</v>
      </c>
      <c r="E624" t="s">
        <v>3063</v>
      </c>
      <c r="F624" t="s">
        <v>32</v>
      </c>
      <c r="G624" t="s">
        <v>24</v>
      </c>
      <c r="H624" t="s">
        <v>24</v>
      </c>
      <c r="I624" t="s">
        <v>25</v>
      </c>
      <c r="J624" t="s">
        <v>70</v>
      </c>
      <c r="K624">
        <v>-45.673256872921201</v>
      </c>
      <c r="L624">
        <v>-71.859345561367306</v>
      </c>
      <c r="M624" s="6">
        <v>21250</v>
      </c>
      <c r="O624" t="s">
        <v>27</v>
      </c>
      <c r="P624" t="s">
        <v>90</v>
      </c>
      <c r="Q624" s="3">
        <v>78192250</v>
      </c>
      <c r="R624" s="1">
        <v>2500</v>
      </c>
      <c r="S624" t="s">
        <v>4204</v>
      </c>
      <c r="T624" t="s">
        <v>35</v>
      </c>
      <c r="U624" t="s">
        <v>25</v>
      </c>
      <c r="V624" t="s">
        <v>73</v>
      </c>
      <c r="W624" s="4">
        <f t="shared" si="52"/>
        <v>2500</v>
      </c>
      <c r="X624" s="4">
        <f t="shared" si="48"/>
        <v>21250</v>
      </c>
      <c r="Y624" s="9">
        <v>2.125</v>
      </c>
      <c r="Z624" s="5">
        <f t="shared" si="49"/>
        <v>1176.4705882352941</v>
      </c>
      <c r="AA624" t="str">
        <f t="shared" si="50"/>
        <v>2022-10</v>
      </c>
      <c r="AB624" t="str">
        <f t="shared" si="51"/>
        <v>2022-2</v>
      </c>
    </row>
    <row r="625" spans="1:28" hidden="1" x14ac:dyDescent="0.25">
      <c r="A625">
        <v>4584025</v>
      </c>
      <c r="B625">
        <v>176626</v>
      </c>
      <c r="C625" t="s">
        <v>4385</v>
      </c>
      <c r="D625" t="s">
        <v>2079</v>
      </c>
      <c r="E625" t="s">
        <v>1029</v>
      </c>
      <c r="F625" t="s">
        <v>32</v>
      </c>
      <c r="G625" t="s">
        <v>24</v>
      </c>
      <c r="H625" t="s">
        <v>24</v>
      </c>
      <c r="I625" t="s">
        <v>25</v>
      </c>
      <c r="J625" t="s">
        <v>26</v>
      </c>
      <c r="K625">
        <v>0</v>
      </c>
      <c r="L625">
        <v>0</v>
      </c>
      <c r="M625" s="1">
        <v>22870</v>
      </c>
      <c r="O625" t="s">
        <v>27</v>
      </c>
      <c r="P625" t="s">
        <v>181</v>
      </c>
      <c r="Q625" s="3">
        <v>150000000</v>
      </c>
      <c r="R625" s="1">
        <v>4795.8717136289097</v>
      </c>
      <c r="S625" t="s">
        <v>4386</v>
      </c>
      <c r="T625" t="s">
        <v>35</v>
      </c>
      <c r="U625" t="s">
        <v>25</v>
      </c>
      <c r="V625" t="s">
        <v>25</v>
      </c>
      <c r="W625" s="4">
        <f t="shared" si="52"/>
        <v>4795.8717136289097</v>
      </c>
      <c r="X625" s="4">
        <f t="shared" si="48"/>
        <v>22870</v>
      </c>
      <c r="Y625" s="9">
        <v>2.2869999999999999</v>
      </c>
      <c r="Z625" s="5">
        <f t="shared" si="49"/>
        <v>2097.0143041665542</v>
      </c>
      <c r="AA625" t="str">
        <f t="shared" si="50"/>
        <v>2022-07</v>
      </c>
      <c r="AB625" t="str">
        <f t="shared" si="51"/>
        <v>2022-2</v>
      </c>
    </row>
    <row r="626" spans="1:28" hidden="1" x14ac:dyDescent="0.25">
      <c r="A626">
        <v>4526117</v>
      </c>
      <c r="B626">
        <v>170152</v>
      </c>
      <c r="C626" t="s">
        <v>3219</v>
      </c>
      <c r="D626" t="s">
        <v>2596</v>
      </c>
      <c r="E626" t="s">
        <v>443</v>
      </c>
      <c r="F626" t="s">
        <v>32</v>
      </c>
      <c r="G626" t="s">
        <v>24</v>
      </c>
      <c r="H626" t="s">
        <v>24</v>
      </c>
      <c r="I626" t="s">
        <v>25</v>
      </c>
      <c r="J626" t="s">
        <v>26</v>
      </c>
      <c r="K626">
        <v>-45.986400099999997</v>
      </c>
      <c r="L626">
        <v>-73.766946099999998</v>
      </c>
      <c r="M626" s="1">
        <v>0</v>
      </c>
      <c r="O626" t="s">
        <v>27</v>
      </c>
      <c r="P626" t="s">
        <v>479</v>
      </c>
      <c r="Q626" s="3">
        <v>18766140</v>
      </c>
      <c r="R626" s="1">
        <v>600</v>
      </c>
      <c r="S626" t="s">
        <v>3220</v>
      </c>
      <c r="T626" t="s">
        <v>35</v>
      </c>
      <c r="U626" t="s">
        <v>25</v>
      </c>
      <c r="V626" t="s">
        <v>25</v>
      </c>
      <c r="W626" s="4">
        <f t="shared" si="52"/>
        <v>600</v>
      </c>
      <c r="X626" s="4">
        <f t="shared" si="48"/>
        <v>24000</v>
      </c>
      <c r="Y626" s="9">
        <v>2.4</v>
      </c>
      <c r="Z626" s="5">
        <f t="shared" si="49"/>
        <v>250</v>
      </c>
      <c r="AA626" t="str">
        <f t="shared" si="50"/>
        <v>2022-07</v>
      </c>
      <c r="AB626" t="str">
        <f t="shared" si="51"/>
        <v>2022-2</v>
      </c>
    </row>
    <row r="627" spans="1:28" hidden="1" x14ac:dyDescent="0.25">
      <c r="A627">
        <v>5204142</v>
      </c>
      <c r="B627">
        <v>241365</v>
      </c>
      <c r="C627" t="s">
        <v>209</v>
      </c>
      <c r="D627" t="s">
        <v>210</v>
      </c>
      <c r="E627" t="s">
        <v>211</v>
      </c>
      <c r="F627" t="s">
        <v>153</v>
      </c>
      <c r="G627" t="s">
        <v>24</v>
      </c>
      <c r="H627" t="s">
        <v>212</v>
      </c>
      <c r="I627" t="s">
        <v>25</v>
      </c>
      <c r="J627" t="s">
        <v>70</v>
      </c>
      <c r="K627">
        <v>-45.653134395304797</v>
      </c>
      <c r="L627">
        <v>-71.798505869397005</v>
      </c>
      <c r="M627" s="6">
        <v>24500</v>
      </c>
      <c r="O627" t="s">
        <v>27</v>
      </c>
      <c r="P627" t="s">
        <v>213</v>
      </c>
      <c r="Q627" s="3">
        <v>110000000</v>
      </c>
      <c r="R627" s="1">
        <v>3162</v>
      </c>
      <c r="S627" t="s">
        <v>214</v>
      </c>
      <c r="T627" t="s">
        <v>35</v>
      </c>
      <c r="U627" t="s">
        <v>25</v>
      </c>
      <c r="V627" t="s">
        <v>73</v>
      </c>
      <c r="W627" s="4">
        <f t="shared" si="52"/>
        <v>3162</v>
      </c>
      <c r="X627" s="4">
        <f t="shared" si="48"/>
        <v>24500</v>
      </c>
      <c r="Y627" s="9">
        <v>2.4500000000000002</v>
      </c>
      <c r="Z627" s="5">
        <f t="shared" si="49"/>
        <v>1290.612244897959</v>
      </c>
      <c r="AA627" t="str">
        <f t="shared" si="50"/>
        <v>2022-11</v>
      </c>
      <c r="AB627" t="str">
        <f t="shared" si="51"/>
        <v>2022-2</v>
      </c>
    </row>
    <row r="628" spans="1:28" hidden="1" x14ac:dyDescent="0.25">
      <c r="A628">
        <v>4541492</v>
      </c>
      <c r="B628">
        <v>171512</v>
      </c>
      <c r="C628" t="s">
        <v>4408</v>
      </c>
      <c r="D628" t="s">
        <v>471</v>
      </c>
      <c r="E628" t="s">
        <v>472</v>
      </c>
      <c r="F628" t="s">
        <v>23</v>
      </c>
      <c r="G628" t="s">
        <v>24</v>
      </c>
      <c r="H628" t="s">
        <v>24</v>
      </c>
      <c r="I628" t="s">
        <v>25</v>
      </c>
      <c r="J628" t="s">
        <v>63</v>
      </c>
      <c r="K628">
        <v>-46.105829800000002</v>
      </c>
      <c r="L628">
        <v>-72.092012699999998</v>
      </c>
      <c r="M628" s="1">
        <v>0</v>
      </c>
      <c r="N628">
        <v>0</v>
      </c>
      <c r="O628" t="s">
        <v>27</v>
      </c>
      <c r="P628" t="s">
        <v>180</v>
      </c>
      <c r="Q628" s="3">
        <v>197686674</v>
      </c>
      <c r="R628" s="1">
        <v>5950</v>
      </c>
      <c r="S628" t="s">
        <v>4406</v>
      </c>
      <c r="T628" t="s">
        <v>4407</v>
      </c>
      <c r="U628" t="s">
        <v>25</v>
      </c>
      <c r="V628" t="s">
        <v>66</v>
      </c>
      <c r="W628" s="4">
        <f t="shared" si="52"/>
        <v>5950</v>
      </c>
      <c r="X628" s="4">
        <f t="shared" si="48"/>
        <v>25000</v>
      </c>
      <c r="Y628" s="9">
        <v>2.5</v>
      </c>
      <c r="Z628" s="5">
        <f t="shared" si="49"/>
        <v>2380</v>
      </c>
      <c r="AA628" t="str">
        <f t="shared" si="50"/>
        <v>2022-07</v>
      </c>
      <c r="AB628" t="str">
        <f t="shared" si="51"/>
        <v>2022-2</v>
      </c>
    </row>
    <row r="629" spans="1:28" hidden="1" x14ac:dyDescent="0.25">
      <c r="A629">
        <v>4577071</v>
      </c>
      <c r="B629">
        <v>175908</v>
      </c>
      <c r="C629" t="s">
        <v>4173</v>
      </c>
      <c r="D629" t="s">
        <v>4174</v>
      </c>
      <c r="E629" t="s">
        <v>2166</v>
      </c>
      <c r="F629" t="s">
        <v>153</v>
      </c>
      <c r="G629" t="s">
        <v>24</v>
      </c>
      <c r="H629" t="s">
        <v>24</v>
      </c>
      <c r="I629" t="s">
        <v>25</v>
      </c>
      <c r="J629" t="s">
        <v>59</v>
      </c>
      <c r="K629">
        <v>-44.635556052468601</v>
      </c>
      <c r="L629">
        <v>-72.291349669006394</v>
      </c>
      <c r="M629" s="1">
        <v>25000</v>
      </c>
      <c r="O629" t="s">
        <v>54</v>
      </c>
      <c r="P629" t="s">
        <v>35</v>
      </c>
      <c r="Q629" s="3">
        <v>89888238</v>
      </c>
      <c r="R629" s="1">
        <v>2700</v>
      </c>
      <c r="S629" t="s">
        <v>4175</v>
      </c>
      <c r="T629" t="s">
        <v>309</v>
      </c>
      <c r="U629" t="s">
        <v>25</v>
      </c>
      <c r="V629" t="s">
        <v>61</v>
      </c>
      <c r="W629" s="4">
        <f t="shared" si="52"/>
        <v>2700</v>
      </c>
      <c r="X629" s="4">
        <f t="shared" si="48"/>
        <v>25000</v>
      </c>
      <c r="Y629" s="9">
        <v>2.5</v>
      </c>
      <c r="Z629" s="5">
        <f t="shared" si="49"/>
        <v>1080</v>
      </c>
      <c r="AA629" t="str">
        <f t="shared" si="50"/>
        <v>2022-07</v>
      </c>
      <c r="AB629" t="str">
        <f t="shared" si="51"/>
        <v>2022-2</v>
      </c>
    </row>
    <row r="630" spans="1:28" hidden="1" x14ac:dyDescent="0.25">
      <c r="A630">
        <v>4971511</v>
      </c>
      <c r="B630">
        <v>216548</v>
      </c>
      <c r="C630" t="s">
        <v>3942</v>
      </c>
      <c r="D630" t="s">
        <v>459</v>
      </c>
      <c r="E630" t="s">
        <v>2307</v>
      </c>
      <c r="F630" t="s">
        <v>271</v>
      </c>
      <c r="G630" t="s">
        <v>24</v>
      </c>
      <c r="H630" t="s">
        <v>24</v>
      </c>
      <c r="I630" t="s">
        <v>25</v>
      </c>
      <c r="J630" t="s">
        <v>33</v>
      </c>
      <c r="K630">
        <v>-46.771839999999997</v>
      </c>
      <c r="L630">
        <v>-72.504270000000005</v>
      </c>
      <c r="M630" s="1">
        <v>25000</v>
      </c>
      <c r="N630">
        <v>0</v>
      </c>
      <c r="O630" t="s">
        <v>27</v>
      </c>
      <c r="P630" t="s">
        <v>461</v>
      </c>
      <c r="Q630" s="3">
        <v>60201750</v>
      </c>
      <c r="R630" s="1">
        <v>1750</v>
      </c>
      <c r="S630" t="s">
        <v>3943</v>
      </c>
      <c r="T630" t="s">
        <v>165</v>
      </c>
      <c r="U630" t="s">
        <v>25</v>
      </c>
      <c r="V630" t="s">
        <v>36</v>
      </c>
      <c r="W630" s="4">
        <f t="shared" si="52"/>
        <v>1750</v>
      </c>
      <c r="X630" s="4">
        <f t="shared" si="48"/>
        <v>25000</v>
      </c>
      <c r="Y630" s="9">
        <v>2.5</v>
      </c>
      <c r="Z630" s="5">
        <f t="shared" si="49"/>
        <v>700</v>
      </c>
      <c r="AA630" t="str">
        <f t="shared" si="50"/>
        <v>2022-10</v>
      </c>
      <c r="AB630" t="str">
        <f t="shared" si="51"/>
        <v>2022-2</v>
      </c>
    </row>
    <row r="631" spans="1:28" hidden="1" x14ac:dyDescent="0.25">
      <c r="A631">
        <v>4967204</v>
      </c>
      <c r="B631">
        <v>216174</v>
      </c>
      <c r="C631" t="s">
        <v>3084</v>
      </c>
      <c r="D631" t="s">
        <v>3085</v>
      </c>
      <c r="E631" t="s">
        <v>2307</v>
      </c>
      <c r="F631" t="s">
        <v>32</v>
      </c>
      <c r="G631" t="s">
        <v>24</v>
      </c>
      <c r="H631" t="s">
        <v>24</v>
      </c>
      <c r="I631" t="s">
        <v>25</v>
      </c>
      <c r="J631" t="s">
        <v>26</v>
      </c>
      <c r="K631">
        <v>0</v>
      </c>
      <c r="L631">
        <v>0</v>
      </c>
      <c r="M631" s="1">
        <v>25000</v>
      </c>
      <c r="O631" t="s">
        <v>27</v>
      </c>
      <c r="P631" t="s">
        <v>2308</v>
      </c>
      <c r="Q631" s="3">
        <v>16630000</v>
      </c>
      <c r="R631" s="1">
        <v>531.70231065099199</v>
      </c>
      <c r="S631" t="s">
        <v>3086</v>
      </c>
      <c r="T631" t="s">
        <v>35</v>
      </c>
      <c r="U631" t="s">
        <v>25</v>
      </c>
      <c r="V631" t="s">
        <v>25</v>
      </c>
      <c r="W631" s="4">
        <f t="shared" si="52"/>
        <v>531.70231065099199</v>
      </c>
      <c r="X631" s="4">
        <f t="shared" si="48"/>
        <v>25000</v>
      </c>
      <c r="Y631" s="9">
        <v>2.5</v>
      </c>
      <c r="Z631" s="5">
        <f t="shared" si="49"/>
        <v>212.68092426039681</v>
      </c>
      <c r="AA631" t="str">
        <f t="shared" si="50"/>
        <v>2022-10</v>
      </c>
      <c r="AB631" t="str">
        <f t="shared" si="51"/>
        <v>2022-2</v>
      </c>
    </row>
    <row r="632" spans="1:28" hidden="1" x14ac:dyDescent="0.25">
      <c r="A632">
        <v>4906828</v>
      </c>
      <c r="B632">
        <v>209593</v>
      </c>
      <c r="C632" t="s">
        <v>2631</v>
      </c>
      <c r="D632" t="s">
        <v>1901</v>
      </c>
      <c r="E632" t="s">
        <v>1902</v>
      </c>
      <c r="F632" t="s">
        <v>271</v>
      </c>
      <c r="G632" t="s">
        <v>24</v>
      </c>
      <c r="H632" t="s">
        <v>190</v>
      </c>
      <c r="I632" t="s">
        <v>25</v>
      </c>
      <c r="J632" t="s">
        <v>26</v>
      </c>
      <c r="K632">
        <v>0</v>
      </c>
      <c r="L632">
        <v>0</v>
      </c>
      <c r="M632" s="1">
        <v>25000</v>
      </c>
      <c r="N632">
        <v>0</v>
      </c>
      <c r="O632" t="s">
        <v>27</v>
      </c>
      <c r="P632" t="s">
        <v>371</v>
      </c>
      <c r="Q632" s="3">
        <v>11975950</v>
      </c>
      <c r="R632" s="1">
        <v>350</v>
      </c>
      <c r="S632" t="s">
        <v>2632</v>
      </c>
      <c r="T632" t="s">
        <v>237</v>
      </c>
      <c r="U632" t="s">
        <v>25</v>
      </c>
      <c r="V632" t="s">
        <v>25</v>
      </c>
      <c r="W632" s="4">
        <f t="shared" si="52"/>
        <v>350</v>
      </c>
      <c r="X632" s="4">
        <f t="shared" si="48"/>
        <v>25000</v>
      </c>
      <c r="Y632" s="9">
        <v>2.5</v>
      </c>
      <c r="Z632" s="5">
        <f t="shared" si="49"/>
        <v>140</v>
      </c>
      <c r="AA632" t="str">
        <f t="shared" si="50"/>
        <v>2022-09</v>
      </c>
      <c r="AB632" t="str">
        <f t="shared" si="51"/>
        <v>2022-2</v>
      </c>
    </row>
    <row r="633" spans="1:28" hidden="1" x14ac:dyDescent="0.25">
      <c r="A633">
        <v>4506705</v>
      </c>
      <c r="B633">
        <v>167387</v>
      </c>
      <c r="C633" t="s">
        <v>3788</v>
      </c>
      <c r="D633" t="s">
        <v>2070</v>
      </c>
      <c r="E633" t="s">
        <v>446</v>
      </c>
      <c r="F633" t="s">
        <v>32</v>
      </c>
      <c r="G633" t="s">
        <v>24</v>
      </c>
      <c r="H633" t="s">
        <v>24</v>
      </c>
      <c r="I633" t="s">
        <v>25</v>
      </c>
      <c r="J633" t="s">
        <v>26</v>
      </c>
      <c r="K633">
        <v>-45.1704188</v>
      </c>
      <c r="L633">
        <v>-72.145039400000002</v>
      </c>
      <c r="M633" s="6">
        <v>25300</v>
      </c>
      <c r="O633" t="s">
        <v>27</v>
      </c>
      <c r="P633" t="s">
        <v>1065</v>
      </c>
      <c r="Q633" s="3">
        <v>39197868</v>
      </c>
      <c r="R633" s="1">
        <v>1253.2529758384001</v>
      </c>
      <c r="S633" t="s">
        <v>3789</v>
      </c>
      <c r="T633" t="s">
        <v>3790</v>
      </c>
      <c r="U633" t="s">
        <v>25</v>
      </c>
      <c r="V633" t="s">
        <v>25</v>
      </c>
      <c r="W633" s="4">
        <f t="shared" si="52"/>
        <v>1253.2529758384001</v>
      </c>
      <c r="X633" s="4">
        <f t="shared" si="48"/>
        <v>25299.999999999996</v>
      </c>
      <c r="Y633" s="9">
        <v>2.5299999999999998</v>
      </c>
      <c r="Z633" s="5">
        <f t="shared" si="49"/>
        <v>495.35690744600799</v>
      </c>
      <c r="AA633" t="str">
        <f t="shared" si="50"/>
        <v>2022-07</v>
      </c>
      <c r="AB633" t="str">
        <f t="shared" si="51"/>
        <v>2022-2</v>
      </c>
    </row>
    <row r="634" spans="1:28" hidden="1" x14ac:dyDescent="0.25">
      <c r="A634">
        <v>4541500</v>
      </c>
      <c r="B634">
        <v>171520</v>
      </c>
      <c r="C634" t="s">
        <v>4065</v>
      </c>
      <c r="D634" t="s">
        <v>471</v>
      </c>
      <c r="E634" t="s">
        <v>472</v>
      </c>
      <c r="F634" t="s">
        <v>23</v>
      </c>
      <c r="G634" t="s">
        <v>24</v>
      </c>
      <c r="H634" t="s">
        <v>24</v>
      </c>
      <c r="I634" t="s">
        <v>25</v>
      </c>
      <c r="J634" t="s">
        <v>33</v>
      </c>
      <c r="K634">
        <v>-46.814516300000001</v>
      </c>
      <c r="L634">
        <v>-71.994773300000006</v>
      </c>
      <c r="M634" s="1">
        <v>0</v>
      </c>
      <c r="N634">
        <v>0</v>
      </c>
      <c r="O634" t="s">
        <v>27</v>
      </c>
      <c r="P634" t="s">
        <v>180</v>
      </c>
      <c r="Q634" s="3">
        <v>73592602</v>
      </c>
      <c r="R634" s="1">
        <v>2215</v>
      </c>
      <c r="S634" t="s">
        <v>4063</v>
      </c>
      <c r="T634" t="s">
        <v>188</v>
      </c>
      <c r="U634" t="s">
        <v>25</v>
      </c>
      <c r="V634" t="s">
        <v>36</v>
      </c>
      <c r="W634" s="4">
        <f t="shared" si="52"/>
        <v>2215</v>
      </c>
      <c r="X634" s="4">
        <f t="shared" si="48"/>
        <v>26000</v>
      </c>
      <c r="Y634" s="9">
        <v>2.6</v>
      </c>
      <c r="Z634" s="5">
        <f t="shared" si="49"/>
        <v>851.92307692307691</v>
      </c>
      <c r="AA634" t="str">
        <f t="shared" si="50"/>
        <v>2022-07</v>
      </c>
      <c r="AB634" t="str">
        <f t="shared" si="51"/>
        <v>2022-2</v>
      </c>
    </row>
    <row r="635" spans="1:28" hidden="1" x14ac:dyDescent="0.25">
      <c r="A635">
        <v>4752736</v>
      </c>
      <c r="B635">
        <v>194124</v>
      </c>
      <c r="C635" t="s">
        <v>2743</v>
      </c>
      <c r="D635" t="s">
        <v>1324</v>
      </c>
      <c r="E635" t="s">
        <v>229</v>
      </c>
      <c r="F635" t="s">
        <v>23</v>
      </c>
      <c r="G635" t="s">
        <v>24</v>
      </c>
      <c r="H635" t="s">
        <v>39</v>
      </c>
      <c r="I635" t="s">
        <v>25</v>
      </c>
      <c r="J635" t="s">
        <v>59</v>
      </c>
      <c r="K635">
        <v>-43.970075399999999</v>
      </c>
      <c r="L635">
        <v>-72.400691300000005</v>
      </c>
      <c r="M635" s="1">
        <v>27000</v>
      </c>
      <c r="N635">
        <v>0</v>
      </c>
      <c r="O635" t="s">
        <v>27</v>
      </c>
      <c r="P635" t="s">
        <v>180</v>
      </c>
      <c r="Q635" s="3">
        <v>13000000</v>
      </c>
      <c r="R635" s="1">
        <v>415.64221518117199</v>
      </c>
      <c r="S635" t="s">
        <v>2744</v>
      </c>
      <c r="T635" t="s">
        <v>2745</v>
      </c>
      <c r="U635" t="s">
        <v>25</v>
      </c>
      <c r="V635" t="s">
        <v>61</v>
      </c>
      <c r="W635" s="4">
        <f t="shared" si="52"/>
        <v>415.64221518117199</v>
      </c>
      <c r="X635" s="4">
        <f t="shared" si="48"/>
        <v>27000</v>
      </c>
      <c r="Y635" s="9">
        <v>2.7</v>
      </c>
      <c r="Z635" s="5">
        <f t="shared" si="49"/>
        <v>153.94156117821183</v>
      </c>
      <c r="AA635" t="str">
        <f t="shared" si="50"/>
        <v>2022-08</v>
      </c>
      <c r="AB635" t="str">
        <f t="shared" si="51"/>
        <v>2022-2</v>
      </c>
    </row>
    <row r="636" spans="1:28" hidden="1" x14ac:dyDescent="0.25">
      <c r="A636">
        <v>5374407</v>
      </c>
      <c r="B636">
        <v>258574</v>
      </c>
      <c r="C636" t="s">
        <v>4176</v>
      </c>
      <c r="D636" t="s">
        <v>1444</v>
      </c>
      <c r="E636" t="s">
        <v>1445</v>
      </c>
      <c r="F636" t="s">
        <v>32</v>
      </c>
      <c r="G636" t="s">
        <v>24</v>
      </c>
      <c r="H636" t="s">
        <v>24</v>
      </c>
      <c r="I636" t="s">
        <v>25</v>
      </c>
      <c r="J636" t="s">
        <v>26</v>
      </c>
      <c r="K636">
        <v>-45.407114405122897</v>
      </c>
      <c r="L636">
        <v>-72.664276658112897</v>
      </c>
      <c r="M636" s="1">
        <v>29000</v>
      </c>
      <c r="O636" t="s">
        <v>27</v>
      </c>
      <c r="P636" t="s">
        <v>318</v>
      </c>
      <c r="Q636" s="3">
        <v>100000000</v>
      </c>
      <c r="R636" s="1">
        <v>3197.2478090859399</v>
      </c>
      <c r="S636" t="s">
        <v>4177</v>
      </c>
      <c r="T636" t="s">
        <v>35</v>
      </c>
      <c r="U636" t="s">
        <v>25</v>
      </c>
      <c r="V636" t="s">
        <v>25</v>
      </c>
      <c r="W636" s="4">
        <f t="shared" si="52"/>
        <v>3197.2478090859399</v>
      </c>
      <c r="X636" s="4">
        <f t="shared" si="48"/>
        <v>29000</v>
      </c>
      <c r="Y636" s="9">
        <v>2.9</v>
      </c>
      <c r="Z636" s="5">
        <f t="shared" si="49"/>
        <v>1102.499244512393</v>
      </c>
      <c r="AA636" t="str">
        <f t="shared" si="50"/>
        <v>2022-12</v>
      </c>
      <c r="AB636" t="str">
        <f t="shared" si="51"/>
        <v>2022-2</v>
      </c>
    </row>
    <row r="637" spans="1:28" hidden="1" x14ac:dyDescent="0.25">
      <c r="A637">
        <v>5165366</v>
      </c>
      <c r="B637">
        <v>237091</v>
      </c>
      <c r="C637" t="s">
        <v>3619</v>
      </c>
      <c r="D637" t="s">
        <v>823</v>
      </c>
      <c r="E637" t="s">
        <v>3495</v>
      </c>
      <c r="F637" t="s">
        <v>32</v>
      </c>
      <c r="G637" t="s">
        <v>24</v>
      </c>
      <c r="H637" t="s">
        <v>24</v>
      </c>
      <c r="I637" t="s">
        <v>25</v>
      </c>
      <c r="J637" t="s">
        <v>26</v>
      </c>
      <c r="K637">
        <v>-45.407114405122897</v>
      </c>
      <c r="L637">
        <v>-72.664276658112897</v>
      </c>
      <c r="M637" s="1">
        <v>29000</v>
      </c>
      <c r="O637" t="s">
        <v>27</v>
      </c>
      <c r="P637" t="s">
        <v>90</v>
      </c>
      <c r="Q637" s="3">
        <v>35000000</v>
      </c>
      <c r="R637" s="1">
        <v>1119.0367331800801</v>
      </c>
      <c r="S637" t="s">
        <v>3620</v>
      </c>
      <c r="T637" t="s">
        <v>35</v>
      </c>
      <c r="U637" t="s">
        <v>25</v>
      </c>
      <c r="V637" t="s">
        <v>25</v>
      </c>
      <c r="W637" s="4">
        <f t="shared" si="52"/>
        <v>1119.0367331800801</v>
      </c>
      <c r="X637" s="4">
        <f t="shared" si="48"/>
        <v>29000</v>
      </c>
      <c r="Y637" s="9">
        <v>2.9</v>
      </c>
      <c r="Z637" s="5">
        <f t="shared" si="49"/>
        <v>385.87473557933799</v>
      </c>
      <c r="AA637" t="str">
        <f t="shared" si="50"/>
        <v>2022-11</v>
      </c>
      <c r="AB637" t="str">
        <f t="shared" si="51"/>
        <v>2022-2</v>
      </c>
    </row>
    <row r="638" spans="1:28" hidden="1" x14ac:dyDescent="0.25">
      <c r="A638">
        <v>4467683</v>
      </c>
      <c r="B638">
        <v>162448</v>
      </c>
      <c r="C638" t="s">
        <v>3538</v>
      </c>
      <c r="D638" t="s">
        <v>812</v>
      </c>
      <c r="E638" t="s">
        <v>852</v>
      </c>
      <c r="F638" t="s">
        <v>153</v>
      </c>
      <c r="G638" t="s">
        <v>24</v>
      </c>
      <c r="H638" t="s">
        <v>24</v>
      </c>
      <c r="I638" t="s">
        <v>25</v>
      </c>
      <c r="J638" t="s">
        <v>26</v>
      </c>
      <c r="K638">
        <v>-45.41</v>
      </c>
      <c r="L638">
        <v>-72.7</v>
      </c>
      <c r="M638" s="6">
        <v>29000</v>
      </c>
      <c r="O638" t="s">
        <v>27</v>
      </c>
      <c r="P638" t="s">
        <v>276</v>
      </c>
      <c r="Q638" s="3">
        <v>32000000</v>
      </c>
      <c r="R638" s="1">
        <v>967</v>
      </c>
      <c r="S638" t="s">
        <v>3539</v>
      </c>
      <c r="T638" t="s">
        <v>26</v>
      </c>
      <c r="U638" t="s">
        <v>25</v>
      </c>
      <c r="V638" t="s">
        <v>25</v>
      </c>
      <c r="W638" s="4">
        <f t="shared" si="52"/>
        <v>967</v>
      </c>
      <c r="X638" s="4">
        <f t="shared" si="48"/>
        <v>29000</v>
      </c>
      <c r="Y638" s="9">
        <v>2.9</v>
      </c>
      <c r="Z638" s="5">
        <f t="shared" si="49"/>
        <v>333.44827586206895</v>
      </c>
      <c r="AA638" t="str">
        <f t="shared" si="50"/>
        <v>2022-07</v>
      </c>
      <c r="AB638" t="str">
        <f t="shared" si="51"/>
        <v>2022-2</v>
      </c>
    </row>
    <row r="639" spans="1:28" hidden="1" x14ac:dyDescent="0.25">
      <c r="A639">
        <v>5266350</v>
      </c>
      <c r="B639">
        <v>247279</v>
      </c>
      <c r="C639" t="s">
        <v>3193</v>
      </c>
      <c r="D639" t="s">
        <v>642</v>
      </c>
      <c r="E639" t="s">
        <v>805</v>
      </c>
      <c r="F639" t="s">
        <v>153</v>
      </c>
      <c r="G639" t="s">
        <v>24</v>
      </c>
      <c r="H639" t="s">
        <v>24</v>
      </c>
      <c r="I639" t="s">
        <v>25</v>
      </c>
      <c r="J639" t="s">
        <v>26</v>
      </c>
      <c r="K639">
        <v>-45.403057411813002</v>
      </c>
      <c r="L639">
        <v>-73.093622067187994</v>
      </c>
      <c r="M639" s="1">
        <v>30000</v>
      </c>
      <c r="O639" t="s">
        <v>27</v>
      </c>
      <c r="P639" t="s">
        <v>509</v>
      </c>
      <c r="Q639" s="3">
        <v>25372496</v>
      </c>
      <c r="R639" s="1">
        <v>728</v>
      </c>
      <c r="S639" t="s">
        <v>3194</v>
      </c>
      <c r="T639" t="s">
        <v>3195</v>
      </c>
      <c r="U639" t="s">
        <v>25</v>
      </c>
      <c r="V639" t="s">
        <v>25</v>
      </c>
      <c r="W639" s="4">
        <f t="shared" si="52"/>
        <v>728</v>
      </c>
      <c r="X639" s="4">
        <f t="shared" si="48"/>
        <v>30000</v>
      </c>
      <c r="Y639" s="9">
        <v>3</v>
      </c>
      <c r="Z639" s="5">
        <f t="shared" si="49"/>
        <v>242.66666666666666</v>
      </c>
      <c r="AA639" t="str">
        <f t="shared" si="50"/>
        <v>2022-12</v>
      </c>
      <c r="AB639" t="str">
        <f t="shared" si="51"/>
        <v>2022-2</v>
      </c>
    </row>
    <row r="640" spans="1:28" hidden="1" x14ac:dyDescent="0.25">
      <c r="A640">
        <v>4967236</v>
      </c>
      <c r="B640">
        <v>216178</v>
      </c>
      <c r="C640" t="s">
        <v>2306</v>
      </c>
      <c r="D640" t="s">
        <v>1002</v>
      </c>
      <c r="E640" t="s">
        <v>2307</v>
      </c>
      <c r="F640" t="s">
        <v>32</v>
      </c>
      <c r="G640" t="s">
        <v>24</v>
      </c>
      <c r="H640" t="s">
        <v>212</v>
      </c>
      <c r="I640" t="s">
        <v>25</v>
      </c>
      <c r="J640" t="s">
        <v>26</v>
      </c>
      <c r="K640">
        <v>0</v>
      </c>
      <c r="L640">
        <v>0</v>
      </c>
      <c r="M640" s="1">
        <v>31800</v>
      </c>
      <c r="O640" t="s">
        <v>27</v>
      </c>
      <c r="P640" t="s">
        <v>2308</v>
      </c>
      <c r="Q640" s="3">
        <v>10200000</v>
      </c>
      <c r="R640" s="1">
        <v>326.11927652676599</v>
      </c>
      <c r="S640" t="s">
        <v>2309</v>
      </c>
      <c r="T640" t="s">
        <v>35</v>
      </c>
      <c r="U640" t="s">
        <v>25</v>
      </c>
      <c r="V640" t="s">
        <v>25</v>
      </c>
      <c r="W640" s="4">
        <f t="shared" si="52"/>
        <v>326.11927652676599</v>
      </c>
      <c r="X640" s="4">
        <f t="shared" si="48"/>
        <v>31800</v>
      </c>
      <c r="Y640" s="9">
        <v>3.18</v>
      </c>
      <c r="Z640" s="5">
        <f t="shared" si="49"/>
        <v>102.55323161219056</v>
      </c>
      <c r="AA640" t="str">
        <f t="shared" si="50"/>
        <v>2022-10</v>
      </c>
      <c r="AB640" t="str">
        <f t="shared" si="51"/>
        <v>2022-2</v>
      </c>
    </row>
    <row r="641" spans="1:28" hidden="1" x14ac:dyDescent="0.25">
      <c r="A641">
        <v>4884842</v>
      </c>
      <c r="B641">
        <v>207490</v>
      </c>
      <c r="C641" t="s">
        <v>2196</v>
      </c>
      <c r="D641" t="s">
        <v>614</v>
      </c>
      <c r="E641" t="s">
        <v>291</v>
      </c>
      <c r="F641" t="s">
        <v>153</v>
      </c>
      <c r="G641" t="s">
        <v>24</v>
      </c>
      <c r="H641" t="s">
        <v>212</v>
      </c>
      <c r="I641" t="s">
        <v>25</v>
      </c>
      <c r="J641" t="s">
        <v>26</v>
      </c>
      <c r="K641">
        <v>-46.378345000000003</v>
      </c>
      <c r="L641">
        <v>-72.300762300000002</v>
      </c>
      <c r="M641" s="1">
        <v>32000</v>
      </c>
      <c r="O641" t="s">
        <v>27</v>
      </c>
      <c r="P641" t="s">
        <v>509</v>
      </c>
      <c r="Q641" s="3">
        <v>10200000</v>
      </c>
      <c r="R641" s="1">
        <v>299</v>
      </c>
      <c r="S641" t="s">
        <v>2197</v>
      </c>
      <c r="T641" t="s">
        <v>1890</v>
      </c>
      <c r="U641" t="s">
        <v>25</v>
      </c>
      <c r="V641" t="s">
        <v>25</v>
      </c>
      <c r="W641" s="4">
        <f t="shared" si="52"/>
        <v>299</v>
      </c>
      <c r="X641" s="4">
        <f t="shared" si="48"/>
        <v>32000</v>
      </c>
      <c r="Y641" s="9">
        <v>3.2</v>
      </c>
      <c r="Z641" s="5">
        <f t="shared" si="49"/>
        <v>93.4375</v>
      </c>
      <c r="AA641" t="str">
        <f t="shared" si="50"/>
        <v>2022-09</v>
      </c>
      <c r="AB641" t="str">
        <f t="shared" si="51"/>
        <v>2022-2</v>
      </c>
    </row>
    <row r="642" spans="1:28" hidden="1" x14ac:dyDescent="0.25">
      <c r="A642">
        <v>5076316</v>
      </c>
      <c r="B642">
        <v>228431</v>
      </c>
      <c r="C642" t="s">
        <v>2991</v>
      </c>
      <c r="D642" t="s">
        <v>792</v>
      </c>
      <c r="E642" t="s">
        <v>2992</v>
      </c>
      <c r="F642" t="s">
        <v>32</v>
      </c>
      <c r="G642" t="s">
        <v>24</v>
      </c>
      <c r="H642" t="s">
        <v>24</v>
      </c>
      <c r="I642" t="s">
        <v>25</v>
      </c>
      <c r="J642" t="s">
        <v>70</v>
      </c>
      <c r="K642">
        <v>0</v>
      </c>
      <c r="L642">
        <v>0</v>
      </c>
      <c r="M642" s="1">
        <v>51050</v>
      </c>
      <c r="O642" t="s">
        <v>27</v>
      </c>
      <c r="P642" t="s">
        <v>320</v>
      </c>
      <c r="Q642" s="3">
        <v>30000000</v>
      </c>
      <c r="R642" s="1">
        <v>959.17434272578203</v>
      </c>
      <c r="S642" t="s">
        <v>2993</v>
      </c>
      <c r="T642" t="s">
        <v>35</v>
      </c>
      <c r="U642" t="s">
        <v>25</v>
      </c>
      <c r="V642" t="s">
        <v>73</v>
      </c>
      <c r="W642" s="4">
        <f t="shared" si="52"/>
        <v>959.17434272578203</v>
      </c>
      <c r="X642" s="4">
        <f t="shared" ref="X642:X705" si="53">Y642*10000</f>
        <v>51050.000000000007</v>
      </c>
      <c r="Y642" s="9">
        <v>5.1050000000000004</v>
      </c>
      <c r="Z642" s="5">
        <f t="shared" ref="Z642:Z705" si="54">W642/Y642</f>
        <v>187.88919544089754</v>
      </c>
      <c r="AA642" t="str">
        <f t="shared" ref="AA642:AA705" si="55">YEAR(E642)&amp;"-"&amp;IF(MONTH(E642)&lt;10,"0"&amp;MONTH(E642),MONTH(E642))</f>
        <v>2022-11</v>
      </c>
      <c r="AB642" t="str">
        <f t="shared" ref="AB642:AB705" si="56">YEAR(E642)&amp;"-"&amp;IF(MONTH(E642)/6&lt;=1,1,2)</f>
        <v>2022-2</v>
      </c>
    </row>
    <row r="643" spans="1:28" hidden="1" x14ac:dyDescent="0.25">
      <c r="A643">
        <v>5251612</v>
      </c>
      <c r="B643">
        <v>246203</v>
      </c>
      <c r="C643" t="s">
        <v>2826</v>
      </c>
      <c r="D643" t="s">
        <v>2827</v>
      </c>
      <c r="E643" t="s">
        <v>1219</v>
      </c>
      <c r="F643" t="s">
        <v>32</v>
      </c>
      <c r="G643" t="s">
        <v>24</v>
      </c>
      <c r="H643" t="s">
        <v>24</v>
      </c>
      <c r="I643" t="s">
        <v>25</v>
      </c>
      <c r="J643" t="s">
        <v>26</v>
      </c>
      <c r="K643">
        <v>0</v>
      </c>
      <c r="L643">
        <v>0</v>
      </c>
      <c r="M643" s="1">
        <v>0</v>
      </c>
      <c r="O643" t="s">
        <v>27</v>
      </c>
      <c r="P643" t="s">
        <v>320</v>
      </c>
      <c r="Q643" s="3">
        <v>28000000</v>
      </c>
      <c r="R643" s="1">
        <v>895.229386544063</v>
      </c>
      <c r="S643" t="s">
        <v>2828</v>
      </c>
      <c r="T643" t="s">
        <v>35</v>
      </c>
      <c r="U643" t="s">
        <v>25</v>
      </c>
      <c r="V643" t="s">
        <v>25</v>
      </c>
      <c r="W643" s="4">
        <f t="shared" si="52"/>
        <v>895.229386544063</v>
      </c>
      <c r="X643" s="4">
        <f t="shared" si="53"/>
        <v>55100</v>
      </c>
      <c r="Y643" s="9">
        <v>5.51</v>
      </c>
      <c r="Z643" s="5">
        <f t="shared" si="54"/>
        <v>162.47357287551054</v>
      </c>
      <c r="AA643" t="str">
        <f t="shared" si="55"/>
        <v>2022-12</v>
      </c>
      <c r="AB643" t="str">
        <f t="shared" si="56"/>
        <v>2022-2</v>
      </c>
    </row>
    <row r="644" spans="1:28" hidden="1" x14ac:dyDescent="0.25">
      <c r="A644">
        <v>4505050</v>
      </c>
      <c r="B644">
        <v>167125</v>
      </c>
      <c r="C644" t="s">
        <v>4018</v>
      </c>
      <c r="D644" t="s">
        <v>2782</v>
      </c>
      <c r="E644" t="s">
        <v>446</v>
      </c>
      <c r="F644" t="s">
        <v>32</v>
      </c>
      <c r="G644" t="s">
        <v>24</v>
      </c>
      <c r="H644" t="s">
        <v>24</v>
      </c>
      <c r="I644" t="s">
        <v>25</v>
      </c>
      <c r="J644" t="s">
        <v>26</v>
      </c>
      <c r="K644">
        <v>0</v>
      </c>
      <c r="L644">
        <v>0</v>
      </c>
      <c r="M644" s="6">
        <v>69200</v>
      </c>
      <c r="O644" t="s">
        <v>27</v>
      </c>
      <c r="P644" t="s">
        <v>1065</v>
      </c>
      <c r="Q644" s="3">
        <v>170000000</v>
      </c>
      <c r="R644" s="1">
        <v>5435.3212754461001</v>
      </c>
      <c r="S644" t="s">
        <v>4019</v>
      </c>
      <c r="T644" t="s">
        <v>35</v>
      </c>
      <c r="U644" t="s">
        <v>25</v>
      </c>
      <c r="V644" t="s">
        <v>25</v>
      </c>
      <c r="W644" s="4">
        <f t="shared" si="52"/>
        <v>5435.3212754461001</v>
      </c>
      <c r="X644" s="4">
        <f t="shared" si="53"/>
        <v>69200</v>
      </c>
      <c r="Y644" s="9">
        <v>6.92</v>
      </c>
      <c r="Z644" s="5">
        <f t="shared" si="54"/>
        <v>785.45105136504333</v>
      </c>
      <c r="AA644" t="str">
        <f t="shared" si="55"/>
        <v>2022-07</v>
      </c>
      <c r="AB644" t="str">
        <f t="shared" si="56"/>
        <v>2022-2</v>
      </c>
    </row>
    <row r="645" spans="1:28" hidden="1" x14ac:dyDescent="0.25">
      <c r="A645">
        <v>4816655</v>
      </c>
      <c r="B645">
        <v>200151</v>
      </c>
      <c r="C645" t="s">
        <v>3804</v>
      </c>
      <c r="D645" t="s">
        <v>1272</v>
      </c>
      <c r="E645" t="s">
        <v>1644</v>
      </c>
      <c r="F645" t="s">
        <v>32</v>
      </c>
      <c r="G645" t="s">
        <v>24</v>
      </c>
      <c r="H645" t="s">
        <v>24</v>
      </c>
      <c r="I645" t="s">
        <v>25</v>
      </c>
      <c r="J645" t="s">
        <v>63</v>
      </c>
      <c r="K645">
        <v>0</v>
      </c>
      <c r="L645">
        <v>0</v>
      </c>
      <c r="M645" s="1">
        <v>0</v>
      </c>
      <c r="O645" t="s">
        <v>27</v>
      </c>
      <c r="P645" t="s">
        <v>371</v>
      </c>
      <c r="Q645" s="3">
        <v>110000000</v>
      </c>
      <c r="R645" s="1">
        <v>3516.9725899945302</v>
      </c>
      <c r="S645" t="s">
        <v>3805</v>
      </c>
      <c r="T645" t="s">
        <v>35</v>
      </c>
      <c r="U645" t="s">
        <v>25</v>
      </c>
      <c r="V645" t="s">
        <v>66</v>
      </c>
      <c r="W645" s="4">
        <f t="shared" si="52"/>
        <v>3516.9725899945302</v>
      </c>
      <c r="X645" s="4">
        <f t="shared" si="53"/>
        <v>69200</v>
      </c>
      <c r="Y645" s="9">
        <v>6.92</v>
      </c>
      <c r="Z645" s="5">
        <f t="shared" si="54"/>
        <v>508.23303323620377</v>
      </c>
      <c r="AA645" t="str">
        <f t="shared" si="55"/>
        <v>2022-09</v>
      </c>
      <c r="AB645" t="str">
        <f t="shared" si="56"/>
        <v>2022-2</v>
      </c>
    </row>
    <row r="646" spans="1:28" hidden="1" x14ac:dyDescent="0.25">
      <c r="A646">
        <v>4541341</v>
      </c>
      <c r="B646">
        <v>171365</v>
      </c>
      <c r="C646" t="s">
        <v>3462</v>
      </c>
      <c r="D646" t="s">
        <v>471</v>
      </c>
      <c r="E646" t="s">
        <v>472</v>
      </c>
      <c r="F646" t="s">
        <v>23</v>
      </c>
      <c r="G646" t="s">
        <v>24</v>
      </c>
      <c r="H646" t="s">
        <v>24</v>
      </c>
      <c r="I646" t="s">
        <v>25</v>
      </c>
      <c r="J646" t="s">
        <v>127</v>
      </c>
      <c r="K646">
        <v>-47.118919699999999</v>
      </c>
      <c r="L646">
        <v>-72.792598400000003</v>
      </c>
      <c r="M646" s="1">
        <v>0</v>
      </c>
      <c r="N646">
        <v>0</v>
      </c>
      <c r="O646" t="s">
        <v>27</v>
      </c>
      <c r="P646" t="s">
        <v>180</v>
      </c>
      <c r="Q646" s="3">
        <v>78077930</v>
      </c>
      <c r="R646" s="1">
        <v>2350</v>
      </c>
      <c r="S646" t="s">
        <v>3460</v>
      </c>
      <c r="T646" t="s">
        <v>233</v>
      </c>
      <c r="U646" t="s">
        <v>25</v>
      </c>
      <c r="V646" t="s">
        <v>129</v>
      </c>
      <c r="W646" s="4">
        <f t="shared" si="52"/>
        <v>2350</v>
      </c>
      <c r="X646" s="4">
        <f t="shared" si="53"/>
        <v>76000</v>
      </c>
      <c r="Y646" s="9">
        <v>7.6</v>
      </c>
      <c r="Z646" s="5">
        <f t="shared" si="54"/>
        <v>309.21052631578948</v>
      </c>
      <c r="AA646" t="str">
        <f t="shared" si="55"/>
        <v>2022-07</v>
      </c>
      <c r="AB646" t="str">
        <f t="shared" si="56"/>
        <v>2022-2</v>
      </c>
    </row>
    <row r="647" spans="1:28" hidden="1" x14ac:dyDescent="0.25">
      <c r="A647">
        <v>5294601</v>
      </c>
      <c r="B647">
        <v>250342</v>
      </c>
      <c r="C647" t="s">
        <v>3991</v>
      </c>
      <c r="D647" t="s">
        <v>3992</v>
      </c>
      <c r="E647" t="s">
        <v>184</v>
      </c>
      <c r="F647" t="s">
        <v>153</v>
      </c>
      <c r="G647" t="s">
        <v>24</v>
      </c>
      <c r="H647" t="s">
        <v>24</v>
      </c>
      <c r="I647" t="s">
        <v>25</v>
      </c>
      <c r="J647" t="s">
        <v>59</v>
      </c>
      <c r="K647">
        <v>-44.531899000000003</v>
      </c>
      <c r="L647">
        <v>-72.601534999999998</v>
      </c>
      <c r="M647" s="1">
        <v>78500</v>
      </c>
      <c r="O647" t="s">
        <v>27</v>
      </c>
      <c r="P647" t="s">
        <v>1082</v>
      </c>
      <c r="Q647" s="3">
        <v>205961389</v>
      </c>
      <c r="R647" s="1">
        <v>5900</v>
      </c>
      <c r="S647" t="s">
        <v>3993</v>
      </c>
      <c r="T647" t="s">
        <v>309</v>
      </c>
      <c r="U647" t="s">
        <v>25</v>
      </c>
      <c r="V647" t="s">
        <v>61</v>
      </c>
      <c r="W647" s="4">
        <f t="shared" si="52"/>
        <v>5900</v>
      </c>
      <c r="X647" s="4">
        <f t="shared" si="53"/>
        <v>78500</v>
      </c>
      <c r="Y647" s="9">
        <v>7.85</v>
      </c>
      <c r="Z647" s="5">
        <f t="shared" si="54"/>
        <v>751.59235668789813</v>
      </c>
      <c r="AA647" t="str">
        <f t="shared" si="55"/>
        <v>2022-12</v>
      </c>
      <c r="AB647" t="str">
        <f t="shared" si="56"/>
        <v>2022-2</v>
      </c>
    </row>
    <row r="648" spans="1:28" hidden="1" x14ac:dyDescent="0.25">
      <c r="A648">
        <v>5244299</v>
      </c>
      <c r="B648">
        <v>245490</v>
      </c>
      <c r="C648" t="s">
        <v>3254</v>
      </c>
      <c r="D648" t="s">
        <v>2579</v>
      </c>
      <c r="E648" t="s">
        <v>3255</v>
      </c>
      <c r="F648" t="s">
        <v>32</v>
      </c>
      <c r="G648" t="s">
        <v>24</v>
      </c>
      <c r="H648" t="s">
        <v>24</v>
      </c>
      <c r="I648" t="s">
        <v>25</v>
      </c>
      <c r="J648" t="s">
        <v>127</v>
      </c>
      <c r="K648">
        <v>0</v>
      </c>
      <c r="L648">
        <v>0</v>
      </c>
      <c r="M648" s="1">
        <v>90000</v>
      </c>
      <c r="O648" t="s">
        <v>27</v>
      </c>
      <c r="P648" t="s">
        <v>3114</v>
      </c>
      <c r="Q648" s="3">
        <v>73125000</v>
      </c>
      <c r="R648" s="1">
        <v>2337.9874603940898</v>
      </c>
      <c r="S648" t="s">
        <v>3256</v>
      </c>
      <c r="T648" t="s">
        <v>35</v>
      </c>
      <c r="U648" t="s">
        <v>25</v>
      </c>
      <c r="V648" t="s">
        <v>129</v>
      </c>
      <c r="W648" s="4">
        <f t="shared" si="52"/>
        <v>2337.9874603940898</v>
      </c>
      <c r="X648" s="4">
        <f t="shared" si="53"/>
        <v>90000</v>
      </c>
      <c r="Y648" s="9">
        <v>9</v>
      </c>
      <c r="Z648" s="5">
        <f t="shared" si="54"/>
        <v>259.77638448823222</v>
      </c>
      <c r="AA648" t="str">
        <f t="shared" si="55"/>
        <v>2022-12</v>
      </c>
      <c r="AB648" t="str">
        <f t="shared" si="56"/>
        <v>2022-2</v>
      </c>
    </row>
    <row r="649" spans="1:28" hidden="1" x14ac:dyDescent="0.25">
      <c r="A649">
        <v>5365295</v>
      </c>
      <c r="B649">
        <v>257680</v>
      </c>
      <c r="C649" t="s">
        <v>4325</v>
      </c>
      <c r="D649" t="s">
        <v>1008</v>
      </c>
      <c r="E649" t="s">
        <v>3030</v>
      </c>
      <c r="F649" t="s">
        <v>32</v>
      </c>
      <c r="G649" t="s">
        <v>24</v>
      </c>
      <c r="H649" t="s">
        <v>24</v>
      </c>
      <c r="I649" t="s">
        <v>25</v>
      </c>
      <c r="J649" t="s">
        <v>26</v>
      </c>
      <c r="K649">
        <v>0</v>
      </c>
      <c r="L649">
        <v>0</v>
      </c>
      <c r="M649" s="1">
        <v>0</v>
      </c>
      <c r="O649" t="s">
        <v>27</v>
      </c>
      <c r="P649" t="s">
        <v>351</v>
      </c>
      <c r="Q649" s="3">
        <v>469153500</v>
      </c>
      <c r="R649" s="1">
        <v>15000</v>
      </c>
      <c r="S649" t="s">
        <v>4326</v>
      </c>
      <c r="T649" t="s">
        <v>35</v>
      </c>
      <c r="U649" t="s">
        <v>25</v>
      </c>
      <c r="V649" t="s">
        <v>25</v>
      </c>
      <c r="W649" s="4">
        <f t="shared" si="52"/>
        <v>15000</v>
      </c>
      <c r="X649" s="4">
        <f t="shared" si="53"/>
        <v>94100</v>
      </c>
      <c r="Y649" s="9">
        <v>9.41</v>
      </c>
      <c r="Z649" s="5">
        <f t="shared" si="54"/>
        <v>1594.0488841657811</v>
      </c>
      <c r="AA649" t="str">
        <f t="shared" si="55"/>
        <v>2022-12</v>
      </c>
      <c r="AB649" t="str">
        <f t="shared" si="56"/>
        <v>2022-2</v>
      </c>
    </row>
    <row r="650" spans="1:28" hidden="1" x14ac:dyDescent="0.25">
      <c r="A650">
        <v>4475613</v>
      </c>
      <c r="B650">
        <v>163411</v>
      </c>
      <c r="C650" t="s">
        <v>3882</v>
      </c>
      <c r="D650" t="s">
        <v>588</v>
      </c>
      <c r="E650" t="s">
        <v>1200</v>
      </c>
      <c r="F650" t="s">
        <v>32</v>
      </c>
      <c r="G650" t="s">
        <v>24</v>
      </c>
      <c r="H650" t="s">
        <v>24</v>
      </c>
      <c r="I650" t="s">
        <v>25</v>
      </c>
      <c r="J650" t="s">
        <v>70</v>
      </c>
      <c r="K650">
        <v>0</v>
      </c>
      <c r="L650">
        <v>0</v>
      </c>
      <c r="M650" s="1">
        <v>0</v>
      </c>
      <c r="O650" t="s">
        <v>27</v>
      </c>
      <c r="P650" t="s">
        <v>276</v>
      </c>
      <c r="Q650" s="3">
        <v>181360000</v>
      </c>
      <c r="R650" s="1">
        <v>5798.5286265582599</v>
      </c>
      <c r="S650" t="s">
        <v>3883</v>
      </c>
      <c r="T650" t="s">
        <v>35</v>
      </c>
      <c r="U650" t="s">
        <v>25</v>
      </c>
      <c r="V650" t="s">
        <v>73</v>
      </c>
      <c r="W650" s="4">
        <f t="shared" si="52"/>
        <v>5798.5286265582599</v>
      </c>
      <c r="X650" s="4">
        <f t="shared" si="53"/>
        <v>97700</v>
      </c>
      <c r="Y650" s="9">
        <v>9.77</v>
      </c>
      <c r="Z650" s="5">
        <f t="shared" si="54"/>
        <v>593.5034418176316</v>
      </c>
      <c r="AA650" t="str">
        <f t="shared" si="55"/>
        <v>2022-07</v>
      </c>
      <c r="AB650" t="str">
        <f t="shared" si="56"/>
        <v>2022-2</v>
      </c>
    </row>
    <row r="651" spans="1:28" hidden="1" x14ac:dyDescent="0.25">
      <c r="A651">
        <v>5057150</v>
      </c>
      <c r="B651">
        <v>225964</v>
      </c>
      <c r="C651" t="s">
        <v>3970</v>
      </c>
      <c r="D651" t="s">
        <v>573</v>
      </c>
      <c r="E651" t="s">
        <v>796</v>
      </c>
      <c r="F651" t="s">
        <v>153</v>
      </c>
      <c r="G651" t="s">
        <v>24</v>
      </c>
      <c r="H651" t="s">
        <v>24</v>
      </c>
      <c r="I651" t="s">
        <v>25</v>
      </c>
      <c r="J651" t="s">
        <v>70</v>
      </c>
      <c r="K651">
        <v>-45.718207626286997</v>
      </c>
      <c r="L651">
        <v>-72.269061349027993</v>
      </c>
      <c r="M651" s="6">
        <v>100000</v>
      </c>
      <c r="O651" t="s">
        <v>27</v>
      </c>
      <c r="P651" t="s">
        <v>181</v>
      </c>
      <c r="Q651" s="3">
        <v>250000000</v>
      </c>
      <c r="R651" s="1">
        <v>7236</v>
      </c>
      <c r="S651" t="s">
        <v>3971</v>
      </c>
      <c r="T651" t="s">
        <v>35</v>
      </c>
      <c r="U651" t="s">
        <v>25</v>
      </c>
      <c r="V651" t="s">
        <v>73</v>
      </c>
      <c r="W651" s="4">
        <f t="shared" si="52"/>
        <v>7236</v>
      </c>
      <c r="X651" s="4">
        <f t="shared" si="53"/>
        <v>100000</v>
      </c>
      <c r="Y651" s="9">
        <v>10</v>
      </c>
      <c r="Z651" s="5">
        <f t="shared" si="54"/>
        <v>723.6</v>
      </c>
      <c r="AA651" t="str">
        <f t="shared" si="55"/>
        <v>2022-10</v>
      </c>
      <c r="AB651" t="str">
        <f t="shared" si="56"/>
        <v>2022-2</v>
      </c>
    </row>
    <row r="652" spans="1:28" hidden="1" x14ac:dyDescent="0.25">
      <c r="A652">
        <v>5139640</v>
      </c>
      <c r="B652">
        <v>234812</v>
      </c>
      <c r="C652" t="s">
        <v>1393</v>
      </c>
      <c r="D652" t="s">
        <v>1394</v>
      </c>
      <c r="E652" t="s">
        <v>1395</v>
      </c>
      <c r="F652" t="s">
        <v>153</v>
      </c>
      <c r="G652" t="s">
        <v>24</v>
      </c>
      <c r="H652" t="s">
        <v>190</v>
      </c>
      <c r="I652" t="s">
        <v>25</v>
      </c>
      <c r="J652" t="s">
        <v>70</v>
      </c>
      <c r="K652">
        <v>-45.580109629264001</v>
      </c>
      <c r="L652">
        <v>-72.011761599243997</v>
      </c>
      <c r="M652" s="1">
        <v>100000</v>
      </c>
      <c r="O652" t="s">
        <v>27</v>
      </c>
      <c r="P652" t="s">
        <v>509</v>
      </c>
      <c r="Q652" s="3">
        <v>17000000</v>
      </c>
      <c r="R652" s="1">
        <v>490</v>
      </c>
      <c r="S652" t="s">
        <v>1396</v>
      </c>
      <c r="T652" t="s">
        <v>1215</v>
      </c>
      <c r="U652" t="s">
        <v>25</v>
      </c>
      <c r="V652" t="s">
        <v>73</v>
      </c>
      <c r="W652" s="4">
        <f t="shared" si="52"/>
        <v>490</v>
      </c>
      <c r="X652" s="4">
        <f t="shared" si="53"/>
        <v>100000</v>
      </c>
      <c r="Y652" s="9">
        <v>10</v>
      </c>
      <c r="Z652" s="5">
        <f t="shared" si="54"/>
        <v>49</v>
      </c>
      <c r="AA652" t="str">
        <f t="shared" si="55"/>
        <v>2022-11</v>
      </c>
      <c r="AB652" t="str">
        <f t="shared" si="56"/>
        <v>2022-2</v>
      </c>
    </row>
    <row r="653" spans="1:28" hidden="1" x14ac:dyDescent="0.25">
      <c r="A653">
        <v>5323077</v>
      </c>
      <c r="B653">
        <v>253584</v>
      </c>
      <c r="C653" t="s">
        <v>2725</v>
      </c>
      <c r="D653" t="s">
        <v>2123</v>
      </c>
      <c r="E653" t="s">
        <v>1222</v>
      </c>
      <c r="F653" t="s">
        <v>23</v>
      </c>
      <c r="G653" t="s">
        <v>24</v>
      </c>
      <c r="H653" t="s">
        <v>24</v>
      </c>
      <c r="I653" t="s">
        <v>25</v>
      </c>
      <c r="J653" t="s">
        <v>63</v>
      </c>
      <c r="K653">
        <v>-46.167909999999999</v>
      </c>
      <c r="L653">
        <v>-72.052583400000003</v>
      </c>
      <c r="M653" s="1">
        <v>0</v>
      </c>
      <c r="N653">
        <v>0</v>
      </c>
      <c r="O653" t="s">
        <v>27</v>
      </c>
      <c r="P653" t="s">
        <v>1693</v>
      </c>
      <c r="Q653" s="3">
        <v>54352726</v>
      </c>
      <c r="R653" s="1">
        <v>1554</v>
      </c>
      <c r="S653" t="s">
        <v>2710</v>
      </c>
      <c r="T653" t="s">
        <v>2724</v>
      </c>
      <c r="U653" t="s">
        <v>25</v>
      </c>
      <c r="V653" t="s">
        <v>66</v>
      </c>
      <c r="W653" s="4">
        <f t="shared" si="52"/>
        <v>1554</v>
      </c>
      <c r="X653" s="4">
        <f t="shared" si="53"/>
        <v>102300</v>
      </c>
      <c r="Y653" s="9">
        <v>10.23</v>
      </c>
      <c r="Z653" s="5">
        <f t="shared" si="54"/>
        <v>151.90615835777126</v>
      </c>
      <c r="AA653" t="str">
        <f t="shared" si="55"/>
        <v>2022-12</v>
      </c>
      <c r="AB653" t="str">
        <f t="shared" si="56"/>
        <v>2022-2</v>
      </c>
    </row>
    <row r="654" spans="1:28" hidden="1" x14ac:dyDescent="0.25">
      <c r="A654">
        <v>4829989</v>
      </c>
      <c r="B654">
        <v>201649</v>
      </c>
      <c r="C654" t="s">
        <v>4244</v>
      </c>
      <c r="D654" t="s">
        <v>1728</v>
      </c>
      <c r="E654" t="s">
        <v>1348</v>
      </c>
      <c r="F654" t="s">
        <v>32</v>
      </c>
      <c r="G654" t="s">
        <v>24</v>
      </c>
      <c r="H654" t="s">
        <v>24</v>
      </c>
      <c r="I654" t="s">
        <v>25</v>
      </c>
      <c r="J654" t="s">
        <v>70</v>
      </c>
      <c r="K654">
        <v>0</v>
      </c>
      <c r="L654">
        <v>0</v>
      </c>
      <c r="M654" s="1">
        <v>103000</v>
      </c>
      <c r="O654" t="s">
        <v>27</v>
      </c>
      <c r="P654" t="s">
        <v>181</v>
      </c>
      <c r="Q654" s="3">
        <v>410290374.19999999</v>
      </c>
      <c r="R654" s="1">
        <v>13118</v>
      </c>
      <c r="S654" t="s">
        <v>4245</v>
      </c>
      <c r="T654" t="s">
        <v>35</v>
      </c>
      <c r="U654" t="s">
        <v>25</v>
      </c>
      <c r="V654" t="s">
        <v>73</v>
      </c>
      <c r="W654" s="4">
        <f t="shared" si="52"/>
        <v>13118</v>
      </c>
      <c r="X654" s="4">
        <f t="shared" si="53"/>
        <v>103000</v>
      </c>
      <c r="Y654" s="9">
        <v>10.3</v>
      </c>
      <c r="Z654" s="5">
        <f t="shared" si="54"/>
        <v>1273.5922330097087</v>
      </c>
      <c r="AA654" t="str">
        <f t="shared" si="55"/>
        <v>2022-09</v>
      </c>
      <c r="AB654" t="str">
        <f t="shared" si="56"/>
        <v>2022-2</v>
      </c>
    </row>
    <row r="655" spans="1:28" hidden="1" x14ac:dyDescent="0.25">
      <c r="A655">
        <v>5085237</v>
      </c>
      <c r="B655">
        <v>229189</v>
      </c>
      <c r="C655" t="s">
        <v>2845</v>
      </c>
      <c r="D655" t="s">
        <v>2123</v>
      </c>
      <c r="E655" t="s">
        <v>882</v>
      </c>
      <c r="F655" t="s">
        <v>23</v>
      </c>
      <c r="G655" t="s">
        <v>24</v>
      </c>
      <c r="H655" t="s">
        <v>24</v>
      </c>
      <c r="I655" t="s">
        <v>25</v>
      </c>
      <c r="J655" t="s">
        <v>33</v>
      </c>
      <c r="K655">
        <v>-46.9525656</v>
      </c>
      <c r="L655">
        <v>-72.854989500000002</v>
      </c>
      <c r="M655" s="1">
        <v>0</v>
      </c>
      <c r="N655">
        <v>0</v>
      </c>
      <c r="O655" t="s">
        <v>27</v>
      </c>
      <c r="P655" t="s">
        <v>1693</v>
      </c>
      <c r="Q655" s="3">
        <v>60187556</v>
      </c>
      <c r="R655" s="1">
        <v>1738</v>
      </c>
      <c r="S655" t="s">
        <v>2846</v>
      </c>
      <c r="T655" t="s">
        <v>2844</v>
      </c>
      <c r="U655" t="s">
        <v>25</v>
      </c>
      <c r="V655" t="s">
        <v>36</v>
      </c>
      <c r="W655" s="4">
        <f t="shared" si="52"/>
        <v>1738</v>
      </c>
      <c r="X655" s="4">
        <f t="shared" si="53"/>
        <v>105000</v>
      </c>
      <c r="Y655" s="9">
        <v>10.5</v>
      </c>
      <c r="Z655" s="5">
        <f t="shared" si="54"/>
        <v>165.52380952380952</v>
      </c>
      <c r="AA655" t="str">
        <f t="shared" si="55"/>
        <v>2022-11</v>
      </c>
      <c r="AB655" t="str">
        <f t="shared" si="56"/>
        <v>2022-2</v>
      </c>
    </row>
    <row r="656" spans="1:28" hidden="1" x14ac:dyDescent="0.25">
      <c r="A656">
        <v>5138967</v>
      </c>
      <c r="B656">
        <v>234704</v>
      </c>
      <c r="C656" t="s">
        <v>3569</v>
      </c>
      <c r="D656" t="s">
        <v>3570</v>
      </c>
      <c r="E656" t="s">
        <v>1395</v>
      </c>
      <c r="F656" t="s">
        <v>32</v>
      </c>
      <c r="G656" t="s">
        <v>24</v>
      </c>
      <c r="H656" t="s">
        <v>24</v>
      </c>
      <c r="I656" t="s">
        <v>25</v>
      </c>
      <c r="J656" t="s">
        <v>33</v>
      </c>
      <c r="K656">
        <v>0</v>
      </c>
      <c r="L656">
        <v>0</v>
      </c>
      <c r="M656" s="1">
        <v>0</v>
      </c>
      <c r="O656" t="s">
        <v>27</v>
      </c>
      <c r="P656" t="s">
        <v>320</v>
      </c>
      <c r="Q656" s="3">
        <v>120000000</v>
      </c>
      <c r="R656" s="1">
        <v>3836.6973709031299</v>
      </c>
      <c r="S656" t="s">
        <v>3571</v>
      </c>
      <c r="T656" t="s">
        <v>3572</v>
      </c>
      <c r="U656" t="s">
        <v>25</v>
      </c>
      <c r="V656" t="s">
        <v>36</v>
      </c>
      <c r="W656" s="4">
        <f t="shared" si="52"/>
        <v>3836.6973709031299</v>
      </c>
      <c r="X656" s="4">
        <f t="shared" si="53"/>
        <v>110000</v>
      </c>
      <c r="Y656" s="9">
        <v>11</v>
      </c>
      <c r="Z656" s="5">
        <f t="shared" si="54"/>
        <v>348.79067008210274</v>
      </c>
      <c r="AA656" t="str">
        <f t="shared" si="55"/>
        <v>2022-11</v>
      </c>
      <c r="AB656" t="str">
        <f t="shared" si="56"/>
        <v>2022-2</v>
      </c>
    </row>
    <row r="657" spans="1:28" hidden="1" x14ac:dyDescent="0.25">
      <c r="A657">
        <v>4488808</v>
      </c>
      <c r="B657">
        <v>164979</v>
      </c>
      <c r="C657" t="s">
        <v>3209</v>
      </c>
      <c r="D657" t="s">
        <v>587</v>
      </c>
      <c r="E657" t="s">
        <v>701</v>
      </c>
      <c r="F657" t="s">
        <v>32</v>
      </c>
      <c r="G657" t="s">
        <v>24</v>
      </c>
      <c r="H657" t="s">
        <v>24</v>
      </c>
      <c r="I657" t="s">
        <v>25</v>
      </c>
      <c r="J657" t="s">
        <v>70</v>
      </c>
      <c r="K657">
        <v>0</v>
      </c>
      <c r="L657">
        <v>0</v>
      </c>
      <c r="M657" s="1">
        <v>110000</v>
      </c>
      <c r="O657" t="s">
        <v>27</v>
      </c>
      <c r="P657" t="s">
        <v>247</v>
      </c>
      <c r="Q657" s="3">
        <v>85000000</v>
      </c>
      <c r="R657" s="1">
        <v>2717.6606377230501</v>
      </c>
      <c r="S657" t="s">
        <v>3210</v>
      </c>
      <c r="T657" t="s">
        <v>35</v>
      </c>
      <c r="U657" t="s">
        <v>25</v>
      </c>
      <c r="V657" t="s">
        <v>73</v>
      </c>
      <c r="W657" s="4">
        <f t="shared" si="52"/>
        <v>2717.6606377230501</v>
      </c>
      <c r="X657" s="4">
        <f t="shared" si="53"/>
        <v>110000</v>
      </c>
      <c r="Y657" s="9">
        <v>11</v>
      </c>
      <c r="Z657" s="5">
        <f t="shared" si="54"/>
        <v>247.06005797482274</v>
      </c>
      <c r="AA657" t="str">
        <f t="shared" si="55"/>
        <v>2022-07</v>
      </c>
      <c r="AB657" t="str">
        <f t="shared" si="56"/>
        <v>2022-2</v>
      </c>
    </row>
    <row r="658" spans="1:28" hidden="1" x14ac:dyDescent="0.25">
      <c r="A658">
        <v>4633473</v>
      </c>
      <c r="B658">
        <v>181904</v>
      </c>
      <c r="C658" t="s">
        <v>2434</v>
      </c>
      <c r="D658" t="s">
        <v>2435</v>
      </c>
      <c r="E658" t="s">
        <v>508</v>
      </c>
      <c r="F658" t="s">
        <v>32</v>
      </c>
      <c r="G658" t="s">
        <v>24</v>
      </c>
      <c r="H658" t="s">
        <v>24</v>
      </c>
      <c r="I658" t="s">
        <v>25</v>
      </c>
      <c r="J658" t="s">
        <v>26</v>
      </c>
      <c r="K658">
        <v>0</v>
      </c>
      <c r="L658">
        <v>0</v>
      </c>
      <c r="M658" s="1">
        <v>0</v>
      </c>
      <c r="O658" t="s">
        <v>27</v>
      </c>
      <c r="P658" t="s">
        <v>181</v>
      </c>
      <c r="Q658" s="3">
        <v>40000000</v>
      </c>
      <c r="R658" s="1">
        <v>1278.89912363438</v>
      </c>
      <c r="S658" t="s">
        <v>2436</v>
      </c>
      <c r="T658" t="s">
        <v>35</v>
      </c>
      <c r="U658" t="s">
        <v>25</v>
      </c>
      <c r="V658" t="s">
        <v>25</v>
      </c>
      <c r="W658" s="4">
        <f t="shared" si="52"/>
        <v>1278.89912363438</v>
      </c>
      <c r="X658" s="4">
        <f t="shared" si="53"/>
        <v>110000</v>
      </c>
      <c r="Y658" s="9">
        <v>11</v>
      </c>
      <c r="Z658" s="5">
        <f t="shared" si="54"/>
        <v>116.26355669403455</v>
      </c>
      <c r="AA658" t="str">
        <f t="shared" si="55"/>
        <v>2022-07</v>
      </c>
      <c r="AB658" t="str">
        <f t="shared" si="56"/>
        <v>2022-2</v>
      </c>
    </row>
    <row r="659" spans="1:28" hidden="1" x14ac:dyDescent="0.25">
      <c r="A659">
        <v>4541783</v>
      </c>
      <c r="B659">
        <v>171798</v>
      </c>
      <c r="C659" t="s">
        <v>3753</v>
      </c>
      <c r="D659" t="s">
        <v>471</v>
      </c>
      <c r="E659" t="s">
        <v>472</v>
      </c>
      <c r="F659" t="s">
        <v>23</v>
      </c>
      <c r="G659" t="s">
        <v>24</v>
      </c>
      <c r="H659" t="s">
        <v>24</v>
      </c>
      <c r="I659" t="s">
        <v>25</v>
      </c>
      <c r="J659" t="s">
        <v>26</v>
      </c>
      <c r="K659">
        <v>-47.252086499999997</v>
      </c>
      <c r="L659">
        <v>-72.575237299999998</v>
      </c>
      <c r="M659" s="1">
        <v>0</v>
      </c>
      <c r="N659">
        <v>0</v>
      </c>
      <c r="O659" t="s">
        <v>27</v>
      </c>
      <c r="P659" t="s">
        <v>180</v>
      </c>
      <c r="Q659" s="3">
        <v>186058046</v>
      </c>
      <c r="R659" s="1">
        <v>5600</v>
      </c>
      <c r="S659" t="s">
        <v>3751</v>
      </c>
      <c r="T659" t="s">
        <v>608</v>
      </c>
      <c r="U659" t="s">
        <v>25</v>
      </c>
      <c r="V659" t="s">
        <v>25</v>
      </c>
      <c r="W659" s="4">
        <f t="shared" si="52"/>
        <v>5600</v>
      </c>
      <c r="X659" s="4">
        <f t="shared" si="53"/>
        <v>115000</v>
      </c>
      <c r="Y659" s="9">
        <v>11.5</v>
      </c>
      <c r="Z659" s="5">
        <f t="shared" si="54"/>
        <v>486.95652173913044</v>
      </c>
      <c r="AA659" t="str">
        <f t="shared" si="55"/>
        <v>2022-07</v>
      </c>
      <c r="AB659" t="str">
        <f t="shared" si="56"/>
        <v>2022-2</v>
      </c>
    </row>
    <row r="660" spans="1:28" hidden="1" x14ac:dyDescent="0.25">
      <c r="A660">
        <v>4673771</v>
      </c>
      <c r="B660">
        <v>186298</v>
      </c>
      <c r="C660" t="s">
        <v>2346</v>
      </c>
      <c r="D660" t="s">
        <v>2347</v>
      </c>
      <c r="E660" t="s">
        <v>2348</v>
      </c>
      <c r="F660" t="s">
        <v>32</v>
      </c>
      <c r="G660" t="s">
        <v>24</v>
      </c>
      <c r="H660" t="s">
        <v>24</v>
      </c>
      <c r="I660" t="s">
        <v>25</v>
      </c>
      <c r="J660" t="s">
        <v>26</v>
      </c>
      <c r="K660">
        <v>0</v>
      </c>
      <c r="L660">
        <v>0</v>
      </c>
      <c r="M660" s="1">
        <v>0</v>
      </c>
      <c r="O660" t="s">
        <v>27</v>
      </c>
      <c r="P660" t="s">
        <v>181</v>
      </c>
      <c r="Q660" s="3">
        <v>40000000</v>
      </c>
      <c r="R660" s="1">
        <v>1278.89912363438</v>
      </c>
      <c r="S660" t="s">
        <v>2349</v>
      </c>
      <c r="T660" t="s">
        <v>35</v>
      </c>
      <c r="U660" t="s">
        <v>25</v>
      </c>
      <c r="V660" t="s">
        <v>25</v>
      </c>
      <c r="W660" s="4">
        <f t="shared" si="52"/>
        <v>1278.89912363438</v>
      </c>
      <c r="X660" s="4">
        <f t="shared" si="53"/>
        <v>120000</v>
      </c>
      <c r="Y660" s="9">
        <v>12</v>
      </c>
      <c r="Z660" s="5">
        <f t="shared" si="54"/>
        <v>106.57492696953166</v>
      </c>
      <c r="AA660" t="str">
        <f t="shared" si="55"/>
        <v>2022-08</v>
      </c>
      <c r="AB660" t="str">
        <f t="shared" si="56"/>
        <v>2022-2</v>
      </c>
    </row>
    <row r="661" spans="1:28" hidden="1" x14ac:dyDescent="0.25">
      <c r="A661">
        <v>4872573</v>
      </c>
      <c r="B661">
        <v>206051</v>
      </c>
      <c r="C661" t="s">
        <v>4498</v>
      </c>
      <c r="D661" t="s">
        <v>291</v>
      </c>
      <c r="E661" t="s">
        <v>290</v>
      </c>
      <c r="F661" t="s">
        <v>23</v>
      </c>
      <c r="G661" t="s">
        <v>24</v>
      </c>
      <c r="H661" t="s">
        <v>24</v>
      </c>
      <c r="I661" t="s">
        <v>25</v>
      </c>
      <c r="J661" t="s">
        <v>26</v>
      </c>
      <c r="K661">
        <v>-45.407751099999999</v>
      </c>
      <c r="L661">
        <v>-72.678869800000001</v>
      </c>
      <c r="M661" s="1">
        <v>123800</v>
      </c>
      <c r="N661">
        <v>0</v>
      </c>
      <c r="O661" t="s">
        <v>27</v>
      </c>
      <c r="P661" t="s">
        <v>111</v>
      </c>
      <c r="Q661" s="3">
        <v>2113008812</v>
      </c>
      <c r="R661" s="1">
        <v>61900</v>
      </c>
      <c r="S661" t="s">
        <v>35</v>
      </c>
      <c r="T661" t="s">
        <v>4494</v>
      </c>
      <c r="U661" t="s">
        <v>25</v>
      </c>
      <c r="V661" t="s">
        <v>25</v>
      </c>
      <c r="W661" s="4">
        <f t="shared" si="52"/>
        <v>61900</v>
      </c>
      <c r="X661" s="4">
        <f t="shared" si="53"/>
        <v>123800.00000000001</v>
      </c>
      <c r="Y661" s="9">
        <v>12.38</v>
      </c>
      <c r="Z661" s="5">
        <f t="shared" si="54"/>
        <v>5000</v>
      </c>
      <c r="AA661" t="str">
        <f t="shared" si="55"/>
        <v>2022-09</v>
      </c>
      <c r="AB661" t="str">
        <f t="shared" si="56"/>
        <v>2022-2</v>
      </c>
    </row>
    <row r="662" spans="1:28" hidden="1" x14ac:dyDescent="0.25">
      <c r="A662">
        <v>4976027</v>
      </c>
      <c r="B662">
        <v>217185</v>
      </c>
      <c r="C662" t="s">
        <v>2925</v>
      </c>
      <c r="D662" t="s">
        <v>1007</v>
      </c>
      <c r="E662" t="s">
        <v>2926</v>
      </c>
      <c r="F662" t="s">
        <v>32</v>
      </c>
      <c r="G662" t="s">
        <v>24</v>
      </c>
      <c r="H662" t="s">
        <v>24</v>
      </c>
      <c r="I662" t="s">
        <v>25</v>
      </c>
      <c r="J662" t="s">
        <v>70</v>
      </c>
      <c r="K662">
        <v>0</v>
      </c>
      <c r="L662">
        <v>0</v>
      </c>
      <c r="M662" s="6">
        <v>130000</v>
      </c>
      <c r="O662" t="s">
        <v>27</v>
      </c>
      <c r="P662" t="s">
        <v>2189</v>
      </c>
      <c r="Q662" s="3">
        <v>70000000</v>
      </c>
      <c r="R662" s="1">
        <v>2238.0734663601602</v>
      </c>
      <c r="S662" t="s">
        <v>2927</v>
      </c>
      <c r="T662" t="s">
        <v>35</v>
      </c>
      <c r="U662" t="s">
        <v>25</v>
      </c>
      <c r="V662" t="s">
        <v>73</v>
      </c>
      <c r="W662" s="4">
        <f t="shared" si="52"/>
        <v>2238.0734663601602</v>
      </c>
      <c r="X662" s="4">
        <f t="shared" si="53"/>
        <v>130000</v>
      </c>
      <c r="Y662" s="9">
        <v>13</v>
      </c>
      <c r="Z662" s="5">
        <f t="shared" si="54"/>
        <v>172.15949741232001</v>
      </c>
      <c r="AA662" t="str">
        <f t="shared" si="55"/>
        <v>2022-10</v>
      </c>
      <c r="AB662" t="str">
        <f t="shared" si="56"/>
        <v>2022-2</v>
      </c>
    </row>
    <row r="663" spans="1:28" hidden="1" x14ac:dyDescent="0.25">
      <c r="A663">
        <v>4504133</v>
      </c>
      <c r="B663">
        <v>166920</v>
      </c>
      <c r="C663" t="s">
        <v>2577</v>
      </c>
      <c r="D663" t="s">
        <v>666</v>
      </c>
      <c r="E663" t="s">
        <v>446</v>
      </c>
      <c r="F663" t="s">
        <v>32</v>
      </c>
      <c r="G663" t="s">
        <v>24</v>
      </c>
      <c r="H663" t="s">
        <v>24</v>
      </c>
      <c r="I663" t="s">
        <v>25</v>
      </c>
      <c r="J663" t="s">
        <v>70</v>
      </c>
      <c r="K663">
        <v>0</v>
      </c>
      <c r="L663">
        <v>0</v>
      </c>
      <c r="M663" s="1">
        <v>130000</v>
      </c>
      <c r="O663" t="s">
        <v>27</v>
      </c>
      <c r="P663" t="s">
        <v>479</v>
      </c>
      <c r="Q663" s="3">
        <v>55000000</v>
      </c>
      <c r="R663" s="1">
        <v>1758.4862949972701</v>
      </c>
      <c r="S663" t="s">
        <v>2578</v>
      </c>
      <c r="T663" t="s">
        <v>35</v>
      </c>
      <c r="U663" t="s">
        <v>25</v>
      </c>
      <c r="V663" t="s">
        <v>73</v>
      </c>
      <c r="W663" s="4">
        <f t="shared" si="52"/>
        <v>1758.4862949972701</v>
      </c>
      <c r="X663" s="4">
        <f t="shared" si="53"/>
        <v>130000</v>
      </c>
      <c r="Y663" s="9">
        <v>13</v>
      </c>
      <c r="Z663" s="5">
        <f t="shared" si="54"/>
        <v>135.26817653825154</v>
      </c>
      <c r="AA663" t="str">
        <f t="shared" si="55"/>
        <v>2022-07</v>
      </c>
      <c r="AB663" t="str">
        <f t="shared" si="56"/>
        <v>2022-2</v>
      </c>
    </row>
    <row r="664" spans="1:28" hidden="1" x14ac:dyDescent="0.25">
      <c r="A664">
        <v>5067444</v>
      </c>
      <c r="B664">
        <v>226997</v>
      </c>
      <c r="C664" t="s">
        <v>2106</v>
      </c>
      <c r="D664" t="s">
        <v>796</v>
      </c>
      <c r="E664" t="s">
        <v>2107</v>
      </c>
      <c r="F664" t="s">
        <v>153</v>
      </c>
      <c r="G664" t="s">
        <v>24</v>
      </c>
      <c r="H664" t="s">
        <v>24</v>
      </c>
      <c r="I664" t="s">
        <v>25</v>
      </c>
      <c r="J664" t="s">
        <v>26</v>
      </c>
      <c r="K664">
        <v>-46.465111530294003</v>
      </c>
      <c r="L664">
        <v>-72.724110589065603</v>
      </c>
      <c r="M664" s="1">
        <v>130000</v>
      </c>
      <c r="O664" t="s">
        <v>27</v>
      </c>
      <c r="P664" t="s">
        <v>384</v>
      </c>
      <c r="Q664" s="3">
        <v>38000000</v>
      </c>
      <c r="R664" s="1">
        <v>1099</v>
      </c>
      <c r="S664" t="s">
        <v>2108</v>
      </c>
      <c r="T664" t="s">
        <v>1973</v>
      </c>
      <c r="U664" t="s">
        <v>25</v>
      </c>
      <c r="V664" t="s">
        <v>25</v>
      </c>
      <c r="W664" s="4">
        <f t="shared" si="52"/>
        <v>1099</v>
      </c>
      <c r="X664" s="4">
        <f t="shared" si="53"/>
        <v>130000</v>
      </c>
      <c r="Y664" s="9">
        <v>13</v>
      </c>
      <c r="Z664" s="5">
        <f t="shared" si="54"/>
        <v>84.538461538461533</v>
      </c>
      <c r="AA664" t="str">
        <f t="shared" si="55"/>
        <v>2022-10</v>
      </c>
      <c r="AB664" t="str">
        <f t="shared" si="56"/>
        <v>2022-2</v>
      </c>
    </row>
    <row r="665" spans="1:28" hidden="1" x14ac:dyDescent="0.25">
      <c r="A665">
        <v>4486012</v>
      </c>
      <c r="B665">
        <v>164793</v>
      </c>
      <c r="C665" t="s">
        <v>847</v>
      </c>
      <c r="D665" t="s">
        <v>383</v>
      </c>
      <c r="E665" t="s">
        <v>587</v>
      </c>
      <c r="F665" t="s">
        <v>32</v>
      </c>
      <c r="G665" t="s">
        <v>24</v>
      </c>
      <c r="H665" t="s">
        <v>24</v>
      </c>
      <c r="I665" t="s">
        <v>25</v>
      </c>
      <c r="J665" t="s">
        <v>70</v>
      </c>
      <c r="K665">
        <v>-45.674465994489701</v>
      </c>
      <c r="L665">
        <v>-71.936899360895197</v>
      </c>
      <c r="M665" s="1">
        <v>0</v>
      </c>
      <c r="O665" t="s">
        <v>27</v>
      </c>
      <c r="P665" t="s">
        <v>371</v>
      </c>
      <c r="Q665" s="3">
        <v>13042467.300000001</v>
      </c>
      <c r="R665" s="1">
        <v>417</v>
      </c>
      <c r="S665" t="s">
        <v>848</v>
      </c>
      <c r="T665" t="s">
        <v>35</v>
      </c>
      <c r="U665" t="s">
        <v>25</v>
      </c>
      <c r="V665" t="s">
        <v>73</v>
      </c>
      <c r="W665" s="4">
        <f t="shared" si="52"/>
        <v>417</v>
      </c>
      <c r="X665" s="4">
        <f t="shared" si="53"/>
        <v>130952.38095238095</v>
      </c>
      <c r="Y665" s="9">
        <v>13.095238095238095</v>
      </c>
      <c r="Z665" s="5">
        <f t="shared" si="54"/>
        <v>31.843636363636364</v>
      </c>
      <c r="AA665" t="str">
        <f t="shared" si="55"/>
        <v>2022-07</v>
      </c>
      <c r="AB665" t="str">
        <f t="shared" si="56"/>
        <v>2022-2</v>
      </c>
    </row>
    <row r="666" spans="1:28" hidden="1" x14ac:dyDescent="0.25">
      <c r="A666">
        <v>4704052</v>
      </c>
      <c r="B666">
        <v>189459</v>
      </c>
      <c r="C666" t="s">
        <v>3671</v>
      </c>
      <c r="D666" t="s">
        <v>3085</v>
      </c>
      <c r="E666" t="s">
        <v>3515</v>
      </c>
      <c r="F666" t="s">
        <v>32</v>
      </c>
      <c r="G666" t="s">
        <v>24</v>
      </c>
      <c r="H666" t="s">
        <v>24</v>
      </c>
      <c r="I666" t="s">
        <v>25</v>
      </c>
      <c r="J666" t="s">
        <v>70</v>
      </c>
      <c r="K666">
        <v>0</v>
      </c>
      <c r="L666">
        <v>0</v>
      </c>
      <c r="M666" s="1">
        <v>135000</v>
      </c>
      <c r="O666" t="s">
        <v>27</v>
      </c>
      <c r="P666" t="s">
        <v>2308</v>
      </c>
      <c r="Q666" s="3">
        <v>183000000</v>
      </c>
      <c r="R666" s="1">
        <v>5850.9634906272704</v>
      </c>
      <c r="S666" t="s">
        <v>3595</v>
      </c>
      <c r="T666" t="s">
        <v>35</v>
      </c>
      <c r="U666" t="s">
        <v>25</v>
      </c>
      <c r="V666" t="s">
        <v>73</v>
      </c>
      <c r="W666" s="4">
        <f t="shared" si="52"/>
        <v>5850.9634906272704</v>
      </c>
      <c r="X666" s="4">
        <f t="shared" si="53"/>
        <v>135000</v>
      </c>
      <c r="Y666" s="9">
        <v>13.5</v>
      </c>
      <c r="Z666" s="5">
        <f t="shared" si="54"/>
        <v>433.40470300942746</v>
      </c>
      <c r="AA666" t="str">
        <f t="shared" si="55"/>
        <v>2022-08</v>
      </c>
      <c r="AB666" t="str">
        <f t="shared" si="56"/>
        <v>2022-2</v>
      </c>
    </row>
    <row r="667" spans="1:28" hidden="1" x14ac:dyDescent="0.25">
      <c r="A667">
        <v>4931798</v>
      </c>
      <c r="B667">
        <v>212139</v>
      </c>
      <c r="C667" t="s">
        <v>3634</v>
      </c>
      <c r="D667" t="s">
        <v>2507</v>
      </c>
      <c r="E667" t="s">
        <v>182</v>
      </c>
      <c r="F667" t="s">
        <v>153</v>
      </c>
      <c r="G667" t="s">
        <v>24</v>
      </c>
      <c r="H667" t="s">
        <v>39</v>
      </c>
      <c r="I667" t="s">
        <v>25</v>
      </c>
      <c r="J667" t="s">
        <v>70</v>
      </c>
      <c r="K667">
        <v>-45.571225400000003</v>
      </c>
      <c r="L667">
        <v>-72.068264999999997</v>
      </c>
      <c r="M667" s="6">
        <v>135000</v>
      </c>
      <c r="O667" t="s">
        <v>27</v>
      </c>
      <c r="P667" t="s">
        <v>509</v>
      </c>
      <c r="Q667" s="3">
        <v>183000000</v>
      </c>
      <c r="R667" s="1">
        <v>5333</v>
      </c>
      <c r="S667" t="s">
        <v>3635</v>
      </c>
      <c r="T667" t="s">
        <v>3636</v>
      </c>
      <c r="U667" t="s">
        <v>25</v>
      </c>
      <c r="V667" t="s">
        <v>73</v>
      </c>
      <c r="W667" s="4">
        <f t="shared" si="52"/>
        <v>5333</v>
      </c>
      <c r="X667" s="4">
        <f t="shared" si="53"/>
        <v>135000</v>
      </c>
      <c r="Y667" s="9">
        <v>13.5</v>
      </c>
      <c r="Z667" s="5">
        <f t="shared" si="54"/>
        <v>395.03703703703701</v>
      </c>
      <c r="AA667" t="str">
        <f t="shared" si="55"/>
        <v>2022-10</v>
      </c>
      <c r="AB667" t="str">
        <f t="shared" si="56"/>
        <v>2022-2</v>
      </c>
    </row>
    <row r="668" spans="1:28" hidden="1" x14ac:dyDescent="0.25">
      <c r="A668">
        <v>5361388</v>
      </c>
      <c r="B668">
        <v>257369</v>
      </c>
      <c r="C668" t="s">
        <v>3888</v>
      </c>
      <c r="D668" t="s">
        <v>2834</v>
      </c>
      <c r="E668" t="s">
        <v>1008</v>
      </c>
      <c r="F668" t="s">
        <v>32</v>
      </c>
      <c r="G668" t="s">
        <v>24</v>
      </c>
      <c r="H668" t="s">
        <v>24</v>
      </c>
      <c r="I668" t="s">
        <v>25</v>
      </c>
      <c r="J668" t="s">
        <v>70</v>
      </c>
      <c r="K668">
        <v>0</v>
      </c>
      <c r="L668">
        <v>0</v>
      </c>
      <c r="M668" s="1">
        <v>141100</v>
      </c>
      <c r="O668" t="s">
        <v>27</v>
      </c>
      <c r="P668" t="s">
        <v>252</v>
      </c>
      <c r="Q668" s="3">
        <v>270000000</v>
      </c>
      <c r="R668" s="1">
        <v>8632.5690845320405</v>
      </c>
      <c r="S668" t="s">
        <v>3889</v>
      </c>
      <c r="T668" t="s">
        <v>35</v>
      </c>
      <c r="U668" t="s">
        <v>25</v>
      </c>
      <c r="V668" t="s">
        <v>73</v>
      </c>
      <c r="W668" s="4">
        <f t="shared" si="52"/>
        <v>8632.5690845320405</v>
      </c>
      <c r="X668" s="4">
        <f t="shared" si="53"/>
        <v>141100</v>
      </c>
      <c r="Y668" s="9">
        <v>14.11</v>
      </c>
      <c r="Z668" s="5">
        <f t="shared" si="54"/>
        <v>611.8050378832063</v>
      </c>
      <c r="AA668" t="str">
        <f t="shared" si="55"/>
        <v>2022-12</v>
      </c>
      <c r="AB668" t="str">
        <f t="shared" si="56"/>
        <v>2022-2</v>
      </c>
    </row>
    <row r="669" spans="1:28" hidden="1" x14ac:dyDescent="0.25">
      <c r="A669">
        <v>5174394</v>
      </c>
      <c r="B669">
        <v>238200</v>
      </c>
      <c r="C669" t="s">
        <v>2180</v>
      </c>
      <c r="D669" t="s">
        <v>1706</v>
      </c>
      <c r="E669" t="s">
        <v>2181</v>
      </c>
      <c r="F669" t="s">
        <v>32</v>
      </c>
      <c r="G669" t="s">
        <v>24</v>
      </c>
      <c r="H669" t="s">
        <v>24</v>
      </c>
      <c r="I669" t="s">
        <v>25</v>
      </c>
      <c r="J669" t="s">
        <v>63</v>
      </c>
      <c r="K669">
        <v>0</v>
      </c>
      <c r="L669">
        <v>0</v>
      </c>
      <c r="M669" s="1">
        <v>0</v>
      </c>
      <c r="O669" t="s">
        <v>27</v>
      </c>
      <c r="P669" t="s">
        <v>320</v>
      </c>
      <c r="Q669" s="3">
        <v>45000000</v>
      </c>
      <c r="R669" s="1">
        <v>1438.7615140886701</v>
      </c>
      <c r="S669" t="s">
        <v>2182</v>
      </c>
      <c r="T669" t="s">
        <v>35</v>
      </c>
      <c r="U669" t="s">
        <v>25</v>
      </c>
      <c r="V669" t="s">
        <v>66</v>
      </c>
      <c r="W669" s="4">
        <f t="shared" si="52"/>
        <v>1438.7615140886701</v>
      </c>
      <c r="X669" s="4">
        <f t="shared" si="53"/>
        <v>160000</v>
      </c>
      <c r="Y669" s="9">
        <v>16</v>
      </c>
      <c r="Z669" s="5">
        <f t="shared" si="54"/>
        <v>89.92259463054188</v>
      </c>
      <c r="AA669" t="str">
        <f t="shared" si="55"/>
        <v>2022-11</v>
      </c>
      <c r="AB669" t="str">
        <f t="shared" si="56"/>
        <v>2022-2</v>
      </c>
    </row>
    <row r="670" spans="1:28" hidden="1" x14ac:dyDescent="0.25">
      <c r="A670">
        <v>5284496</v>
      </c>
      <c r="B670">
        <v>249256</v>
      </c>
      <c r="C670" t="s">
        <v>528</v>
      </c>
      <c r="D670" t="s">
        <v>350</v>
      </c>
      <c r="E670" t="s">
        <v>529</v>
      </c>
      <c r="F670" t="s">
        <v>32</v>
      </c>
      <c r="G670" t="s">
        <v>24</v>
      </c>
      <c r="H670" t="s">
        <v>24</v>
      </c>
      <c r="I670" t="s">
        <v>25</v>
      </c>
      <c r="J670" t="s">
        <v>70</v>
      </c>
      <c r="K670">
        <v>0</v>
      </c>
      <c r="L670">
        <v>0</v>
      </c>
      <c r="M670" s="6">
        <v>160000</v>
      </c>
      <c r="O670" t="s">
        <v>27</v>
      </c>
      <c r="P670" t="s">
        <v>453</v>
      </c>
      <c r="Q670" s="3">
        <v>11000000</v>
      </c>
      <c r="R670" s="1">
        <v>351.69725899945303</v>
      </c>
      <c r="S670" t="s">
        <v>530</v>
      </c>
      <c r="T670" t="s">
        <v>35</v>
      </c>
      <c r="U670" t="s">
        <v>25</v>
      </c>
      <c r="V670" t="s">
        <v>73</v>
      </c>
      <c r="W670" s="4">
        <f t="shared" si="52"/>
        <v>351.69725899945303</v>
      </c>
      <c r="X670" s="4">
        <f t="shared" si="53"/>
        <v>160000</v>
      </c>
      <c r="Y670" s="9">
        <v>16</v>
      </c>
      <c r="Z670" s="5">
        <f t="shared" si="54"/>
        <v>21.981078687465814</v>
      </c>
      <c r="AA670" t="str">
        <f t="shared" si="55"/>
        <v>2022-12</v>
      </c>
      <c r="AB670" t="str">
        <f t="shared" si="56"/>
        <v>2022-2</v>
      </c>
    </row>
    <row r="671" spans="1:28" hidden="1" x14ac:dyDescent="0.25">
      <c r="A671">
        <v>4886025</v>
      </c>
      <c r="B671">
        <v>207635</v>
      </c>
      <c r="C671" t="s">
        <v>3613</v>
      </c>
      <c r="D671" t="s">
        <v>291</v>
      </c>
      <c r="E671" t="s">
        <v>1602</v>
      </c>
      <c r="F671" t="s">
        <v>23</v>
      </c>
      <c r="G671" t="s">
        <v>24</v>
      </c>
      <c r="H671" t="s">
        <v>39</v>
      </c>
      <c r="I671" t="s">
        <v>25</v>
      </c>
      <c r="J671" t="s">
        <v>70</v>
      </c>
      <c r="K671">
        <v>-45.8166753</v>
      </c>
      <c r="L671">
        <v>-72.249954299999999</v>
      </c>
      <c r="M671" s="1">
        <v>0</v>
      </c>
      <c r="N671">
        <v>0</v>
      </c>
      <c r="O671" t="s">
        <v>27</v>
      </c>
      <c r="P671" t="s">
        <v>319</v>
      </c>
      <c r="Q671" s="3">
        <v>205000000</v>
      </c>
      <c r="R671" s="1">
        <v>6554.35800862618</v>
      </c>
      <c r="S671" t="s">
        <v>3614</v>
      </c>
      <c r="T671" t="s">
        <v>3520</v>
      </c>
      <c r="U671" t="s">
        <v>25</v>
      </c>
      <c r="V671" t="s">
        <v>73</v>
      </c>
      <c r="W671" s="4">
        <f t="shared" ref="W671:W734" si="57">R671</f>
        <v>6554.35800862618</v>
      </c>
      <c r="X671" s="4">
        <f t="shared" si="53"/>
        <v>170000</v>
      </c>
      <c r="Y671" s="9">
        <v>17</v>
      </c>
      <c r="Z671" s="5">
        <f t="shared" si="54"/>
        <v>385.55047109565766</v>
      </c>
      <c r="AA671" t="str">
        <f t="shared" si="55"/>
        <v>2022-09</v>
      </c>
      <c r="AB671" t="str">
        <f t="shared" si="56"/>
        <v>2022-2</v>
      </c>
    </row>
    <row r="672" spans="1:28" hidden="1" x14ac:dyDescent="0.25">
      <c r="A672">
        <v>4814361</v>
      </c>
      <c r="B672">
        <v>199966</v>
      </c>
      <c r="C672" t="s">
        <v>3371</v>
      </c>
      <c r="D672" t="s">
        <v>1644</v>
      </c>
      <c r="E672" t="s">
        <v>1644</v>
      </c>
      <c r="F672" t="s">
        <v>23</v>
      </c>
      <c r="G672" t="s">
        <v>24</v>
      </c>
      <c r="H672" t="s">
        <v>39</v>
      </c>
      <c r="I672" t="s">
        <v>25</v>
      </c>
      <c r="J672" t="s">
        <v>26</v>
      </c>
      <c r="K672">
        <v>-45.480051000000003</v>
      </c>
      <c r="L672">
        <v>-72.270904999999999</v>
      </c>
      <c r="M672" s="1">
        <v>170000</v>
      </c>
      <c r="N672">
        <v>0</v>
      </c>
      <c r="O672" t="s">
        <v>27</v>
      </c>
      <c r="P672" t="s">
        <v>1527</v>
      </c>
      <c r="Q672" s="3">
        <v>150000000</v>
      </c>
      <c r="R672" s="1">
        <v>4795.8717136289097</v>
      </c>
      <c r="S672" t="s">
        <v>35</v>
      </c>
      <c r="T672" t="s">
        <v>3203</v>
      </c>
      <c r="U672" t="s">
        <v>25</v>
      </c>
      <c r="V672" t="s">
        <v>25</v>
      </c>
      <c r="W672" s="4">
        <f t="shared" si="57"/>
        <v>4795.8717136289097</v>
      </c>
      <c r="X672" s="4">
        <f t="shared" si="53"/>
        <v>170000</v>
      </c>
      <c r="Y672" s="9">
        <v>17</v>
      </c>
      <c r="Z672" s="5">
        <f t="shared" si="54"/>
        <v>282.11010080170058</v>
      </c>
      <c r="AA672" t="str">
        <f t="shared" si="55"/>
        <v>2022-09</v>
      </c>
      <c r="AB672" t="str">
        <f t="shared" si="56"/>
        <v>2022-2</v>
      </c>
    </row>
    <row r="673" spans="1:28" hidden="1" x14ac:dyDescent="0.25">
      <c r="A673">
        <v>4736189</v>
      </c>
      <c r="B673">
        <v>192717</v>
      </c>
      <c r="C673" t="s">
        <v>3127</v>
      </c>
      <c r="D673" t="s">
        <v>3128</v>
      </c>
      <c r="E673" t="s">
        <v>1639</v>
      </c>
      <c r="F673" t="s">
        <v>23</v>
      </c>
      <c r="G673" t="s">
        <v>24</v>
      </c>
      <c r="H673" t="s">
        <v>24</v>
      </c>
      <c r="I673" t="s">
        <v>25</v>
      </c>
      <c r="J673" t="s">
        <v>70</v>
      </c>
      <c r="K673">
        <v>-45.825862200000003</v>
      </c>
      <c r="L673">
        <v>-71.849543499999996</v>
      </c>
      <c r="M673" s="1">
        <v>0</v>
      </c>
      <c r="N673">
        <v>0</v>
      </c>
      <c r="O673" t="s">
        <v>27</v>
      </c>
      <c r="P673" t="s">
        <v>43</v>
      </c>
      <c r="Q673" s="3">
        <v>131430838</v>
      </c>
      <c r="R673" s="1">
        <v>3900</v>
      </c>
      <c r="S673" t="s">
        <v>3129</v>
      </c>
      <c r="T673" t="s">
        <v>3130</v>
      </c>
      <c r="U673" t="s">
        <v>25</v>
      </c>
      <c r="V673" t="s">
        <v>73</v>
      </c>
      <c r="W673" s="4">
        <f t="shared" si="57"/>
        <v>3900</v>
      </c>
      <c r="X673" s="4">
        <f t="shared" si="53"/>
        <v>172000</v>
      </c>
      <c r="Y673" s="9">
        <v>17.2</v>
      </c>
      <c r="Z673" s="5">
        <f t="shared" si="54"/>
        <v>226.74418604651163</v>
      </c>
      <c r="AA673" t="str">
        <f t="shared" si="55"/>
        <v>2022-08</v>
      </c>
      <c r="AB673" t="str">
        <f t="shared" si="56"/>
        <v>2022-2</v>
      </c>
    </row>
    <row r="674" spans="1:28" hidden="1" x14ac:dyDescent="0.25">
      <c r="A674">
        <v>4526135</v>
      </c>
      <c r="B674">
        <v>170155</v>
      </c>
      <c r="C674" t="s">
        <v>3490</v>
      </c>
      <c r="D674" t="s">
        <v>2596</v>
      </c>
      <c r="E674" t="s">
        <v>443</v>
      </c>
      <c r="F674" t="s">
        <v>32</v>
      </c>
      <c r="G674" t="s">
        <v>24</v>
      </c>
      <c r="H674" t="s">
        <v>24</v>
      </c>
      <c r="I674" t="s">
        <v>25</v>
      </c>
      <c r="J674" t="s">
        <v>63</v>
      </c>
      <c r="K674">
        <v>0</v>
      </c>
      <c r="L674">
        <v>0</v>
      </c>
      <c r="M674" s="1">
        <v>180000</v>
      </c>
      <c r="O674" t="s">
        <v>27</v>
      </c>
      <c r="P674" t="s">
        <v>1065</v>
      </c>
      <c r="Q674" s="3">
        <v>180000000</v>
      </c>
      <c r="R674" s="1">
        <v>5755.0460563546903</v>
      </c>
      <c r="S674" t="s">
        <v>3491</v>
      </c>
      <c r="T674" t="s">
        <v>35</v>
      </c>
      <c r="U674" t="s">
        <v>25</v>
      </c>
      <c r="V674" t="s">
        <v>66</v>
      </c>
      <c r="W674" s="4">
        <f t="shared" si="57"/>
        <v>5755.0460563546903</v>
      </c>
      <c r="X674" s="4">
        <f t="shared" si="53"/>
        <v>180000</v>
      </c>
      <c r="Y674" s="9">
        <v>18</v>
      </c>
      <c r="Z674" s="5">
        <f t="shared" si="54"/>
        <v>319.72478090859391</v>
      </c>
      <c r="AA674" t="str">
        <f t="shared" si="55"/>
        <v>2022-07</v>
      </c>
      <c r="AB674" t="str">
        <f t="shared" si="56"/>
        <v>2022-2</v>
      </c>
    </row>
    <row r="675" spans="1:28" hidden="1" x14ac:dyDescent="0.25">
      <c r="A675">
        <v>5092946</v>
      </c>
      <c r="B675">
        <v>229912</v>
      </c>
      <c r="C675" t="s">
        <v>3748</v>
      </c>
      <c r="D675" t="s">
        <v>882</v>
      </c>
      <c r="E675" t="s">
        <v>883</v>
      </c>
      <c r="F675" t="s">
        <v>32</v>
      </c>
      <c r="G675" t="s">
        <v>24</v>
      </c>
      <c r="H675" t="s">
        <v>24</v>
      </c>
      <c r="I675" t="s">
        <v>25</v>
      </c>
      <c r="J675" t="s">
        <v>70</v>
      </c>
      <c r="K675">
        <v>0</v>
      </c>
      <c r="L675">
        <v>0</v>
      </c>
      <c r="M675" s="1">
        <v>190000</v>
      </c>
      <c r="O675" t="s">
        <v>27</v>
      </c>
      <c r="P675" t="s">
        <v>252</v>
      </c>
      <c r="Q675" s="3">
        <v>289311325</v>
      </c>
      <c r="R675" s="1">
        <v>9250</v>
      </c>
      <c r="S675" t="s">
        <v>3749</v>
      </c>
      <c r="T675" t="s">
        <v>3750</v>
      </c>
      <c r="U675" t="s">
        <v>25</v>
      </c>
      <c r="V675" t="s">
        <v>73</v>
      </c>
      <c r="W675" s="4">
        <f t="shared" si="57"/>
        <v>9250</v>
      </c>
      <c r="X675" s="4">
        <f t="shared" si="53"/>
        <v>190000</v>
      </c>
      <c r="Y675" s="9">
        <v>19</v>
      </c>
      <c r="Z675" s="5">
        <f t="shared" si="54"/>
        <v>486.84210526315792</v>
      </c>
      <c r="AA675" t="str">
        <f t="shared" si="55"/>
        <v>2022-11</v>
      </c>
      <c r="AB675" t="str">
        <f t="shared" si="56"/>
        <v>2022-2</v>
      </c>
    </row>
    <row r="676" spans="1:28" hidden="1" x14ac:dyDescent="0.25">
      <c r="A676">
        <v>4777797</v>
      </c>
      <c r="B676">
        <v>196529</v>
      </c>
      <c r="C676" t="s">
        <v>3543</v>
      </c>
      <c r="D676" t="s">
        <v>276</v>
      </c>
      <c r="E676" t="s">
        <v>774</v>
      </c>
      <c r="F676" t="s">
        <v>23</v>
      </c>
      <c r="G676" t="s">
        <v>24</v>
      </c>
      <c r="H676" t="s">
        <v>39</v>
      </c>
      <c r="I676" t="s">
        <v>25</v>
      </c>
      <c r="J676" t="s">
        <v>33</v>
      </c>
      <c r="K676">
        <v>-46.845302400000001</v>
      </c>
      <c r="L676">
        <v>-72.703658500000003</v>
      </c>
      <c r="M676" s="1">
        <v>200000</v>
      </c>
      <c r="N676">
        <v>0</v>
      </c>
      <c r="O676" t="s">
        <v>27</v>
      </c>
      <c r="P676" t="s">
        <v>180</v>
      </c>
      <c r="Q676" s="3">
        <v>210000000</v>
      </c>
      <c r="R676" s="1">
        <v>6714.2203990804701</v>
      </c>
      <c r="S676" t="s">
        <v>3542</v>
      </c>
      <c r="T676" t="s">
        <v>1005</v>
      </c>
      <c r="U676" t="s">
        <v>25</v>
      </c>
      <c r="V676" t="s">
        <v>36</v>
      </c>
      <c r="W676" s="4">
        <f t="shared" si="57"/>
        <v>6714.2203990804701</v>
      </c>
      <c r="X676" s="4">
        <f t="shared" si="53"/>
        <v>200000</v>
      </c>
      <c r="Y676" s="9">
        <v>20</v>
      </c>
      <c r="Z676" s="5">
        <f t="shared" si="54"/>
        <v>335.71101995402353</v>
      </c>
      <c r="AA676" t="str">
        <f t="shared" si="55"/>
        <v>2022-09</v>
      </c>
      <c r="AB676" t="str">
        <f t="shared" si="56"/>
        <v>2022-2</v>
      </c>
    </row>
    <row r="677" spans="1:28" hidden="1" x14ac:dyDescent="0.25">
      <c r="A677">
        <v>5167129</v>
      </c>
      <c r="B677">
        <v>237333</v>
      </c>
      <c r="C677" t="s">
        <v>3494</v>
      </c>
      <c r="D677" t="s">
        <v>896</v>
      </c>
      <c r="E677" t="s">
        <v>3495</v>
      </c>
      <c r="F677" t="s">
        <v>32</v>
      </c>
      <c r="G677" t="s">
        <v>24</v>
      </c>
      <c r="H677" t="s">
        <v>24</v>
      </c>
      <c r="I677" t="s">
        <v>25</v>
      </c>
      <c r="J677" t="s">
        <v>33</v>
      </c>
      <c r="K677">
        <v>0</v>
      </c>
      <c r="L677">
        <v>0</v>
      </c>
      <c r="M677" s="1">
        <v>200000</v>
      </c>
      <c r="O677" t="s">
        <v>27</v>
      </c>
      <c r="P677" t="s">
        <v>320</v>
      </c>
      <c r="Q677" s="3">
        <v>200000000</v>
      </c>
      <c r="R677" s="1">
        <v>6394.4956181718799</v>
      </c>
      <c r="S677" t="s">
        <v>3496</v>
      </c>
      <c r="T677" t="s">
        <v>35</v>
      </c>
      <c r="U677" t="s">
        <v>25</v>
      </c>
      <c r="V677" t="s">
        <v>36</v>
      </c>
      <c r="W677" s="4">
        <f t="shared" si="57"/>
        <v>6394.4956181718799</v>
      </c>
      <c r="X677" s="4">
        <f t="shared" si="53"/>
        <v>200000</v>
      </c>
      <c r="Y677" s="9">
        <v>20</v>
      </c>
      <c r="Z677" s="5">
        <f t="shared" si="54"/>
        <v>319.72478090859397</v>
      </c>
      <c r="AA677" t="str">
        <f t="shared" si="55"/>
        <v>2022-11</v>
      </c>
      <c r="AB677" t="str">
        <f t="shared" si="56"/>
        <v>2022-2</v>
      </c>
    </row>
    <row r="678" spans="1:28" hidden="1" x14ac:dyDescent="0.25">
      <c r="A678">
        <v>4805210</v>
      </c>
      <c r="B678">
        <v>199051</v>
      </c>
      <c r="C678" t="s">
        <v>3221</v>
      </c>
      <c r="D678" t="s">
        <v>1548</v>
      </c>
      <c r="E678" t="s">
        <v>1272</v>
      </c>
      <c r="F678" t="s">
        <v>32</v>
      </c>
      <c r="G678" t="s">
        <v>24</v>
      </c>
      <c r="H678" t="s">
        <v>24</v>
      </c>
      <c r="I678" t="s">
        <v>25</v>
      </c>
      <c r="J678" t="s">
        <v>70</v>
      </c>
      <c r="K678">
        <v>0</v>
      </c>
      <c r="L678">
        <v>0</v>
      </c>
      <c r="M678" s="1">
        <v>0</v>
      </c>
      <c r="O678" t="s">
        <v>27</v>
      </c>
      <c r="P678" t="s">
        <v>371</v>
      </c>
      <c r="Q678" s="3">
        <v>156384500</v>
      </c>
      <c r="R678" s="1">
        <v>5000</v>
      </c>
      <c r="S678" t="s">
        <v>3222</v>
      </c>
      <c r="T678" t="s">
        <v>35</v>
      </c>
      <c r="U678" t="s">
        <v>25</v>
      </c>
      <c r="V678" t="s">
        <v>73</v>
      </c>
      <c r="W678" s="4">
        <f t="shared" si="57"/>
        <v>5000</v>
      </c>
      <c r="X678" s="4">
        <f t="shared" si="53"/>
        <v>200000</v>
      </c>
      <c r="Y678" s="9">
        <v>20</v>
      </c>
      <c r="Z678" s="5">
        <f t="shared" si="54"/>
        <v>250</v>
      </c>
      <c r="AA678" t="str">
        <f t="shared" si="55"/>
        <v>2022-09</v>
      </c>
      <c r="AB678" t="str">
        <f t="shared" si="56"/>
        <v>2022-2</v>
      </c>
    </row>
    <row r="679" spans="1:28" hidden="1" x14ac:dyDescent="0.25">
      <c r="A679">
        <v>4884622</v>
      </c>
      <c r="B679">
        <v>207303</v>
      </c>
      <c r="C679" t="s">
        <v>289</v>
      </c>
      <c r="D679" t="s">
        <v>290</v>
      </c>
      <c r="E679" t="s">
        <v>291</v>
      </c>
      <c r="F679" t="s">
        <v>153</v>
      </c>
      <c r="G679" t="s">
        <v>24</v>
      </c>
      <c r="H679" t="s">
        <v>39</v>
      </c>
      <c r="I679" t="s">
        <v>25</v>
      </c>
      <c r="J679" t="s">
        <v>26</v>
      </c>
      <c r="K679">
        <v>-43.798396914244002</v>
      </c>
      <c r="L679">
        <v>-72.358316661689997</v>
      </c>
      <c r="M679" s="1">
        <v>20850000</v>
      </c>
      <c r="O679" t="s">
        <v>27</v>
      </c>
      <c r="P679" t="s">
        <v>292</v>
      </c>
      <c r="Q679" s="3">
        <v>170000000</v>
      </c>
      <c r="R679" s="1">
        <v>4976</v>
      </c>
      <c r="S679" t="s">
        <v>293</v>
      </c>
      <c r="T679" t="s">
        <v>228</v>
      </c>
      <c r="U679" t="s">
        <v>25</v>
      </c>
      <c r="V679" t="s">
        <v>25</v>
      </c>
      <c r="W679" s="4">
        <f t="shared" si="57"/>
        <v>4976</v>
      </c>
      <c r="X679" s="4">
        <f t="shared" si="53"/>
        <v>208500</v>
      </c>
      <c r="Y679" s="9">
        <v>20.85</v>
      </c>
      <c r="Z679" s="5">
        <f t="shared" si="54"/>
        <v>238.65707434052757</v>
      </c>
      <c r="AA679" t="str">
        <f t="shared" si="55"/>
        <v>2022-09</v>
      </c>
      <c r="AB679" t="str">
        <f t="shared" si="56"/>
        <v>2022-2</v>
      </c>
    </row>
    <row r="680" spans="1:28" hidden="1" x14ac:dyDescent="0.25">
      <c r="A680">
        <v>5032105</v>
      </c>
      <c r="B680">
        <v>223354</v>
      </c>
      <c r="C680" t="s">
        <v>3065</v>
      </c>
      <c r="D680" t="s">
        <v>382</v>
      </c>
      <c r="E680" t="s">
        <v>383</v>
      </c>
      <c r="F680" t="s">
        <v>32</v>
      </c>
      <c r="G680" t="s">
        <v>24</v>
      </c>
      <c r="H680" t="s">
        <v>24</v>
      </c>
      <c r="I680" t="s">
        <v>25</v>
      </c>
      <c r="J680" t="s">
        <v>59</v>
      </c>
      <c r="K680">
        <v>0</v>
      </c>
      <c r="L680">
        <v>0</v>
      </c>
      <c r="M680" s="6">
        <v>208500</v>
      </c>
      <c r="O680" t="s">
        <v>27</v>
      </c>
      <c r="P680" t="s">
        <v>1132</v>
      </c>
      <c r="Q680" s="3">
        <v>135000000</v>
      </c>
      <c r="R680" s="1">
        <v>4316.2845422660203</v>
      </c>
      <c r="S680" t="s">
        <v>3066</v>
      </c>
      <c r="T680" t="s">
        <v>35</v>
      </c>
      <c r="U680" t="s">
        <v>25</v>
      </c>
      <c r="V680" t="s">
        <v>61</v>
      </c>
      <c r="W680" s="4">
        <f t="shared" si="57"/>
        <v>4316.2845422660203</v>
      </c>
      <c r="X680" s="4">
        <f t="shared" si="53"/>
        <v>208500</v>
      </c>
      <c r="Y680" s="9">
        <v>20.85</v>
      </c>
      <c r="Z680" s="5">
        <f t="shared" si="54"/>
        <v>207.01604519261485</v>
      </c>
      <c r="AA680" t="str">
        <f t="shared" si="55"/>
        <v>2022-10</v>
      </c>
      <c r="AB680" t="str">
        <f t="shared" si="56"/>
        <v>2022-2</v>
      </c>
    </row>
    <row r="681" spans="1:28" hidden="1" x14ac:dyDescent="0.25">
      <c r="A681">
        <v>4903247</v>
      </c>
      <c r="B681">
        <v>209332</v>
      </c>
      <c r="C681" t="s">
        <v>3412</v>
      </c>
      <c r="D681" t="s">
        <v>1901</v>
      </c>
      <c r="E681" t="s">
        <v>1902</v>
      </c>
      <c r="F681" t="s">
        <v>32</v>
      </c>
      <c r="G681" t="s">
        <v>24</v>
      </c>
      <c r="H681" t="s">
        <v>24</v>
      </c>
      <c r="I681" t="s">
        <v>25</v>
      </c>
      <c r="J681" t="s">
        <v>70</v>
      </c>
      <c r="K681">
        <v>0</v>
      </c>
      <c r="L681">
        <v>0</v>
      </c>
      <c r="M681" s="1">
        <v>220800</v>
      </c>
      <c r="O681" t="s">
        <v>27</v>
      </c>
      <c r="P681" t="s">
        <v>371</v>
      </c>
      <c r="Q681" s="3">
        <v>200000000</v>
      </c>
      <c r="R681" s="1">
        <v>6394.4956181718799</v>
      </c>
      <c r="S681" t="s">
        <v>3413</v>
      </c>
      <c r="T681" t="s">
        <v>35</v>
      </c>
      <c r="U681" t="s">
        <v>25</v>
      </c>
      <c r="V681" t="s">
        <v>73</v>
      </c>
      <c r="W681" s="4">
        <f t="shared" si="57"/>
        <v>6394.4956181718799</v>
      </c>
      <c r="X681" s="4">
        <f t="shared" si="53"/>
        <v>220799.99999999997</v>
      </c>
      <c r="Y681" s="9">
        <v>22.08</v>
      </c>
      <c r="Z681" s="5">
        <f t="shared" si="54"/>
        <v>289.60577980850906</v>
      </c>
      <c r="AA681" t="str">
        <f t="shared" si="55"/>
        <v>2022-09</v>
      </c>
      <c r="AB681" t="str">
        <f t="shared" si="56"/>
        <v>2022-2</v>
      </c>
    </row>
    <row r="682" spans="1:28" hidden="1" x14ac:dyDescent="0.25">
      <c r="A682">
        <v>5138034</v>
      </c>
      <c r="B682">
        <v>234635</v>
      </c>
      <c r="C682" t="s">
        <v>2935</v>
      </c>
      <c r="D682" t="s">
        <v>1395</v>
      </c>
      <c r="E682" t="s">
        <v>1395</v>
      </c>
      <c r="F682" t="s">
        <v>23</v>
      </c>
      <c r="G682" t="s">
        <v>24</v>
      </c>
      <c r="H682" t="s">
        <v>39</v>
      </c>
      <c r="I682" t="s">
        <v>25</v>
      </c>
      <c r="J682" t="s">
        <v>33</v>
      </c>
      <c r="K682">
        <v>-46.860808300000002</v>
      </c>
      <c r="L682">
        <v>-72.704142200000007</v>
      </c>
      <c r="M682" s="1">
        <v>0</v>
      </c>
      <c r="N682">
        <v>0</v>
      </c>
      <c r="O682" t="s">
        <v>27</v>
      </c>
      <c r="P682" t="s">
        <v>2643</v>
      </c>
      <c r="Q682" s="3">
        <v>132000000</v>
      </c>
      <c r="R682" s="1">
        <v>4220.3671079934402</v>
      </c>
      <c r="S682" t="s">
        <v>2936</v>
      </c>
      <c r="T682" t="s">
        <v>1005</v>
      </c>
      <c r="U682" t="s">
        <v>25</v>
      </c>
      <c r="V682" t="s">
        <v>36</v>
      </c>
      <c r="W682" s="4">
        <f t="shared" si="57"/>
        <v>4220.3671079934402</v>
      </c>
      <c r="X682" s="4">
        <f t="shared" si="53"/>
        <v>240000</v>
      </c>
      <c r="Y682" s="9">
        <v>24</v>
      </c>
      <c r="Z682" s="5">
        <f t="shared" si="54"/>
        <v>175.84862949972668</v>
      </c>
      <c r="AA682" t="str">
        <f t="shared" si="55"/>
        <v>2022-11</v>
      </c>
      <c r="AB682" t="str">
        <f t="shared" si="56"/>
        <v>2022-2</v>
      </c>
    </row>
    <row r="683" spans="1:28" hidden="1" x14ac:dyDescent="0.25">
      <c r="A683">
        <v>4891574</v>
      </c>
      <c r="B683">
        <v>208251</v>
      </c>
      <c r="C683" t="s">
        <v>3733</v>
      </c>
      <c r="D683" t="s">
        <v>291</v>
      </c>
      <c r="E683" t="s">
        <v>1604</v>
      </c>
      <c r="F683" t="s">
        <v>32</v>
      </c>
      <c r="G683" t="s">
        <v>24</v>
      </c>
      <c r="H683" t="s">
        <v>24</v>
      </c>
      <c r="I683" t="s">
        <v>25</v>
      </c>
      <c r="J683" t="s">
        <v>33</v>
      </c>
      <c r="K683">
        <v>0</v>
      </c>
      <c r="L683">
        <v>0</v>
      </c>
      <c r="M683" s="6">
        <v>250000</v>
      </c>
      <c r="O683" t="s">
        <v>27</v>
      </c>
      <c r="P683" t="s">
        <v>182</v>
      </c>
      <c r="Q683" s="3">
        <v>15000000</v>
      </c>
      <c r="R683" s="6">
        <f>479.587171362891*M683/10000</f>
        <v>11989.679284072276</v>
      </c>
      <c r="S683" t="s">
        <v>3734</v>
      </c>
      <c r="T683" t="s">
        <v>35</v>
      </c>
      <c r="U683" t="s">
        <v>25</v>
      </c>
      <c r="V683" t="s">
        <v>36</v>
      </c>
      <c r="W683" s="4">
        <f t="shared" si="57"/>
        <v>11989.679284072276</v>
      </c>
      <c r="X683" s="4">
        <f t="shared" si="53"/>
        <v>250000</v>
      </c>
      <c r="Y683" s="9">
        <v>25</v>
      </c>
      <c r="Z683" s="5">
        <f t="shared" si="54"/>
        <v>479.58717136289101</v>
      </c>
      <c r="AA683" t="str">
        <f t="shared" si="55"/>
        <v>2022-09</v>
      </c>
      <c r="AB683" t="str">
        <f t="shared" si="56"/>
        <v>2022-2</v>
      </c>
    </row>
    <row r="684" spans="1:28" hidden="1" x14ac:dyDescent="0.25">
      <c r="A684">
        <v>5121629</v>
      </c>
      <c r="B684">
        <v>232709</v>
      </c>
      <c r="C684" t="s">
        <v>3976</v>
      </c>
      <c r="D684" t="s">
        <v>700</v>
      </c>
      <c r="E684" t="s">
        <v>239</v>
      </c>
      <c r="F684" t="s">
        <v>153</v>
      </c>
      <c r="G684" t="s">
        <v>24</v>
      </c>
      <c r="H684" t="s">
        <v>24</v>
      </c>
      <c r="I684" t="s">
        <v>25</v>
      </c>
      <c r="J684" t="s">
        <v>33</v>
      </c>
      <c r="K684">
        <v>-46.670321249056002</v>
      </c>
      <c r="L684">
        <v>-72.460899068092004</v>
      </c>
      <c r="M684" s="1">
        <v>253000</v>
      </c>
      <c r="O684" t="s">
        <v>27</v>
      </c>
      <c r="P684" t="s">
        <v>292</v>
      </c>
      <c r="Q684" s="3">
        <v>645350064</v>
      </c>
      <c r="R684" s="1">
        <v>18600</v>
      </c>
      <c r="S684" t="s">
        <v>3977</v>
      </c>
      <c r="T684" t="s">
        <v>188</v>
      </c>
      <c r="U684" t="s">
        <v>25</v>
      </c>
      <c r="V684" t="s">
        <v>36</v>
      </c>
      <c r="W684" s="4">
        <f t="shared" si="57"/>
        <v>18600</v>
      </c>
      <c r="X684" s="4">
        <f t="shared" si="53"/>
        <v>253000</v>
      </c>
      <c r="Y684" s="9">
        <v>25.3</v>
      </c>
      <c r="Z684" s="5">
        <f t="shared" si="54"/>
        <v>735.17786561264825</v>
      </c>
      <c r="AA684" t="str">
        <f t="shared" si="55"/>
        <v>2022-11</v>
      </c>
      <c r="AB684" t="str">
        <f t="shared" si="56"/>
        <v>2022-2</v>
      </c>
    </row>
    <row r="685" spans="1:28" hidden="1" x14ac:dyDescent="0.25">
      <c r="A685">
        <v>4709514</v>
      </c>
      <c r="B685">
        <v>189956</v>
      </c>
      <c r="C685" t="s">
        <v>3791</v>
      </c>
      <c r="D685" t="s">
        <v>1033</v>
      </c>
      <c r="E685" t="s">
        <v>2530</v>
      </c>
      <c r="F685" t="s">
        <v>32</v>
      </c>
      <c r="G685" t="s">
        <v>24</v>
      </c>
      <c r="H685" t="s">
        <v>24</v>
      </c>
      <c r="I685" t="s">
        <v>25</v>
      </c>
      <c r="J685" t="s">
        <v>33</v>
      </c>
      <c r="K685">
        <v>0</v>
      </c>
      <c r="L685">
        <v>0</v>
      </c>
      <c r="M685" s="1">
        <v>0</v>
      </c>
      <c r="O685" t="s">
        <v>27</v>
      </c>
      <c r="P685" t="s">
        <v>181</v>
      </c>
      <c r="Q685" s="3">
        <v>400000000</v>
      </c>
      <c r="R685" s="1">
        <v>12788.9912363438</v>
      </c>
      <c r="S685" t="s">
        <v>3792</v>
      </c>
      <c r="T685" t="s">
        <v>35</v>
      </c>
      <c r="U685" t="s">
        <v>25</v>
      </c>
      <c r="V685" t="s">
        <v>36</v>
      </c>
      <c r="W685" s="4">
        <f t="shared" si="57"/>
        <v>12788.9912363438</v>
      </c>
      <c r="X685" s="4">
        <f t="shared" si="53"/>
        <v>256400</v>
      </c>
      <c r="Y685" s="9">
        <v>25.64</v>
      </c>
      <c r="Z685" s="5">
        <f t="shared" si="54"/>
        <v>498.79060984180182</v>
      </c>
      <c r="AA685" t="str">
        <f t="shared" si="55"/>
        <v>2022-08</v>
      </c>
      <c r="AB685" t="str">
        <f t="shared" si="56"/>
        <v>2022-2</v>
      </c>
    </row>
    <row r="686" spans="1:28" hidden="1" x14ac:dyDescent="0.25">
      <c r="A686">
        <v>5036174</v>
      </c>
      <c r="B686">
        <v>223840</v>
      </c>
      <c r="C686" t="s">
        <v>3062</v>
      </c>
      <c r="D686" t="s">
        <v>3063</v>
      </c>
      <c r="E686" t="s">
        <v>3063</v>
      </c>
      <c r="F686" t="s">
        <v>23</v>
      </c>
      <c r="G686" t="s">
        <v>24</v>
      </c>
      <c r="H686" t="s">
        <v>24</v>
      </c>
      <c r="I686" t="s">
        <v>25</v>
      </c>
      <c r="J686" t="s">
        <v>59</v>
      </c>
      <c r="K686">
        <v>-44.729918699999999</v>
      </c>
      <c r="L686">
        <v>-72.682281200000006</v>
      </c>
      <c r="M686" s="1">
        <v>0</v>
      </c>
      <c r="N686">
        <v>0</v>
      </c>
      <c r="O686" t="s">
        <v>27</v>
      </c>
      <c r="P686" t="s">
        <v>2643</v>
      </c>
      <c r="Q686" s="3">
        <v>189807547</v>
      </c>
      <c r="R686" s="1">
        <v>5500</v>
      </c>
      <c r="S686" t="s">
        <v>3064</v>
      </c>
      <c r="T686" t="s">
        <v>1541</v>
      </c>
      <c r="U686" t="s">
        <v>25</v>
      </c>
      <c r="V686" t="s">
        <v>61</v>
      </c>
      <c r="W686" s="4">
        <f t="shared" si="57"/>
        <v>5500</v>
      </c>
      <c r="X686" s="4">
        <f t="shared" si="53"/>
        <v>267000</v>
      </c>
      <c r="Y686" s="9">
        <v>26.7</v>
      </c>
      <c r="Z686" s="5">
        <f t="shared" si="54"/>
        <v>205.99250936329588</v>
      </c>
      <c r="AA686" t="str">
        <f t="shared" si="55"/>
        <v>2022-10</v>
      </c>
      <c r="AB686" t="str">
        <f t="shared" si="56"/>
        <v>2022-2</v>
      </c>
    </row>
    <row r="687" spans="1:28" hidden="1" x14ac:dyDescent="0.25">
      <c r="A687">
        <v>4728050</v>
      </c>
      <c r="B687">
        <v>191592</v>
      </c>
      <c r="C687" t="s">
        <v>3658</v>
      </c>
      <c r="D687" t="s">
        <v>1907</v>
      </c>
      <c r="E687" t="s">
        <v>1030</v>
      </c>
      <c r="F687" t="s">
        <v>32</v>
      </c>
      <c r="G687" t="s">
        <v>24</v>
      </c>
      <c r="H687" t="s">
        <v>24</v>
      </c>
      <c r="I687" t="s">
        <v>25</v>
      </c>
      <c r="J687" t="s">
        <v>59</v>
      </c>
      <c r="K687">
        <v>0</v>
      </c>
      <c r="L687">
        <v>0</v>
      </c>
      <c r="M687" s="1">
        <v>0</v>
      </c>
      <c r="O687" t="s">
        <v>27</v>
      </c>
      <c r="P687" t="s">
        <v>181</v>
      </c>
      <c r="Q687" s="3">
        <v>13000000</v>
      </c>
      <c r="R687" s="6">
        <f>415.642215181172*Y687</f>
        <v>11222.339809891644</v>
      </c>
      <c r="S687" t="s">
        <v>3659</v>
      </c>
      <c r="T687" t="s">
        <v>35</v>
      </c>
      <c r="U687" t="s">
        <v>25</v>
      </c>
      <c r="V687" t="s">
        <v>61</v>
      </c>
      <c r="W687" s="4">
        <f t="shared" si="57"/>
        <v>11222.339809891644</v>
      </c>
      <c r="X687" s="4">
        <f t="shared" si="53"/>
        <v>270000</v>
      </c>
      <c r="Y687" s="9">
        <v>27</v>
      </c>
      <c r="Z687" s="5">
        <f t="shared" si="54"/>
        <v>415.64221518117199</v>
      </c>
      <c r="AA687" t="str">
        <f t="shared" si="55"/>
        <v>2022-08</v>
      </c>
      <c r="AB687" t="str">
        <f t="shared" si="56"/>
        <v>2022-2</v>
      </c>
    </row>
    <row r="688" spans="1:28" hidden="1" x14ac:dyDescent="0.25">
      <c r="A688">
        <v>4721402</v>
      </c>
      <c r="B688">
        <v>190941</v>
      </c>
      <c r="C688" t="s">
        <v>3621</v>
      </c>
      <c r="D688" t="s">
        <v>1907</v>
      </c>
      <c r="E688" t="s">
        <v>3622</v>
      </c>
      <c r="F688" t="s">
        <v>32</v>
      </c>
      <c r="G688" t="s">
        <v>24</v>
      </c>
      <c r="H688" t="s">
        <v>24</v>
      </c>
      <c r="I688" t="s">
        <v>25</v>
      </c>
      <c r="J688" t="s">
        <v>59</v>
      </c>
      <c r="K688">
        <v>0</v>
      </c>
      <c r="L688">
        <v>0</v>
      </c>
      <c r="M688" s="6">
        <v>270000</v>
      </c>
      <c r="O688" t="s">
        <v>27</v>
      </c>
      <c r="P688" t="s">
        <v>774</v>
      </c>
      <c r="Q688" s="3">
        <f>13000000*M688/10000</f>
        <v>351000000</v>
      </c>
      <c r="R688" s="6">
        <v>10429.39</v>
      </c>
      <c r="S688" t="s">
        <v>3623</v>
      </c>
      <c r="T688" t="s">
        <v>35</v>
      </c>
      <c r="U688" t="s">
        <v>25</v>
      </c>
      <c r="V688" t="s">
        <v>61</v>
      </c>
      <c r="W688" s="4">
        <f t="shared" si="57"/>
        <v>10429.39</v>
      </c>
      <c r="X688" s="4">
        <f t="shared" si="53"/>
        <v>270000</v>
      </c>
      <c r="Y688" s="9">
        <v>27</v>
      </c>
      <c r="Z688" s="5">
        <f t="shared" si="54"/>
        <v>386.27370370370369</v>
      </c>
      <c r="AA688" t="str">
        <f t="shared" si="55"/>
        <v>2022-08</v>
      </c>
      <c r="AB688" t="str">
        <f t="shared" si="56"/>
        <v>2022-2</v>
      </c>
    </row>
    <row r="689" spans="1:28" hidden="1" x14ac:dyDescent="0.25">
      <c r="A689">
        <v>5014355</v>
      </c>
      <c r="B689">
        <v>221463</v>
      </c>
      <c r="C689" t="s">
        <v>3211</v>
      </c>
      <c r="D689" t="s">
        <v>382</v>
      </c>
      <c r="E689" t="s">
        <v>382</v>
      </c>
      <c r="F689" t="s">
        <v>23</v>
      </c>
      <c r="G689" t="s">
        <v>24</v>
      </c>
      <c r="H689" t="s">
        <v>39</v>
      </c>
      <c r="I689" t="s">
        <v>25</v>
      </c>
      <c r="J689" t="s">
        <v>33</v>
      </c>
      <c r="K689">
        <v>-46.644125600000002</v>
      </c>
      <c r="L689">
        <v>-71.692848999999995</v>
      </c>
      <c r="M689" s="1">
        <v>0</v>
      </c>
      <c r="N689">
        <v>0</v>
      </c>
      <c r="O689" t="s">
        <v>27</v>
      </c>
      <c r="P689" t="s">
        <v>2643</v>
      </c>
      <c r="Q689" s="3">
        <v>210000000</v>
      </c>
      <c r="R689" s="1">
        <v>6714.2203990804701</v>
      </c>
      <c r="S689" t="s">
        <v>3079</v>
      </c>
      <c r="T689" t="s">
        <v>3212</v>
      </c>
      <c r="U689" t="s">
        <v>25</v>
      </c>
      <c r="V689" t="s">
        <v>36</v>
      </c>
      <c r="W689" s="4">
        <f t="shared" si="57"/>
        <v>6714.2203990804701</v>
      </c>
      <c r="X689" s="4">
        <f t="shared" si="53"/>
        <v>270000</v>
      </c>
      <c r="Y689" s="9">
        <v>27</v>
      </c>
      <c r="Z689" s="5">
        <f t="shared" si="54"/>
        <v>248.67482959557296</v>
      </c>
      <c r="AA689" t="str">
        <f t="shared" si="55"/>
        <v>2022-10</v>
      </c>
      <c r="AB689" t="str">
        <f t="shared" si="56"/>
        <v>2022-2</v>
      </c>
    </row>
    <row r="690" spans="1:28" hidden="1" x14ac:dyDescent="0.25">
      <c r="A690">
        <v>4752649</v>
      </c>
      <c r="B690">
        <v>194116</v>
      </c>
      <c r="C690" t="s">
        <v>2940</v>
      </c>
      <c r="D690" t="s">
        <v>1324</v>
      </c>
      <c r="E690" t="s">
        <v>1640</v>
      </c>
      <c r="F690" t="s">
        <v>153</v>
      </c>
      <c r="G690" t="s">
        <v>24</v>
      </c>
      <c r="H690" t="s">
        <v>24</v>
      </c>
      <c r="I690" t="s">
        <v>25</v>
      </c>
      <c r="J690" t="s">
        <v>26</v>
      </c>
      <c r="K690">
        <v>-45.468091966105497</v>
      </c>
      <c r="L690">
        <v>-72.815814634375002</v>
      </c>
      <c r="M690" s="1">
        <v>300000</v>
      </c>
      <c r="O690" t="s">
        <v>27</v>
      </c>
      <c r="P690" t="s">
        <v>1482</v>
      </c>
      <c r="Q690" s="3">
        <v>180000000</v>
      </c>
      <c r="R690" s="1">
        <v>5336</v>
      </c>
      <c r="S690" t="s">
        <v>2941</v>
      </c>
      <c r="T690" t="s">
        <v>35</v>
      </c>
      <c r="U690" t="s">
        <v>25</v>
      </c>
      <c r="V690" t="s">
        <v>25</v>
      </c>
      <c r="W690" s="4">
        <f t="shared" si="57"/>
        <v>5336</v>
      </c>
      <c r="X690" s="4">
        <f t="shared" si="53"/>
        <v>300000</v>
      </c>
      <c r="Y690" s="9">
        <v>30</v>
      </c>
      <c r="Z690" s="5">
        <f t="shared" si="54"/>
        <v>177.86666666666667</v>
      </c>
      <c r="AA690" t="str">
        <f t="shared" si="55"/>
        <v>2022-08</v>
      </c>
      <c r="AB690" t="str">
        <f t="shared" si="56"/>
        <v>2022-2</v>
      </c>
    </row>
    <row r="691" spans="1:28" hidden="1" x14ac:dyDescent="0.25">
      <c r="A691">
        <v>4869697</v>
      </c>
      <c r="B691">
        <v>205476</v>
      </c>
      <c r="C691" t="s">
        <v>2798</v>
      </c>
      <c r="D691" t="s">
        <v>2799</v>
      </c>
      <c r="E691" t="s">
        <v>290</v>
      </c>
      <c r="F691" t="s">
        <v>32</v>
      </c>
      <c r="G691" t="s">
        <v>24</v>
      </c>
      <c r="H691" t="s">
        <v>24</v>
      </c>
      <c r="I691" t="s">
        <v>25</v>
      </c>
      <c r="J691" t="s">
        <v>70</v>
      </c>
      <c r="K691">
        <v>-45.564507138072898</v>
      </c>
      <c r="L691">
        <v>-72.068769211512205</v>
      </c>
      <c r="M691" s="1">
        <v>300000</v>
      </c>
      <c r="O691" t="s">
        <v>27</v>
      </c>
      <c r="P691" t="s">
        <v>181</v>
      </c>
      <c r="Q691" s="3">
        <v>150000000</v>
      </c>
      <c r="R691" s="1">
        <v>4795.8717136289097</v>
      </c>
      <c r="S691" t="s">
        <v>2800</v>
      </c>
      <c r="T691" t="s">
        <v>2801</v>
      </c>
      <c r="U691" t="s">
        <v>25</v>
      </c>
      <c r="V691" t="s">
        <v>73</v>
      </c>
      <c r="W691" s="4">
        <f t="shared" si="57"/>
        <v>4795.8717136289097</v>
      </c>
      <c r="X691" s="4">
        <f t="shared" si="53"/>
        <v>300000</v>
      </c>
      <c r="Y691" s="9">
        <v>30</v>
      </c>
      <c r="Z691" s="5">
        <f t="shared" si="54"/>
        <v>159.86239045429699</v>
      </c>
      <c r="AA691" t="str">
        <f t="shared" si="55"/>
        <v>2022-09</v>
      </c>
      <c r="AB691" t="str">
        <f t="shared" si="56"/>
        <v>2022-2</v>
      </c>
    </row>
    <row r="692" spans="1:28" hidden="1" x14ac:dyDescent="0.25">
      <c r="A692">
        <v>4515110</v>
      </c>
      <c r="B692">
        <v>168712</v>
      </c>
      <c r="C692" t="s">
        <v>2344</v>
      </c>
      <c r="D692" t="s">
        <v>446</v>
      </c>
      <c r="E692" t="s">
        <v>448</v>
      </c>
      <c r="F692" t="s">
        <v>32</v>
      </c>
      <c r="G692" t="s">
        <v>24</v>
      </c>
      <c r="H692" t="s">
        <v>24</v>
      </c>
      <c r="I692" t="s">
        <v>25</v>
      </c>
      <c r="J692" t="s">
        <v>127</v>
      </c>
      <c r="K692">
        <v>0</v>
      </c>
      <c r="L692">
        <v>0</v>
      </c>
      <c r="M692" s="1">
        <v>0</v>
      </c>
      <c r="O692" t="s">
        <v>27</v>
      </c>
      <c r="P692" t="s">
        <v>181</v>
      </c>
      <c r="Q692" s="3">
        <v>100000000</v>
      </c>
      <c r="R692" s="1">
        <v>3197.2478090859399</v>
      </c>
      <c r="S692" t="s">
        <v>2345</v>
      </c>
      <c r="T692" t="s">
        <v>35</v>
      </c>
      <c r="U692" t="s">
        <v>25</v>
      </c>
      <c r="V692" t="s">
        <v>129</v>
      </c>
      <c r="W692" s="4">
        <f t="shared" si="57"/>
        <v>3197.2478090859399</v>
      </c>
      <c r="X692" s="4">
        <f t="shared" si="53"/>
        <v>300000</v>
      </c>
      <c r="Y692" s="9">
        <v>30</v>
      </c>
      <c r="Z692" s="5">
        <f t="shared" si="54"/>
        <v>106.57492696953133</v>
      </c>
      <c r="AA692" t="str">
        <f t="shared" si="55"/>
        <v>2022-07</v>
      </c>
      <c r="AB692" t="str">
        <f t="shared" si="56"/>
        <v>2022-2</v>
      </c>
    </row>
    <row r="693" spans="1:28" hidden="1" x14ac:dyDescent="0.25">
      <c r="A693">
        <v>5050426</v>
      </c>
      <c r="B693">
        <v>225227</v>
      </c>
      <c r="C693" t="s">
        <v>2225</v>
      </c>
      <c r="D693" t="s">
        <v>2226</v>
      </c>
      <c r="E693" t="s">
        <v>1614</v>
      </c>
      <c r="F693" t="s">
        <v>153</v>
      </c>
      <c r="G693" t="s">
        <v>24</v>
      </c>
      <c r="H693" t="s">
        <v>24</v>
      </c>
      <c r="I693" t="s">
        <v>25</v>
      </c>
      <c r="J693" t="s">
        <v>70</v>
      </c>
      <c r="K693">
        <v>-45.7635778479697</v>
      </c>
      <c r="L693">
        <v>-71.776696464453295</v>
      </c>
      <c r="M693" s="1">
        <v>300000</v>
      </c>
      <c r="O693" t="s">
        <v>27</v>
      </c>
      <c r="P693" t="s">
        <v>384</v>
      </c>
      <c r="Q693" s="3">
        <v>100000000</v>
      </c>
      <c r="R693" s="1">
        <v>2894</v>
      </c>
      <c r="S693" t="s">
        <v>2227</v>
      </c>
      <c r="T693" t="s">
        <v>155</v>
      </c>
      <c r="U693" t="s">
        <v>25</v>
      </c>
      <c r="V693" t="s">
        <v>73</v>
      </c>
      <c r="W693" s="4">
        <f t="shared" si="57"/>
        <v>2894</v>
      </c>
      <c r="X693" s="4">
        <f t="shared" si="53"/>
        <v>300000</v>
      </c>
      <c r="Y693" s="9">
        <v>30</v>
      </c>
      <c r="Z693" s="5">
        <f t="shared" si="54"/>
        <v>96.466666666666669</v>
      </c>
      <c r="AA693" t="str">
        <f t="shared" si="55"/>
        <v>2022-10</v>
      </c>
      <c r="AB693" t="str">
        <f t="shared" si="56"/>
        <v>2022-2</v>
      </c>
    </row>
    <row r="694" spans="1:28" hidden="1" x14ac:dyDescent="0.25">
      <c r="A694">
        <v>4664229</v>
      </c>
      <c r="B694">
        <v>185253</v>
      </c>
      <c r="C694" t="s">
        <v>2531</v>
      </c>
      <c r="D694" t="s">
        <v>40</v>
      </c>
      <c r="E694" t="s">
        <v>41</v>
      </c>
      <c r="F694" t="s">
        <v>32</v>
      </c>
      <c r="G694" t="s">
        <v>24</v>
      </c>
      <c r="H694" t="s">
        <v>24</v>
      </c>
      <c r="I694" t="s">
        <v>25</v>
      </c>
      <c r="J694" t="s">
        <v>59</v>
      </c>
      <c r="K694">
        <v>-44.732578500000002</v>
      </c>
      <c r="L694">
        <v>-72.681545999999997</v>
      </c>
      <c r="M694" s="1">
        <v>0</v>
      </c>
      <c r="O694" t="s">
        <v>27</v>
      </c>
      <c r="P694" t="s">
        <v>181</v>
      </c>
      <c r="Q694" s="3">
        <v>128000000</v>
      </c>
      <c r="R694" s="1">
        <v>4092.4771956300001</v>
      </c>
      <c r="S694" t="s">
        <v>2532</v>
      </c>
      <c r="T694" t="s">
        <v>35</v>
      </c>
      <c r="U694" t="s">
        <v>25</v>
      </c>
      <c r="V694" t="s">
        <v>61</v>
      </c>
      <c r="W694" s="4">
        <f t="shared" si="57"/>
        <v>4092.4771956300001</v>
      </c>
      <c r="X694" s="4">
        <f t="shared" si="53"/>
        <v>320000</v>
      </c>
      <c r="Y694" s="9">
        <v>32</v>
      </c>
      <c r="Z694" s="5">
        <f t="shared" si="54"/>
        <v>127.8899123634375</v>
      </c>
      <c r="AA694" t="str">
        <f t="shared" si="55"/>
        <v>2022-08</v>
      </c>
      <c r="AB694" t="str">
        <f t="shared" si="56"/>
        <v>2022-2</v>
      </c>
    </row>
    <row r="695" spans="1:28" hidden="1" x14ac:dyDescent="0.25">
      <c r="A695">
        <v>5103176</v>
      </c>
      <c r="B695">
        <v>231004</v>
      </c>
      <c r="C695" t="s">
        <v>2187</v>
      </c>
      <c r="D695" t="s">
        <v>2188</v>
      </c>
      <c r="E695" t="s">
        <v>418</v>
      </c>
      <c r="F695" t="s">
        <v>32</v>
      </c>
      <c r="G695" t="s">
        <v>24</v>
      </c>
      <c r="H695" t="s">
        <v>24</v>
      </c>
      <c r="I695" t="s">
        <v>25</v>
      </c>
      <c r="J695" t="s">
        <v>59</v>
      </c>
      <c r="K695">
        <v>0</v>
      </c>
      <c r="L695">
        <v>0</v>
      </c>
      <c r="M695" s="1">
        <v>0</v>
      </c>
      <c r="O695" t="s">
        <v>27</v>
      </c>
      <c r="P695" t="s">
        <v>2189</v>
      </c>
      <c r="Q695" s="3">
        <v>93830700</v>
      </c>
      <c r="R695" s="1">
        <v>3000</v>
      </c>
      <c r="S695" t="s">
        <v>2190</v>
      </c>
      <c r="T695" t="s">
        <v>35</v>
      </c>
      <c r="U695" t="s">
        <v>25</v>
      </c>
      <c r="V695" t="s">
        <v>61</v>
      </c>
      <c r="W695" s="4">
        <f t="shared" si="57"/>
        <v>3000</v>
      </c>
      <c r="X695" s="4">
        <f t="shared" si="53"/>
        <v>323000</v>
      </c>
      <c r="Y695" s="9">
        <v>32.299999999999997</v>
      </c>
      <c r="Z695" s="5">
        <f t="shared" si="54"/>
        <v>92.879256965944279</v>
      </c>
      <c r="AA695" t="str">
        <f t="shared" si="55"/>
        <v>2022-11</v>
      </c>
      <c r="AB695" t="str">
        <f t="shared" si="56"/>
        <v>2022-2</v>
      </c>
    </row>
    <row r="696" spans="1:28" hidden="1" x14ac:dyDescent="0.25">
      <c r="A696">
        <v>4695116</v>
      </c>
      <c r="B696">
        <v>188609</v>
      </c>
      <c r="C696" t="s">
        <v>2138</v>
      </c>
      <c r="D696" t="s">
        <v>1639</v>
      </c>
      <c r="E696" t="s">
        <v>1374</v>
      </c>
      <c r="F696" t="s">
        <v>23</v>
      </c>
      <c r="G696" t="s">
        <v>24</v>
      </c>
      <c r="H696" t="s">
        <v>24</v>
      </c>
      <c r="I696" t="s">
        <v>25</v>
      </c>
      <c r="J696" t="s">
        <v>26</v>
      </c>
      <c r="K696">
        <v>-45.403731499999999</v>
      </c>
      <c r="L696">
        <v>-72.686491899999993</v>
      </c>
      <c r="M696" s="1">
        <v>0</v>
      </c>
      <c r="N696">
        <v>0</v>
      </c>
      <c r="O696" t="s">
        <v>27</v>
      </c>
      <c r="P696" t="s">
        <v>111</v>
      </c>
      <c r="Q696" s="3">
        <v>99329893</v>
      </c>
      <c r="R696" s="1">
        <v>3000</v>
      </c>
      <c r="S696" t="s">
        <v>2139</v>
      </c>
      <c r="T696" t="s">
        <v>228</v>
      </c>
      <c r="U696" t="s">
        <v>25</v>
      </c>
      <c r="V696" t="s">
        <v>25</v>
      </c>
      <c r="W696" s="4">
        <f t="shared" si="57"/>
        <v>3000</v>
      </c>
      <c r="X696" s="4">
        <f t="shared" si="53"/>
        <v>350000</v>
      </c>
      <c r="Y696" s="9">
        <v>35</v>
      </c>
      <c r="Z696" s="5">
        <f t="shared" si="54"/>
        <v>85.714285714285708</v>
      </c>
      <c r="AA696" t="str">
        <f t="shared" si="55"/>
        <v>2022-08</v>
      </c>
      <c r="AB696" t="str">
        <f t="shared" si="56"/>
        <v>2022-2</v>
      </c>
    </row>
    <row r="697" spans="1:28" hidden="1" x14ac:dyDescent="0.25">
      <c r="A697">
        <v>4779978</v>
      </c>
      <c r="B697">
        <v>196705</v>
      </c>
      <c r="C697" t="s">
        <v>3189</v>
      </c>
      <c r="D697" t="s">
        <v>447</v>
      </c>
      <c r="E697" t="s">
        <v>774</v>
      </c>
      <c r="F697" t="s">
        <v>32</v>
      </c>
      <c r="G697" t="s">
        <v>24</v>
      </c>
      <c r="H697" t="s">
        <v>24</v>
      </c>
      <c r="I697" t="s">
        <v>25</v>
      </c>
      <c r="J697" t="s">
        <v>59</v>
      </c>
      <c r="K697">
        <v>-44.727165599999999</v>
      </c>
      <c r="L697">
        <v>-72.682737799999998</v>
      </c>
      <c r="M697" s="1">
        <v>0</v>
      </c>
      <c r="O697" t="s">
        <v>27</v>
      </c>
      <c r="P697" t="s">
        <v>181</v>
      </c>
      <c r="Q697" s="3">
        <v>280000000</v>
      </c>
      <c r="R697" s="1">
        <v>8952.2938654406298</v>
      </c>
      <c r="S697" t="s">
        <v>3190</v>
      </c>
      <c r="T697" t="s">
        <v>35</v>
      </c>
      <c r="U697" t="s">
        <v>25</v>
      </c>
      <c r="V697" t="s">
        <v>61</v>
      </c>
      <c r="W697" s="4">
        <f t="shared" si="57"/>
        <v>8952.2938654406298</v>
      </c>
      <c r="X697" s="4">
        <f t="shared" si="53"/>
        <v>370000</v>
      </c>
      <c r="Y697" s="9">
        <v>37</v>
      </c>
      <c r="Z697" s="5">
        <f t="shared" si="54"/>
        <v>241.95388825515215</v>
      </c>
      <c r="AA697" t="str">
        <f t="shared" si="55"/>
        <v>2022-09</v>
      </c>
      <c r="AB697" t="str">
        <f t="shared" si="56"/>
        <v>2022-2</v>
      </c>
    </row>
    <row r="698" spans="1:28" hidden="1" x14ac:dyDescent="0.25">
      <c r="A698">
        <v>5374618</v>
      </c>
      <c r="B698">
        <v>258598</v>
      </c>
      <c r="C698" t="s">
        <v>1443</v>
      </c>
      <c r="D698" t="s">
        <v>1444</v>
      </c>
      <c r="E698" t="s">
        <v>1445</v>
      </c>
      <c r="F698" t="s">
        <v>32</v>
      </c>
      <c r="G698" t="s">
        <v>24</v>
      </c>
      <c r="H698" t="s">
        <v>24</v>
      </c>
      <c r="I698" t="s">
        <v>25</v>
      </c>
      <c r="J698" t="s">
        <v>127</v>
      </c>
      <c r="K698">
        <v>0</v>
      </c>
      <c r="L698">
        <v>0</v>
      </c>
      <c r="M698" s="1">
        <v>0</v>
      </c>
      <c r="O698" t="s">
        <v>27</v>
      </c>
      <c r="P698" t="s">
        <v>320</v>
      </c>
      <c r="Q698" s="3">
        <v>60000000</v>
      </c>
      <c r="R698" s="1">
        <v>1918.34868545156</v>
      </c>
      <c r="S698" t="s">
        <v>1446</v>
      </c>
      <c r="T698" t="s">
        <v>35</v>
      </c>
      <c r="U698" t="s">
        <v>25</v>
      </c>
      <c r="V698" t="s">
        <v>129</v>
      </c>
      <c r="W698" s="4">
        <f t="shared" si="57"/>
        <v>1918.34868545156</v>
      </c>
      <c r="X698" s="4">
        <f t="shared" si="53"/>
        <v>380000</v>
      </c>
      <c r="Y698" s="9">
        <v>38</v>
      </c>
      <c r="Z698" s="5">
        <f t="shared" si="54"/>
        <v>50.482860143462105</v>
      </c>
      <c r="AA698" t="str">
        <f t="shared" si="55"/>
        <v>2022-12</v>
      </c>
      <c r="AB698" t="str">
        <f t="shared" si="56"/>
        <v>2022-2</v>
      </c>
    </row>
    <row r="699" spans="1:28" hidden="1" x14ac:dyDescent="0.25">
      <c r="A699">
        <v>4506982</v>
      </c>
      <c r="B699">
        <v>167445</v>
      </c>
      <c r="C699" t="s">
        <v>3095</v>
      </c>
      <c r="D699" t="s">
        <v>2530</v>
      </c>
      <c r="E699" t="s">
        <v>446</v>
      </c>
      <c r="F699" t="s">
        <v>32</v>
      </c>
      <c r="G699" t="s">
        <v>24</v>
      </c>
      <c r="H699" t="s">
        <v>24</v>
      </c>
      <c r="I699" t="s">
        <v>25</v>
      </c>
      <c r="J699" t="s">
        <v>70</v>
      </c>
      <c r="K699">
        <v>-45.364076769428102</v>
      </c>
      <c r="L699">
        <v>-71.984231159465097</v>
      </c>
      <c r="M699" s="1">
        <v>400000</v>
      </c>
      <c r="O699" t="s">
        <v>27</v>
      </c>
      <c r="P699" t="s">
        <v>247</v>
      </c>
      <c r="Q699" s="3">
        <v>268981340</v>
      </c>
      <c r="R699" s="1">
        <v>8600</v>
      </c>
      <c r="S699" t="s">
        <v>3096</v>
      </c>
      <c r="T699" t="s">
        <v>35</v>
      </c>
      <c r="U699" t="s">
        <v>25</v>
      </c>
      <c r="V699" t="s">
        <v>73</v>
      </c>
      <c r="W699" s="4">
        <f t="shared" si="57"/>
        <v>8600</v>
      </c>
      <c r="X699" s="4">
        <f t="shared" si="53"/>
        <v>400000</v>
      </c>
      <c r="Y699" s="9">
        <v>40</v>
      </c>
      <c r="Z699" s="5">
        <f t="shared" si="54"/>
        <v>215</v>
      </c>
      <c r="AA699" t="str">
        <f t="shared" si="55"/>
        <v>2022-07</v>
      </c>
      <c r="AB699" t="str">
        <f t="shared" si="56"/>
        <v>2022-2</v>
      </c>
    </row>
    <row r="700" spans="1:28" hidden="1" x14ac:dyDescent="0.25">
      <c r="A700">
        <v>4509452</v>
      </c>
      <c r="B700">
        <v>167926</v>
      </c>
      <c r="C700" t="s">
        <v>2802</v>
      </c>
      <c r="D700" t="s">
        <v>2477</v>
      </c>
      <c r="E700" t="s">
        <v>446</v>
      </c>
      <c r="F700" t="s">
        <v>32</v>
      </c>
      <c r="G700" t="s">
        <v>24</v>
      </c>
      <c r="H700" t="s">
        <v>24</v>
      </c>
      <c r="I700" t="s">
        <v>25</v>
      </c>
      <c r="J700" t="s">
        <v>63</v>
      </c>
      <c r="K700">
        <v>0</v>
      </c>
      <c r="L700">
        <v>0</v>
      </c>
      <c r="M700" s="6">
        <v>400000</v>
      </c>
      <c r="O700" t="s">
        <v>27</v>
      </c>
      <c r="P700" t="s">
        <v>276</v>
      </c>
      <c r="Q700" s="3">
        <v>5000000</v>
      </c>
      <c r="R700" s="6">
        <f>159.862390454297*M700/10000</f>
        <v>6394.4956181718808</v>
      </c>
      <c r="S700" t="s">
        <v>2803</v>
      </c>
      <c r="T700" t="s">
        <v>35</v>
      </c>
      <c r="U700" t="s">
        <v>25</v>
      </c>
      <c r="V700" t="s">
        <v>66</v>
      </c>
      <c r="W700" s="4">
        <f t="shared" si="57"/>
        <v>6394.4956181718808</v>
      </c>
      <c r="X700" s="4">
        <f t="shared" si="53"/>
        <v>400000</v>
      </c>
      <c r="Y700" s="9">
        <v>40</v>
      </c>
      <c r="Z700" s="5">
        <f t="shared" si="54"/>
        <v>159.86239045429701</v>
      </c>
      <c r="AA700" t="str">
        <f t="shared" si="55"/>
        <v>2022-07</v>
      </c>
      <c r="AB700" t="str">
        <f t="shared" si="56"/>
        <v>2022-2</v>
      </c>
    </row>
    <row r="701" spans="1:28" hidden="1" x14ac:dyDescent="0.25">
      <c r="A701">
        <v>4541768</v>
      </c>
      <c r="B701">
        <v>171783</v>
      </c>
      <c r="C701" t="s">
        <v>2221</v>
      </c>
      <c r="D701" t="s">
        <v>471</v>
      </c>
      <c r="E701" t="s">
        <v>472</v>
      </c>
      <c r="F701" t="s">
        <v>23</v>
      </c>
      <c r="G701" t="s">
        <v>24</v>
      </c>
      <c r="H701" t="s">
        <v>24</v>
      </c>
      <c r="I701" t="s">
        <v>25</v>
      </c>
      <c r="J701" t="s">
        <v>127</v>
      </c>
      <c r="K701">
        <v>-47.145401</v>
      </c>
      <c r="L701">
        <v>-72.705907100000005</v>
      </c>
      <c r="M701" s="1">
        <v>0</v>
      </c>
      <c r="N701">
        <v>0</v>
      </c>
      <c r="O701" t="s">
        <v>27</v>
      </c>
      <c r="P701" t="s">
        <v>180</v>
      </c>
      <c r="Q701" s="3">
        <v>127914907</v>
      </c>
      <c r="R701" s="1">
        <v>3850</v>
      </c>
      <c r="S701" t="s">
        <v>2219</v>
      </c>
      <c r="T701" t="s">
        <v>233</v>
      </c>
      <c r="U701" t="s">
        <v>25</v>
      </c>
      <c r="V701" t="s">
        <v>129</v>
      </c>
      <c r="W701" s="4">
        <f t="shared" si="57"/>
        <v>3850</v>
      </c>
      <c r="X701" s="4">
        <f t="shared" si="53"/>
        <v>400000</v>
      </c>
      <c r="Y701" s="9">
        <v>40</v>
      </c>
      <c r="Z701" s="5">
        <f t="shared" si="54"/>
        <v>96.25</v>
      </c>
      <c r="AA701" t="str">
        <f t="shared" si="55"/>
        <v>2022-07</v>
      </c>
      <c r="AB701" t="str">
        <f t="shared" si="56"/>
        <v>2022-2</v>
      </c>
    </row>
    <row r="702" spans="1:28" hidden="1" x14ac:dyDescent="0.25">
      <c r="A702">
        <v>4746368</v>
      </c>
      <c r="B702">
        <v>193474</v>
      </c>
      <c r="C702" t="s">
        <v>3174</v>
      </c>
      <c r="D702" t="s">
        <v>447</v>
      </c>
      <c r="E702" t="s">
        <v>1324</v>
      </c>
      <c r="F702" t="s">
        <v>23</v>
      </c>
      <c r="G702" t="s">
        <v>24</v>
      </c>
      <c r="H702" t="s">
        <v>24</v>
      </c>
      <c r="I702" t="s">
        <v>25</v>
      </c>
      <c r="J702" t="s">
        <v>70</v>
      </c>
      <c r="K702">
        <v>-45.559450099999999</v>
      </c>
      <c r="L702">
        <v>-71.804503999999994</v>
      </c>
      <c r="M702" s="1">
        <v>0</v>
      </c>
      <c r="N702">
        <v>0</v>
      </c>
      <c r="O702" t="s">
        <v>27</v>
      </c>
      <c r="P702" t="s">
        <v>318</v>
      </c>
      <c r="Q702" s="3">
        <v>324525000</v>
      </c>
      <c r="R702" s="1">
        <v>10375.8684524361</v>
      </c>
      <c r="S702" t="s">
        <v>3175</v>
      </c>
      <c r="T702" t="s">
        <v>3176</v>
      </c>
      <c r="U702" t="s">
        <v>25</v>
      </c>
      <c r="V702" t="s">
        <v>73</v>
      </c>
      <c r="W702" s="4">
        <f t="shared" si="57"/>
        <v>10375.8684524361</v>
      </c>
      <c r="X702" s="4">
        <f t="shared" si="53"/>
        <v>432700.00000000006</v>
      </c>
      <c r="Y702" s="9">
        <v>43.27</v>
      </c>
      <c r="Z702" s="5">
        <f t="shared" si="54"/>
        <v>239.7935856814444</v>
      </c>
      <c r="AA702" t="str">
        <f t="shared" si="55"/>
        <v>2022-08</v>
      </c>
      <c r="AB702" t="str">
        <f t="shared" si="56"/>
        <v>2022-2</v>
      </c>
    </row>
    <row r="703" spans="1:28" hidden="1" x14ac:dyDescent="0.25">
      <c r="A703">
        <v>4752648</v>
      </c>
      <c r="B703">
        <v>194115</v>
      </c>
      <c r="C703" t="s">
        <v>4397</v>
      </c>
      <c r="D703" t="s">
        <v>1324</v>
      </c>
      <c r="E703" t="s">
        <v>1640</v>
      </c>
      <c r="F703" t="s">
        <v>153</v>
      </c>
      <c r="G703" t="s">
        <v>24</v>
      </c>
      <c r="H703" t="s">
        <v>24</v>
      </c>
      <c r="I703" t="s">
        <v>25</v>
      </c>
      <c r="J703" t="s">
        <v>26</v>
      </c>
      <c r="K703">
        <v>-45.559450101354997</v>
      </c>
      <c r="L703">
        <v>-71.804503964185997</v>
      </c>
      <c r="M703" s="1">
        <v>43270</v>
      </c>
      <c r="O703" t="s">
        <v>27</v>
      </c>
      <c r="P703" t="s">
        <v>824</v>
      </c>
      <c r="Q703" s="3">
        <v>324524992</v>
      </c>
      <c r="R703" s="1">
        <v>9621</v>
      </c>
      <c r="S703" t="s">
        <v>4398</v>
      </c>
      <c r="T703" t="s">
        <v>228</v>
      </c>
      <c r="U703" t="s">
        <v>25</v>
      </c>
      <c r="V703" t="s">
        <v>25</v>
      </c>
      <c r="W703" s="4">
        <f t="shared" si="57"/>
        <v>9621</v>
      </c>
      <c r="X703" s="4">
        <f t="shared" si="53"/>
        <v>432700.00000000006</v>
      </c>
      <c r="Y703" s="9">
        <v>43.27</v>
      </c>
      <c r="Z703" s="5">
        <f t="shared" si="54"/>
        <v>222.3480471458285</v>
      </c>
      <c r="AA703" t="str">
        <f t="shared" si="55"/>
        <v>2022-08</v>
      </c>
      <c r="AB703" t="str">
        <f t="shared" si="56"/>
        <v>2022-2</v>
      </c>
    </row>
    <row r="704" spans="1:28" hidden="1" x14ac:dyDescent="0.25">
      <c r="A704">
        <v>5365370</v>
      </c>
      <c r="B704">
        <v>257687</v>
      </c>
      <c r="C704" t="s">
        <v>3214</v>
      </c>
      <c r="D704" t="s">
        <v>1008</v>
      </c>
      <c r="E704" t="s">
        <v>3030</v>
      </c>
      <c r="F704" t="s">
        <v>32</v>
      </c>
      <c r="G704" t="s">
        <v>24</v>
      </c>
      <c r="H704" t="s">
        <v>24</v>
      </c>
      <c r="I704" t="s">
        <v>25</v>
      </c>
      <c r="J704" t="s">
        <v>26</v>
      </c>
      <c r="K704">
        <v>0</v>
      </c>
      <c r="L704">
        <v>0</v>
      </c>
      <c r="M704" s="1">
        <v>0</v>
      </c>
      <c r="O704" t="s">
        <v>27</v>
      </c>
      <c r="P704" t="s">
        <v>34</v>
      </c>
      <c r="Q704" s="3">
        <v>350000000</v>
      </c>
      <c r="R704" s="1">
        <v>11190.3673318008</v>
      </c>
      <c r="S704" t="s">
        <v>3215</v>
      </c>
      <c r="T704" t="s">
        <v>35</v>
      </c>
      <c r="U704" t="s">
        <v>25</v>
      </c>
      <c r="V704" t="s">
        <v>25</v>
      </c>
      <c r="W704" s="4">
        <f t="shared" si="57"/>
        <v>11190.3673318008</v>
      </c>
      <c r="X704" s="4">
        <f t="shared" si="53"/>
        <v>450000</v>
      </c>
      <c r="Y704" s="9">
        <v>45</v>
      </c>
      <c r="Z704" s="5">
        <f t="shared" si="54"/>
        <v>248.67482959557336</v>
      </c>
      <c r="AA704" t="str">
        <f t="shared" si="55"/>
        <v>2022-12</v>
      </c>
      <c r="AB704" t="str">
        <f t="shared" si="56"/>
        <v>2022-2</v>
      </c>
    </row>
    <row r="705" spans="1:28" hidden="1" x14ac:dyDescent="0.25">
      <c r="A705">
        <v>4543584</v>
      </c>
      <c r="B705">
        <v>172193</v>
      </c>
      <c r="C705" t="s">
        <v>3386</v>
      </c>
      <c r="D705" t="s">
        <v>471</v>
      </c>
      <c r="E705" t="s">
        <v>472</v>
      </c>
      <c r="F705" t="s">
        <v>23</v>
      </c>
      <c r="G705" t="s">
        <v>24</v>
      </c>
      <c r="H705" t="s">
        <v>24</v>
      </c>
      <c r="I705" t="s">
        <v>25</v>
      </c>
      <c r="J705" t="s">
        <v>63</v>
      </c>
      <c r="K705">
        <v>-46.544247800000001</v>
      </c>
      <c r="L705">
        <v>-72.724695499999996</v>
      </c>
      <c r="M705" s="1">
        <v>0</v>
      </c>
      <c r="N705">
        <v>0</v>
      </c>
      <c r="O705" t="s">
        <v>27</v>
      </c>
      <c r="P705" t="s">
        <v>180</v>
      </c>
      <c r="Q705" s="3">
        <v>431920465</v>
      </c>
      <c r="R705" s="1">
        <v>13000</v>
      </c>
      <c r="S705" t="s">
        <v>3379</v>
      </c>
      <c r="T705" t="s">
        <v>836</v>
      </c>
      <c r="U705" t="s">
        <v>25</v>
      </c>
      <c r="V705" t="s">
        <v>66</v>
      </c>
      <c r="W705" s="4">
        <f t="shared" si="57"/>
        <v>13000</v>
      </c>
      <c r="X705" s="4">
        <f t="shared" si="53"/>
        <v>460000</v>
      </c>
      <c r="Y705" s="9">
        <v>46</v>
      </c>
      <c r="Z705" s="5">
        <f t="shared" si="54"/>
        <v>282.60869565217394</v>
      </c>
      <c r="AA705" t="str">
        <f t="shared" si="55"/>
        <v>2022-07</v>
      </c>
      <c r="AB705" t="str">
        <f t="shared" si="56"/>
        <v>2022-2</v>
      </c>
    </row>
    <row r="706" spans="1:28" hidden="1" x14ac:dyDescent="0.25">
      <c r="A706">
        <v>4503299</v>
      </c>
      <c r="B706">
        <v>166802</v>
      </c>
      <c r="C706" t="s">
        <v>2932</v>
      </c>
      <c r="D706" t="s">
        <v>2933</v>
      </c>
      <c r="E706" t="s">
        <v>446</v>
      </c>
      <c r="F706" t="s">
        <v>32</v>
      </c>
      <c r="G706" t="s">
        <v>24</v>
      </c>
      <c r="H706" t="s">
        <v>24</v>
      </c>
      <c r="I706" t="s">
        <v>25</v>
      </c>
      <c r="J706" t="s">
        <v>59</v>
      </c>
      <c r="K706">
        <v>0</v>
      </c>
      <c r="L706">
        <v>0</v>
      </c>
      <c r="M706" s="1">
        <v>460000</v>
      </c>
      <c r="O706" t="s">
        <v>27</v>
      </c>
      <c r="P706" t="s">
        <v>1065</v>
      </c>
      <c r="Q706" s="3">
        <v>250000000</v>
      </c>
      <c r="R706" s="1">
        <v>7993.1195227148501</v>
      </c>
      <c r="S706" t="s">
        <v>2934</v>
      </c>
      <c r="T706" t="s">
        <v>35</v>
      </c>
      <c r="U706" t="s">
        <v>25</v>
      </c>
      <c r="V706" t="s">
        <v>61</v>
      </c>
      <c r="W706" s="4">
        <f t="shared" si="57"/>
        <v>7993.1195227148501</v>
      </c>
      <c r="X706" s="4">
        <f t="shared" ref="X706:X769" si="58">Y706*10000</f>
        <v>460000</v>
      </c>
      <c r="Y706" s="9">
        <v>46</v>
      </c>
      <c r="Z706" s="5">
        <f t="shared" ref="Z706:Z769" si="59">W706/Y706</f>
        <v>173.76346788510543</v>
      </c>
      <c r="AA706" t="str">
        <f t="shared" ref="AA706:AA769" si="60">YEAR(E706)&amp;"-"&amp;IF(MONTH(E706)&lt;10,"0"&amp;MONTH(E706),MONTH(E706))</f>
        <v>2022-07</v>
      </c>
      <c r="AB706" t="str">
        <f t="shared" ref="AB706:AB769" si="61">YEAR(E706)&amp;"-"&amp;IF(MONTH(E706)/6&lt;=1,1,2)</f>
        <v>2022-2</v>
      </c>
    </row>
    <row r="707" spans="1:28" hidden="1" x14ac:dyDescent="0.25">
      <c r="A707">
        <v>5298002</v>
      </c>
      <c r="B707">
        <v>250683</v>
      </c>
      <c r="C707" t="s">
        <v>2293</v>
      </c>
      <c r="D707" t="s">
        <v>184</v>
      </c>
      <c r="E707" t="s">
        <v>185</v>
      </c>
      <c r="F707" t="s">
        <v>32</v>
      </c>
      <c r="G707" t="s">
        <v>24</v>
      </c>
      <c r="H707" t="s">
        <v>24</v>
      </c>
      <c r="I707" t="s">
        <v>25</v>
      </c>
      <c r="J707" t="s">
        <v>127</v>
      </c>
      <c r="K707">
        <v>0</v>
      </c>
      <c r="L707">
        <v>0</v>
      </c>
      <c r="M707" s="1">
        <v>460000</v>
      </c>
      <c r="O707" t="s">
        <v>27</v>
      </c>
      <c r="P707" t="s">
        <v>252</v>
      </c>
      <c r="Q707" s="3">
        <v>145000000</v>
      </c>
      <c r="R707" s="1">
        <v>4636.0093231746096</v>
      </c>
      <c r="S707" t="s">
        <v>2294</v>
      </c>
      <c r="T707" t="s">
        <v>2295</v>
      </c>
      <c r="U707" t="s">
        <v>25</v>
      </c>
      <c r="V707" t="s">
        <v>129</v>
      </c>
      <c r="W707" s="4">
        <f t="shared" si="57"/>
        <v>4636.0093231746096</v>
      </c>
      <c r="X707" s="4">
        <f t="shared" si="58"/>
        <v>460000</v>
      </c>
      <c r="Y707" s="9">
        <v>46</v>
      </c>
      <c r="Z707" s="5">
        <f t="shared" si="59"/>
        <v>100.78281137336107</v>
      </c>
      <c r="AA707" t="str">
        <f t="shared" si="60"/>
        <v>2022-12</v>
      </c>
      <c r="AB707" t="str">
        <f t="shared" si="61"/>
        <v>2022-2</v>
      </c>
    </row>
    <row r="708" spans="1:28" hidden="1" x14ac:dyDescent="0.25">
      <c r="A708">
        <v>4809229</v>
      </c>
      <c r="B708">
        <v>199453</v>
      </c>
      <c r="C708" t="s">
        <v>3105</v>
      </c>
      <c r="D708" t="s">
        <v>2366</v>
      </c>
      <c r="E708" t="s">
        <v>2366</v>
      </c>
      <c r="F708" t="s">
        <v>23</v>
      </c>
      <c r="G708" t="s">
        <v>24</v>
      </c>
      <c r="H708" t="s">
        <v>39</v>
      </c>
      <c r="I708" t="s">
        <v>25</v>
      </c>
      <c r="J708" t="s">
        <v>70</v>
      </c>
      <c r="K708">
        <v>-45.606690399999998</v>
      </c>
      <c r="L708">
        <v>-71.799214199999994</v>
      </c>
      <c r="M708" s="1">
        <v>470000</v>
      </c>
      <c r="N708">
        <v>0</v>
      </c>
      <c r="O708" t="s">
        <v>27</v>
      </c>
      <c r="P708" t="s">
        <v>1527</v>
      </c>
      <c r="Q708" s="3">
        <v>324525000</v>
      </c>
      <c r="R708" s="1">
        <v>10375.8684524361</v>
      </c>
      <c r="S708" t="s">
        <v>3104</v>
      </c>
      <c r="T708" t="s">
        <v>2985</v>
      </c>
      <c r="U708" t="s">
        <v>25</v>
      </c>
      <c r="V708" t="s">
        <v>73</v>
      </c>
      <c r="W708" s="4">
        <f t="shared" si="57"/>
        <v>10375.8684524361</v>
      </c>
      <c r="X708" s="4">
        <f t="shared" si="58"/>
        <v>470000</v>
      </c>
      <c r="Y708" s="9">
        <v>47</v>
      </c>
      <c r="Z708" s="5">
        <f t="shared" si="59"/>
        <v>220.76315856247021</v>
      </c>
      <c r="AA708" t="str">
        <f t="shared" si="60"/>
        <v>2022-09</v>
      </c>
      <c r="AB708" t="str">
        <f t="shared" si="61"/>
        <v>2022-2</v>
      </c>
    </row>
    <row r="709" spans="1:28" hidden="1" x14ac:dyDescent="0.25">
      <c r="A709">
        <v>4578431</v>
      </c>
      <c r="B709">
        <v>176017</v>
      </c>
      <c r="C709" t="s">
        <v>3735</v>
      </c>
      <c r="D709" t="s">
        <v>2166</v>
      </c>
      <c r="E709" t="s">
        <v>2079</v>
      </c>
      <c r="F709" t="s">
        <v>23</v>
      </c>
      <c r="G709" t="s">
        <v>24</v>
      </c>
      <c r="H709" t="s">
        <v>24</v>
      </c>
      <c r="I709" t="s">
        <v>25</v>
      </c>
      <c r="J709" t="s">
        <v>70</v>
      </c>
      <c r="K709">
        <v>-45.2010772</v>
      </c>
      <c r="L709">
        <v>-71.788930399999998</v>
      </c>
      <c r="M709" s="1">
        <v>480000</v>
      </c>
      <c r="N709">
        <v>0</v>
      </c>
      <c r="O709" t="s">
        <v>27</v>
      </c>
      <c r="P709" t="s">
        <v>1637</v>
      </c>
      <c r="Q709" s="3">
        <v>720000000</v>
      </c>
      <c r="R709" s="1">
        <v>23020.184225418801</v>
      </c>
      <c r="S709" t="s">
        <v>3736</v>
      </c>
      <c r="T709" t="s">
        <v>3737</v>
      </c>
      <c r="U709" t="s">
        <v>25</v>
      </c>
      <c r="V709" t="s">
        <v>73</v>
      </c>
      <c r="W709" s="4">
        <f t="shared" si="57"/>
        <v>23020.184225418801</v>
      </c>
      <c r="X709" s="4">
        <f t="shared" si="58"/>
        <v>480000</v>
      </c>
      <c r="Y709" s="9">
        <v>48</v>
      </c>
      <c r="Z709" s="5">
        <f t="shared" si="59"/>
        <v>479.5871713628917</v>
      </c>
      <c r="AA709" t="str">
        <f t="shared" si="60"/>
        <v>2022-07</v>
      </c>
      <c r="AB709" t="str">
        <f t="shared" si="61"/>
        <v>2022-2</v>
      </c>
    </row>
    <row r="710" spans="1:28" hidden="1" x14ac:dyDescent="0.25">
      <c r="A710">
        <v>4489602</v>
      </c>
      <c r="B710">
        <v>165063</v>
      </c>
      <c r="C710" t="s">
        <v>2533</v>
      </c>
      <c r="D710" t="s">
        <v>2534</v>
      </c>
      <c r="E710" t="s">
        <v>701</v>
      </c>
      <c r="F710" t="s">
        <v>32</v>
      </c>
      <c r="G710" t="s">
        <v>24</v>
      </c>
      <c r="H710" t="s">
        <v>24</v>
      </c>
      <c r="I710" t="s">
        <v>25</v>
      </c>
      <c r="J710" t="s">
        <v>127</v>
      </c>
      <c r="K710">
        <v>-47.591666600000003</v>
      </c>
      <c r="L710">
        <v>-72.306666699999994</v>
      </c>
      <c r="M710" s="1">
        <v>500000</v>
      </c>
      <c r="O710" t="s">
        <v>27</v>
      </c>
      <c r="P710" t="s">
        <v>453</v>
      </c>
      <c r="Q710" s="3">
        <v>200000000</v>
      </c>
      <c r="R710" s="1">
        <v>6394.4956181718799</v>
      </c>
      <c r="S710" t="s">
        <v>2535</v>
      </c>
      <c r="T710" t="s">
        <v>35</v>
      </c>
      <c r="U710" t="s">
        <v>25</v>
      </c>
      <c r="V710" t="s">
        <v>129</v>
      </c>
      <c r="W710" s="4">
        <f t="shared" si="57"/>
        <v>6394.4956181718799</v>
      </c>
      <c r="X710" s="4">
        <f t="shared" si="58"/>
        <v>500000</v>
      </c>
      <c r="Y710" s="9">
        <v>50</v>
      </c>
      <c r="Z710" s="5">
        <f t="shared" si="59"/>
        <v>127.8899123634376</v>
      </c>
      <c r="AA710" t="str">
        <f t="shared" si="60"/>
        <v>2022-07</v>
      </c>
      <c r="AB710" t="str">
        <f t="shared" si="61"/>
        <v>2022-2</v>
      </c>
    </row>
    <row r="711" spans="1:28" hidden="1" x14ac:dyDescent="0.25">
      <c r="A711">
        <v>4541345</v>
      </c>
      <c r="B711">
        <v>171369</v>
      </c>
      <c r="C711" t="s">
        <v>1580</v>
      </c>
      <c r="D711" t="s">
        <v>471</v>
      </c>
      <c r="E711" t="s">
        <v>472</v>
      </c>
      <c r="F711" t="s">
        <v>23</v>
      </c>
      <c r="G711" t="s">
        <v>24</v>
      </c>
      <c r="H711" t="s">
        <v>24</v>
      </c>
      <c r="I711" t="s">
        <v>25</v>
      </c>
      <c r="J711" t="s">
        <v>127</v>
      </c>
      <c r="K711">
        <v>-47.254824900000003</v>
      </c>
      <c r="L711">
        <v>-72.299321599999999</v>
      </c>
      <c r="M711" s="1">
        <v>0</v>
      </c>
      <c r="N711">
        <v>0</v>
      </c>
      <c r="O711" t="s">
        <v>27</v>
      </c>
      <c r="P711" t="s">
        <v>180</v>
      </c>
      <c r="Q711" s="3">
        <v>94690256</v>
      </c>
      <c r="R711" s="1">
        <v>2850</v>
      </c>
      <c r="S711" t="s">
        <v>140</v>
      </c>
      <c r="T711" t="s">
        <v>233</v>
      </c>
      <c r="U711" t="s">
        <v>25</v>
      </c>
      <c r="V711" t="s">
        <v>129</v>
      </c>
      <c r="W711" s="4">
        <f t="shared" si="57"/>
        <v>2850</v>
      </c>
      <c r="X711" s="4">
        <f t="shared" si="58"/>
        <v>500000</v>
      </c>
      <c r="Y711" s="9">
        <v>50</v>
      </c>
      <c r="Z711" s="5">
        <f t="shared" si="59"/>
        <v>57</v>
      </c>
      <c r="AA711" t="str">
        <f t="shared" si="60"/>
        <v>2022-07</v>
      </c>
      <c r="AB711" t="str">
        <f t="shared" si="61"/>
        <v>2022-2</v>
      </c>
    </row>
    <row r="712" spans="1:28" hidden="1" x14ac:dyDescent="0.25">
      <c r="A712">
        <v>4668913</v>
      </c>
      <c r="B712">
        <v>185619</v>
      </c>
      <c r="C712" t="s">
        <v>3864</v>
      </c>
      <c r="D712" t="s">
        <v>40</v>
      </c>
      <c r="E712" t="s">
        <v>41</v>
      </c>
      <c r="F712" t="s">
        <v>153</v>
      </c>
      <c r="G712" t="s">
        <v>24</v>
      </c>
      <c r="H712" t="s">
        <v>39</v>
      </c>
      <c r="I712" t="s">
        <v>25</v>
      </c>
      <c r="J712" t="s">
        <v>33</v>
      </c>
      <c r="K712">
        <v>-46.540900499999999</v>
      </c>
      <c r="L712">
        <v>-71.722279499999999</v>
      </c>
      <c r="M712" s="1">
        <v>520000</v>
      </c>
      <c r="O712" t="s">
        <v>27</v>
      </c>
      <c r="P712" t="s">
        <v>1495</v>
      </c>
      <c r="Q712" s="3">
        <v>993928023</v>
      </c>
      <c r="R712" s="1">
        <v>29700</v>
      </c>
      <c r="S712" t="s">
        <v>3865</v>
      </c>
      <c r="T712" t="s">
        <v>188</v>
      </c>
      <c r="U712" t="s">
        <v>25</v>
      </c>
      <c r="V712" t="s">
        <v>36</v>
      </c>
      <c r="W712" s="4">
        <f t="shared" si="57"/>
        <v>29700</v>
      </c>
      <c r="X712" s="4">
        <f t="shared" si="58"/>
        <v>520000</v>
      </c>
      <c r="Y712" s="9">
        <v>52</v>
      </c>
      <c r="Z712" s="5">
        <f t="shared" si="59"/>
        <v>571.15384615384619</v>
      </c>
      <c r="AA712" t="str">
        <f t="shared" si="60"/>
        <v>2022-08</v>
      </c>
      <c r="AB712" t="str">
        <f t="shared" si="61"/>
        <v>2022-2</v>
      </c>
    </row>
    <row r="713" spans="1:28" hidden="1" x14ac:dyDescent="0.25">
      <c r="A713">
        <v>4777796</v>
      </c>
      <c r="B713">
        <v>196528</v>
      </c>
      <c r="C713" t="s">
        <v>3015</v>
      </c>
      <c r="D713" t="s">
        <v>276</v>
      </c>
      <c r="E713" t="s">
        <v>774</v>
      </c>
      <c r="F713" t="s">
        <v>23</v>
      </c>
      <c r="G713" t="s">
        <v>24</v>
      </c>
      <c r="H713" t="s">
        <v>39</v>
      </c>
      <c r="I713" t="s">
        <v>25</v>
      </c>
      <c r="J713" t="s">
        <v>59</v>
      </c>
      <c r="K713">
        <v>-44.624722200000001</v>
      </c>
      <c r="L713">
        <v>-73.069999999999993</v>
      </c>
      <c r="M713" s="1">
        <v>540000</v>
      </c>
      <c r="N713">
        <v>0</v>
      </c>
      <c r="O713" t="s">
        <v>27</v>
      </c>
      <c r="P713" t="s">
        <v>180</v>
      </c>
      <c r="Q713" s="3">
        <v>330000000</v>
      </c>
      <c r="R713" s="1">
        <v>10550.9177699836</v>
      </c>
      <c r="S713" t="s">
        <v>3016</v>
      </c>
      <c r="T713" t="s">
        <v>1223</v>
      </c>
      <c r="U713" t="s">
        <v>25</v>
      </c>
      <c r="V713" t="s">
        <v>61</v>
      </c>
      <c r="W713" s="4">
        <f t="shared" si="57"/>
        <v>10550.9177699836</v>
      </c>
      <c r="X713" s="4">
        <f t="shared" si="58"/>
        <v>540000</v>
      </c>
      <c r="Y713" s="9">
        <v>54</v>
      </c>
      <c r="Z713" s="5">
        <f t="shared" si="59"/>
        <v>195.38736611080742</v>
      </c>
      <c r="AA713" t="str">
        <f t="shared" si="60"/>
        <v>2022-09</v>
      </c>
      <c r="AB713" t="str">
        <f t="shared" si="61"/>
        <v>2022-2</v>
      </c>
    </row>
    <row r="714" spans="1:28" hidden="1" x14ac:dyDescent="0.25">
      <c r="A714">
        <v>4574137</v>
      </c>
      <c r="B714">
        <v>175553</v>
      </c>
      <c r="C714" t="s">
        <v>2164</v>
      </c>
      <c r="D714" t="s">
        <v>2165</v>
      </c>
      <c r="E714" t="s">
        <v>2166</v>
      </c>
      <c r="F714" t="s">
        <v>32</v>
      </c>
      <c r="G714" t="s">
        <v>24</v>
      </c>
      <c r="H714" t="s">
        <v>24</v>
      </c>
      <c r="I714" t="s">
        <v>25</v>
      </c>
      <c r="J714" t="s">
        <v>106</v>
      </c>
      <c r="K714">
        <v>0</v>
      </c>
      <c r="L714">
        <v>0</v>
      </c>
      <c r="M714" s="1">
        <v>578130</v>
      </c>
      <c r="O714" t="s">
        <v>27</v>
      </c>
      <c r="P714" t="s">
        <v>247</v>
      </c>
      <c r="Q714" s="3">
        <v>160000000</v>
      </c>
      <c r="R714" s="1">
        <v>5115.5964945374999</v>
      </c>
      <c r="S714" t="s">
        <v>2167</v>
      </c>
      <c r="T714" t="s">
        <v>2168</v>
      </c>
      <c r="U714" t="s">
        <v>25</v>
      </c>
      <c r="V714" t="s">
        <v>109</v>
      </c>
      <c r="W714" s="4">
        <f t="shared" si="57"/>
        <v>5115.5964945374999</v>
      </c>
      <c r="X714" s="4">
        <f t="shared" si="58"/>
        <v>578130</v>
      </c>
      <c r="Y714" s="9">
        <v>57.813000000000002</v>
      </c>
      <c r="Z714" s="5">
        <f t="shared" si="59"/>
        <v>88.485228141378229</v>
      </c>
      <c r="AA714" t="str">
        <f t="shared" si="60"/>
        <v>2022-07</v>
      </c>
      <c r="AB714" t="str">
        <f t="shared" si="61"/>
        <v>2022-2</v>
      </c>
    </row>
    <row r="715" spans="1:28" hidden="1" x14ac:dyDescent="0.25">
      <c r="A715">
        <v>4581984</v>
      </c>
      <c r="B715">
        <v>176486</v>
      </c>
      <c r="C715" t="s">
        <v>2078</v>
      </c>
      <c r="D715" t="s">
        <v>852</v>
      </c>
      <c r="E715" t="s">
        <v>2079</v>
      </c>
      <c r="F715" t="s">
        <v>153</v>
      </c>
      <c r="G715" t="s">
        <v>24</v>
      </c>
      <c r="H715" t="s">
        <v>24</v>
      </c>
      <c r="I715" t="s">
        <v>25</v>
      </c>
      <c r="J715" t="s">
        <v>2080</v>
      </c>
      <c r="K715">
        <v>-47.676338235323001</v>
      </c>
      <c r="L715">
        <v>-73.137701775175003</v>
      </c>
      <c r="M715" s="6">
        <v>578130</v>
      </c>
      <c r="O715" t="s">
        <v>27</v>
      </c>
      <c r="P715" t="s">
        <v>247</v>
      </c>
      <c r="Q715" s="3">
        <v>160000000</v>
      </c>
      <c r="R715" s="1">
        <v>4805</v>
      </c>
      <c r="S715" t="s">
        <v>2081</v>
      </c>
      <c r="T715" t="s">
        <v>2082</v>
      </c>
      <c r="U715" t="s">
        <v>25</v>
      </c>
      <c r="V715" t="s">
        <v>2083</v>
      </c>
      <c r="W715" s="4">
        <f t="shared" si="57"/>
        <v>4805</v>
      </c>
      <c r="X715" s="4">
        <f t="shared" si="58"/>
        <v>578130</v>
      </c>
      <c r="Y715" s="9">
        <v>57.813000000000002</v>
      </c>
      <c r="Z715" s="5">
        <f t="shared" si="59"/>
        <v>83.112794700153941</v>
      </c>
      <c r="AA715" t="str">
        <f t="shared" si="60"/>
        <v>2022-07</v>
      </c>
      <c r="AB715" t="str">
        <f t="shared" si="61"/>
        <v>2022-2</v>
      </c>
    </row>
    <row r="716" spans="1:28" hidden="1" x14ac:dyDescent="0.25">
      <c r="A716">
        <v>4534311</v>
      </c>
      <c r="B716">
        <v>170908</v>
      </c>
      <c r="C716" t="s">
        <v>3280</v>
      </c>
      <c r="D716" t="s">
        <v>2596</v>
      </c>
      <c r="E716" t="s">
        <v>444</v>
      </c>
      <c r="F716" t="s">
        <v>32</v>
      </c>
      <c r="G716" t="s">
        <v>24</v>
      </c>
      <c r="H716" t="s">
        <v>24</v>
      </c>
      <c r="I716" t="s">
        <v>25</v>
      </c>
      <c r="J716" t="s">
        <v>63</v>
      </c>
      <c r="K716">
        <v>0</v>
      </c>
      <c r="L716">
        <v>0</v>
      </c>
      <c r="M716" s="1">
        <v>584400</v>
      </c>
      <c r="O716" t="s">
        <v>27</v>
      </c>
      <c r="P716" t="s">
        <v>1065</v>
      </c>
      <c r="Q716" s="3">
        <v>490000000</v>
      </c>
      <c r="R716" s="1">
        <v>15666.5142645211</v>
      </c>
      <c r="S716" t="s">
        <v>3281</v>
      </c>
      <c r="T716" t="s">
        <v>35</v>
      </c>
      <c r="U716" t="s">
        <v>25</v>
      </c>
      <c r="V716" t="s">
        <v>66</v>
      </c>
      <c r="W716" s="4">
        <f t="shared" si="57"/>
        <v>15666.5142645211</v>
      </c>
      <c r="X716" s="4">
        <f t="shared" si="58"/>
        <v>584400</v>
      </c>
      <c r="Y716" s="9">
        <v>58.44</v>
      </c>
      <c r="Z716" s="5">
        <f t="shared" si="59"/>
        <v>268.07861506709617</v>
      </c>
      <c r="AA716" t="str">
        <f t="shared" si="60"/>
        <v>2022-07</v>
      </c>
      <c r="AB716" t="str">
        <f t="shared" si="61"/>
        <v>2022-2</v>
      </c>
    </row>
    <row r="717" spans="1:28" hidden="1" x14ac:dyDescent="0.25">
      <c r="A717">
        <v>5367342</v>
      </c>
      <c r="B717">
        <v>257888</v>
      </c>
      <c r="C717" t="s">
        <v>3029</v>
      </c>
      <c r="D717" t="s">
        <v>1697</v>
      </c>
      <c r="E717" t="s">
        <v>3030</v>
      </c>
      <c r="F717" t="s">
        <v>153</v>
      </c>
      <c r="G717" t="s">
        <v>24</v>
      </c>
      <c r="H717" t="s">
        <v>24</v>
      </c>
      <c r="I717" t="s">
        <v>25</v>
      </c>
      <c r="J717" t="s">
        <v>59</v>
      </c>
      <c r="K717">
        <v>-44.736976036549997</v>
      </c>
      <c r="L717">
        <v>-72.681321402099996</v>
      </c>
      <c r="M717" s="1">
        <v>600000</v>
      </c>
      <c r="O717" t="s">
        <v>27</v>
      </c>
      <c r="P717" t="s">
        <v>509</v>
      </c>
      <c r="Q717" s="3">
        <v>420000000</v>
      </c>
      <c r="R717" s="1">
        <v>11970</v>
      </c>
      <c r="S717" t="s">
        <v>3031</v>
      </c>
      <c r="T717" t="s">
        <v>3032</v>
      </c>
      <c r="U717" t="s">
        <v>25</v>
      </c>
      <c r="V717" t="s">
        <v>61</v>
      </c>
      <c r="W717" s="4">
        <f t="shared" si="57"/>
        <v>11970</v>
      </c>
      <c r="X717" s="4">
        <f t="shared" si="58"/>
        <v>600000</v>
      </c>
      <c r="Y717" s="9">
        <v>60</v>
      </c>
      <c r="Z717" s="5">
        <f t="shared" si="59"/>
        <v>199.5</v>
      </c>
      <c r="AA717" t="str">
        <f t="shared" si="60"/>
        <v>2022-12</v>
      </c>
      <c r="AB717" t="str">
        <f t="shared" si="61"/>
        <v>2022-2</v>
      </c>
    </row>
    <row r="718" spans="1:28" hidden="1" x14ac:dyDescent="0.25">
      <c r="A718">
        <v>5215873</v>
      </c>
      <c r="B718">
        <v>242672</v>
      </c>
      <c r="C718" t="s">
        <v>2923</v>
      </c>
      <c r="D718" t="s">
        <v>613</v>
      </c>
      <c r="E718" t="s">
        <v>1706</v>
      </c>
      <c r="F718" t="s">
        <v>32</v>
      </c>
      <c r="G718" t="s">
        <v>24</v>
      </c>
      <c r="H718" t="s">
        <v>24</v>
      </c>
      <c r="I718" t="s">
        <v>25</v>
      </c>
      <c r="J718" t="s">
        <v>70</v>
      </c>
      <c r="K718">
        <v>0</v>
      </c>
      <c r="L718">
        <v>0</v>
      </c>
      <c r="M718" s="6">
        <v>640000</v>
      </c>
      <c r="O718" t="s">
        <v>27</v>
      </c>
      <c r="P718" t="s">
        <v>252</v>
      </c>
      <c r="Q718" s="3">
        <v>344045900</v>
      </c>
      <c r="R718" s="1">
        <v>11000</v>
      </c>
      <c r="S718" t="s">
        <v>2924</v>
      </c>
      <c r="T718" t="s">
        <v>35</v>
      </c>
      <c r="U718" t="s">
        <v>25</v>
      </c>
      <c r="V718" t="s">
        <v>73</v>
      </c>
      <c r="W718" s="4">
        <f t="shared" si="57"/>
        <v>11000</v>
      </c>
      <c r="X718" s="4">
        <f t="shared" si="58"/>
        <v>640000</v>
      </c>
      <c r="Y718" s="9">
        <v>64</v>
      </c>
      <c r="Z718" s="5">
        <f t="shared" si="59"/>
        <v>171.875</v>
      </c>
      <c r="AA718" t="str">
        <f t="shared" si="60"/>
        <v>2022-11</v>
      </c>
      <c r="AB718" t="str">
        <f t="shared" si="61"/>
        <v>2022-2</v>
      </c>
    </row>
    <row r="719" spans="1:28" hidden="1" x14ac:dyDescent="0.25">
      <c r="A719">
        <v>5316305</v>
      </c>
      <c r="B719">
        <v>252698</v>
      </c>
      <c r="C719" t="s">
        <v>2642</v>
      </c>
      <c r="D719" t="s">
        <v>2643</v>
      </c>
      <c r="E719" t="s">
        <v>2644</v>
      </c>
      <c r="F719" t="s">
        <v>153</v>
      </c>
      <c r="G719" t="s">
        <v>24</v>
      </c>
      <c r="H719" t="s">
        <v>39</v>
      </c>
      <c r="I719" t="s">
        <v>25</v>
      </c>
      <c r="J719" t="s">
        <v>70</v>
      </c>
      <c r="K719">
        <v>-45.571225400000003</v>
      </c>
      <c r="L719">
        <v>-72.068264999999997</v>
      </c>
      <c r="M719" s="1">
        <v>657000</v>
      </c>
      <c r="O719" t="s">
        <v>27</v>
      </c>
      <c r="P719" t="s">
        <v>509</v>
      </c>
      <c r="Q719" s="3">
        <v>330000000</v>
      </c>
      <c r="R719" s="1">
        <v>9441</v>
      </c>
      <c r="S719" t="s">
        <v>2645</v>
      </c>
      <c r="T719" t="s">
        <v>2646</v>
      </c>
      <c r="U719" t="s">
        <v>25</v>
      </c>
      <c r="V719" t="s">
        <v>73</v>
      </c>
      <c r="W719" s="4">
        <f t="shared" si="57"/>
        <v>9441</v>
      </c>
      <c r="X719" s="4">
        <f t="shared" si="58"/>
        <v>657000</v>
      </c>
      <c r="Y719" s="9">
        <v>65.7</v>
      </c>
      <c r="Z719" s="5">
        <f t="shared" si="59"/>
        <v>143.69863013698628</v>
      </c>
      <c r="AA719" t="str">
        <f t="shared" si="60"/>
        <v>2022-12</v>
      </c>
      <c r="AB719" t="str">
        <f t="shared" si="61"/>
        <v>2022-2</v>
      </c>
    </row>
    <row r="720" spans="1:28" hidden="1" x14ac:dyDescent="0.25">
      <c r="A720">
        <v>5147827</v>
      </c>
      <c r="B720">
        <v>235351</v>
      </c>
      <c r="C720" t="s">
        <v>3044</v>
      </c>
      <c r="D720" t="s">
        <v>1034</v>
      </c>
      <c r="E720" t="s">
        <v>822</v>
      </c>
      <c r="F720" t="s">
        <v>32</v>
      </c>
      <c r="G720" t="s">
        <v>24</v>
      </c>
      <c r="H720" t="s">
        <v>24</v>
      </c>
      <c r="I720" t="s">
        <v>25</v>
      </c>
      <c r="J720" t="s">
        <v>26</v>
      </c>
      <c r="K720">
        <v>0</v>
      </c>
      <c r="L720">
        <v>0</v>
      </c>
      <c r="M720" s="1">
        <v>0</v>
      </c>
      <c r="O720" t="s">
        <v>27</v>
      </c>
      <c r="P720" t="s">
        <v>318</v>
      </c>
      <c r="Q720" s="7" t="e">
        <f>7000000*#REF!/10000</f>
        <v>#REF!</v>
      </c>
      <c r="R720" s="6">
        <v>15841.82</v>
      </c>
      <c r="S720" t="s">
        <v>3045</v>
      </c>
      <c r="T720" t="s">
        <v>35</v>
      </c>
      <c r="U720" t="s">
        <v>25</v>
      </c>
      <c r="V720" t="s">
        <v>25</v>
      </c>
      <c r="W720" s="4">
        <f t="shared" si="57"/>
        <v>15841.82</v>
      </c>
      <c r="X720" s="4">
        <f t="shared" si="58"/>
        <v>786000</v>
      </c>
      <c r="Y720" s="9">
        <v>78.599999999999994</v>
      </c>
      <c r="Z720" s="5">
        <f t="shared" si="59"/>
        <v>201.54987277353692</v>
      </c>
      <c r="AA720" t="str">
        <f t="shared" si="60"/>
        <v>2022-11</v>
      </c>
      <c r="AB720" t="str">
        <f t="shared" si="61"/>
        <v>2022-2</v>
      </c>
    </row>
    <row r="721" spans="1:28" hidden="1" x14ac:dyDescent="0.25">
      <c r="A721">
        <v>4855724</v>
      </c>
      <c r="B721">
        <v>203889</v>
      </c>
      <c r="C721" t="s">
        <v>3204</v>
      </c>
      <c r="D721" t="s">
        <v>3205</v>
      </c>
      <c r="E721" t="s">
        <v>2033</v>
      </c>
      <c r="F721" t="s">
        <v>32</v>
      </c>
      <c r="G721" t="s">
        <v>24</v>
      </c>
      <c r="H721" t="s">
        <v>24</v>
      </c>
      <c r="I721" t="s">
        <v>25</v>
      </c>
      <c r="J721" t="s">
        <v>59</v>
      </c>
      <c r="K721">
        <v>0</v>
      </c>
      <c r="L721">
        <v>0</v>
      </c>
      <c r="M721" s="1">
        <v>0</v>
      </c>
      <c r="O721" t="s">
        <v>27</v>
      </c>
      <c r="P721" t="s">
        <v>181</v>
      </c>
      <c r="Q721" s="3">
        <v>600000000</v>
      </c>
      <c r="R721" s="1">
        <v>19183.486854515599</v>
      </c>
      <c r="S721" t="s">
        <v>3206</v>
      </c>
      <c r="T721" t="s">
        <v>35</v>
      </c>
      <c r="U721" t="s">
        <v>25</v>
      </c>
      <c r="V721" t="s">
        <v>61</v>
      </c>
      <c r="W721" s="4">
        <f t="shared" si="57"/>
        <v>19183.486854515599</v>
      </c>
      <c r="X721" s="4">
        <f t="shared" si="58"/>
        <v>787000</v>
      </c>
      <c r="Y721" s="9">
        <v>78.7</v>
      </c>
      <c r="Z721" s="5">
        <f t="shared" si="59"/>
        <v>243.75459789727572</v>
      </c>
      <c r="AA721" t="str">
        <f t="shared" si="60"/>
        <v>2022-09</v>
      </c>
      <c r="AB721" t="str">
        <f t="shared" si="61"/>
        <v>2022-2</v>
      </c>
    </row>
    <row r="722" spans="1:28" hidden="1" x14ac:dyDescent="0.25">
      <c r="A722">
        <v>4647715</v>
      </c>
      <c r="B722">
        <v>183451</v>
      </c>
      <c r="C722" t="s">
        <v>3004</v>
      </c>
      <c r="D722" t="s">
        <v>196</v>
      </c>
      <c r="E722" t="s">
        <v>471</v>
      </c>
      <c r="F722" t="s">
        <v>23</v>
      </c>
      <c r="G722" t="s">
        <v>24</v>
      </c>
      <c r="H722" t="s">
        <v>24</v>
      </c>
      <c r="I722" t="s">
        <v>25</v>
      </c>
      <c r="J722" t="s">
        <v>63</v>
      </c>
      <c r="K722">
        <v>-46.140258699999997</v>
      </c>
      <c r="L722">
        <v>-72.363508999999993</v>
      </c>
      <c r="M722" s="1">
        <v>800000</v>
      </c>
      <c r="O722" t="s">
        <v>27</v>
      </c>
      <c r="P722" t="s">
        <v>349</v>
      </c>
      <c r="Q722" s="3">
        <v>480000000</v>
      </c>
      <c r="R722" s="1">
        <v>15346.7894836125</v>
      </c>
      <c r="S722" t="s">
        <v>2811</v>
      </c>
      <c r="T722" t="s">
        <v>2812</v>
      </c>
      <c r="U722" t="s">
        <v>25</v>
      </c>
      <c r="V722" t="s">
        <v>66</v>
      </c>
      <c r="W722" s="4">
        <f t="shared" si="57"/>
        <v>15346.7894836125</v>
      </c>
      <c r="X722" s="4">
        <f t="shared" si="58"/>
        <v>800000</v>
      </c>
      <c r="Y722" s="9">
        <v>80</v>
      </c>
      <c r="Z722" s="5">
        <f t="shared" si="59"/>
        <v>191.83486854515624</v>
      </c>
      <c r="AA722" t="str">
        <f t="shared" si="60"/>
        <v>2022-08</v>
      </c>
      <c r="AB722" t="str">
        <f t="shared" si="61"/>
        <v>2022-2</v>
      </c>
    </row>
    <row r="723" spans="1:28" hidden="1" x14ac:dyDescent="0.25">
      <c r="A723">
        <v>4503197</v>
      </c>
      <c r="B723">
        <v>166788</v>
      </c>
      <c r="C723" t="s">
        <v>3480</v>
      </c>
      <c r="D723" t="s">
        <v>3481</v>
      </c>
      <c r="E723" t="s">
        <v>446</v>
      </c>
      <c r="F723" t="s">
        <v>32</v>
      </c>
      <c r="G723" t="s">
        <v>24</v>
      </c>
      <c r="H723" t="s">
        <v>24</v>
      </c>
      <c r="I723" t="s">
        <v>25</v>
      </c>
      <c r="J723" t="s">
        <v>70</v>
      </c>
      <c r="K723">
        <v>0</v>
      </c>
      <c r="L723">
        <v>0</v>
      </c>
      <c r="M723" s="1">
        <v>815000</v>
      </c>
      <c r="O723" t="s">
        <v>27</v>
      </c>
      <c r="P723" t="s">
        <v>247</v>
      </c>
      <c r="Q723" s="3">
        <v>803816330</v>
      </c>
      <c r="R723" s="1">
        <v>25700</v>
      </c>
      <c r="S723" t="s">
        <v>3482</v>
      </c>
      <c r="T723" t="s">
        <v>35</v>
      </c>
      <c r="U723" t="s">
        <v>25</v>
      </c>
      <c r="V723" t="s">
        <v>73</v>
      </c>
      <c r="W723" s="4">
        <f t="shared" si="57"/>
        <v>25700</v>
      </c>
      <c r="X723" s="4">
        <f t="shared" si="58"/>
        <v>815000</v>
      </c>
      <c r="Y723" s="9">
        <v>81.5</v>
      </c>
      <c r="Z723" s="5">
        <f t="shared" si="59"/>
        <v>315.33742331288346</v>
      </c>
      <c r="AA723" t="str">
        <f t="shared" si="60"/>
        <v>2022-07</v>
      </c>
      <c r="AB723" t="str">
        <f t="shared" si="61"/>
        <v>2022-2</v>
      </c>
    </row>
    <row r="724" spans="1:28" hidden="1" x14ac:dyDescent="0.25">
      <c r="A724">
        <v>5356769</v>
      </c>
      <c r="B724">
        <v>256974</v>
      </c>
      <c r="C724" t="s">
        <v>2833</v>
      </c>
      <c r="D724" t="s">
        <v>2834</v>
      </c>
      <c r="E724" t="s">
        <v>1007</v>
      </c>
      <c r="F724" t="s">
        <v>32</v>
      </c>
      <c r="G724" t="s">
        <v>24</v>
      </c>
      <c r="H724" t="s">
        <v>24</v>
      </c>
      <c r="I724" t="s">
        <v>25</v>
      </c>
      <c r="J724" t="s">
        <v>26</v>
      </c>
      <c r="K724">
        <v>0</v>
      </c>
      <c r="L724">
        <v>0</v>
      </c>
      <c r="M724" s="1">
        <v>0</v>
      </c>
      <c r="O724" t="s">
        <v>27</v>
      </c>
      <c r="P724" t="s">
        <v>360</v>
      </c>
      <c r="Q724" s="3">
        <v>428493530</v>
      </c>
      <c r="R724" s="1">
        <v>13700</v>
      </c>
      <c r="S724" t="s">
        <v>2835</v>
      </c>
      <c r="T724" t="s">
        <v>35</v>
      </c>
      <c r="U724" t="s">
        <v>25</v>
      </c>
      <c r="V724" t="s">
        <v>25</v>
      </c>
      <c r="W724" s="4">
        <f t="shared" si="57"/>
        <v>13700</v>
      </c>
      <c r="X724" s="4">
        <f t="shared" si="58"/>
        <v>830000</v>
      </c>
      <c r="Y724" s="9">
        <v>83</v>
      </c>
      <c r="Z724" s="5">
        <f t="shared" si="59"/>
        <v>165.06024096385542</v>
      </c>
      <c r="AA724" t="str">
        <f t="shared" si="60"/>
        <v>2022-12</v>
      </c>
      <c r="AB724" t="str">
        <f t="shared" si="61"/>
        <v>2022-2</v>
      </c>
    </row>
    <row r="725" spans="1:28" hidden="1" x14ac:dyDescent="0.25">
      <c r="A725">
        <v>4888755</v>
      </c>
      <c r="B725">
        <v>207843</v>
      </c>
      <c r="C725" t="s">
        <v>3720</v>
      </c>
      <c r="D725" t="s">
        <v>371</v>
      </c>
      <c r="E725" t="s">
        <v>1602</v>
      </c>
      <c r="F725" t="s">
        <v>271</v>
      </c>
      <c r="G725" t="s">
        <v>24</v>
      </c>
      <c r="H725" t="s">
        <v>24</v>
      </c>
      <c r="I725" t="s">
        <v>25</v>
      </c>
      <c r="J725" t="s">
        <v>70</v>
      </c>
      <c r="K725">
        <v>-45.571225400000003</v>
      </c>
      <c r="L725">
        <v>-72.068264999999997</v>
      </c>
      <c r="M725" s="1">
        <v>867400</v>
      </c>
      <c r="N725">
        <v>0</v>
      </c>
      <c r="O725" t="s">
        <v>27</v>
      </c>
      <c r="P725" t="s">
        <v>1132</v>
      </c>
      <c r="Q725" s="3">
        <v>1408000000</v>
      </c>
      <c r="R725" s="1">
        <v>41197.300000000003</v>
      </c>
      <c r="S725" t="s">
        <v>3721</v>
      </c>
      <c r="T725" t="s">
        <v>141</v>
      </c>
      <c r="U725" t="s">
        <v>25</v>
      </c>
      <c r="V725" t="s">
        <v>73</v>
      </c>
      <c r="W725" s="4">
        <f t="shared" si="57"/>
        <v>41197.300000000003</v>
      </c>
      <c r="X725" s="4">
        <f t="shared" si="58"/>
        <v>867400</v>
      </c>
      <c r="Y725" s="9">
        <v>86.74</v>
      </c>
      <c r="Z725" s="5">
        <f t="shared" si="59"/>
        <v>474.9515794327877</v>
      </c>
      <c r="AA725" t="str">
        <f t="shared" si="60"/>
        <v>2022-09</v>
      </c>
      <c r="AB725" t="str">
        <f t="shared" si="61"/>
        <v>2022-2</v>
      </c>
    </row>
    <row r="726" spans="1:28" hidden="1" x14ac:dyDescent="0.25">
      <c r="A726">
        <v>4806404</v>
      </c>
      <c r="B726">
        <v>199183</v>
      </c>
      <c r="C726" t="s">
        <v>1270</v>
      </c>
      <c r="D726" t="s">
        <v>1271</v>
      </c>
      <c r="E726" t="s">
        <v>1272</v>
      </c>
      <c r="F726" t="s">
        <v>32</v>
      </c>
      <c r="G726" t="s">
        <v>24</v>
      </c>
      <c r="H726" t="s">
        <v>24</v>
      </c>
      <c r="I726" t="s">
        <v>25</v>
      </c>
      <c r="J726" t="s">
        <v>70</v>
      </c>
      <c r="K726">
        <v>0</v>
      </c>
      <c r="L726">
        <v>0</v>
      </c>
      <c r="M726" s="1">
        <v>0</v>
      </c>
      <c r="O726" t="s">
        <v>27</v>
      </c>
      <c r="P726" t="s">
        <v>251</v>
      </c>
      <c r="Q726" s="3">
        <v>120000000</v>
      </c>
      <c r="R726" s="1">
        <v>3836.6973709031299</v>
      </c>
      <c r="S726" t="s">
        <v>1273</v>
      </c>
      <c r="T726" t="s">
        <v>35</v>
      </c>
      <c r="U726" t="s">
        <v>25</v>
      </c>
      <c r="V726" t="s">
        <v>73</v>
      </c>
      <c r="W726" s="4">
        <f t="shared" si="57"/>
        <v>3836.6973709031299</v>
      </c>
      <c r="X726" s="4">
        <f t="shared" si="58"/>
        <v>870000</v>
      </c>
      <c r="Y726" s="9">
        <v>87</v>
      </c>
      <c r="Z726" s="5">
        <f t="shared" si="59"/>
        <v>44.099969780495748</v>
      </c>
      <c r="AA726" t="str">
        <f t="shared" si="60"/>
        <v>2022-09</v>
      </c>
      <c r="AB726" t="str">
        <f t="shared" si="61"/>
        <v>2022-2</v>
      </c>
    </row>
    <row r="727" spans="1:28" hidden="1" x14ac:dyDescent="0.25">
      <c r="A727">
        <v>4892194</v>
      </c>
      <c r="B727">
        <v>208328</v>
      </c>
      <c r="C727" t="s">
        <v>2252</v>
      </c>
      <c r="D727" t="s">
        <v>182</v>
      </c>
      <c r="E727" t="s">
        <v>1604</v>
      </c>
      <c r="F727" t="s">
        <v>271</v>
      </c>
      <c r="G727" t="s">
        <v>24</v>
      </c>
      <c r="H727" t="s">
        <v>190</v>
      </c>
      <c r="I727" t="s">
        <v>25</v>
      </c>
      <c r="J727" t="s">
        <v>26</v>
      </c>
      <c r="K727">
        <v>0</v>
      </c>
      <c r="L727">
        <v>0</v>
      </c>
      <c r="M727" s="1">
        <v>880000</v>
      </c>
      <c r="N727">
        <v>0</v>
      </c>
      <c r="O727" t="s">
        <v>27</v>
      </c>
      <c r="P727" t="s">
        <v>371</v>
      </c>
      <c r="Q727" s="3">
        <v>293922200</v>
      </c>
      <c r="R727" s="1">
        <v>8600</v>
      </c>
      <c r="S727" t="s">
        <v>2245</v>
      </c>
      <c r="T727" t="s">
        <v>237</v>
      </c>
      <c r="U727" t="s">
        <v>25</v>
      </c>
      <c r="V727" t="s">
        <v>25</v>
      </c>
      <c r="W727" s="4">
        <f t="shared" si="57"/>
        <v>8600</v>
      </c>
      <c r="X727" s="4">
        <f t="shared" si="58"/>
        <v>880000</v>
      </c>
      <c r="Y727" s="9">
        <v>88</v>
      </c>
      <c r="Z727" s="5">
        <f t="shared" si="59"/>
        <v>97.727272727272734</v>
      </c>
      <c r="AA727" t="str">
        <f t="shared" si="60"/>
        <v>2022-09</v>
      </c>
      <c r="AB727" t="str">
        <f t="shared" si="61"/>
        <v>2022-2</v>
      </c>
    </row>
    <row r="728" spans="1:28" hidden="1" x14ac:dyDescent="0.25">
      <c r="A728">
        <v>5354761</v>
      </c>
      <c r="B728">
        <v>256895</v>
      </c>
      <c r="C728" t="s">
        <v>2969</v>
      </c>
      <c r="D728" t="s">
        <v>612</v>
      </c>
      <c r="E728" t="s">
        <v>1007</v>
      </c>
      <c r="F728" t="s">
        <v>23</v>
      </c>
      <c r="G728" t="s">
        <v>24</v>
      </c>
      <c r="H728" t="s">
        <v>24</v>
      </c>
      <c r="I728" t="s">
        <v>25</v>
      </c>
      <c r="J728" t="s">
        <v>127</v>
      </c>
      <c r="K728">
        <v>-47.205780400000002</v>
      </c>
      <c r="L728">
        <v>-72.637893099999999</v>
      </c>
      <c r="M728" s="1">
        <v>0</v>
      </c>
      <c r="O728" t="s">
        <v>27</v>
      </c>
      <c r="P728" t="s">
        <v>1255</v>
      </c>
      <c r="Q728" s="3">
        <v>581907608</v>
      </c>
      <c r="R728" s="1">
        <v>16600</v>
      </c>
      <c r="S728" t="s">
        <v>2970</v>
      </c>
      <c r="T728" t="s">
        <v>233</v>
      </c>
      <c r="U728" t="s">
        <v>25</v>
      </c>
      <c r="V728" t="s">
        <v>129</v>
      </c>
      <c r="W728" s="4">
        <f t="shared" si="57"/>
        <v>16600</v>
      </c>
      <c r="X728" s="4">
        <f t="shared" si="58"/>
        <v>900000</v>
      </c>
      <c r="Y728" s="9">
        <v>90</v>
      </c>
      <c r="Z728" s="5">
        <f t="shared" si="59"/>
        <v>184.44444444444446</v>
      </c>
      <c r="AA728" t="str">
        <f t="shared" si="60"/>
        <v>2022-12</v>
      </c>
      <c r="AB728" t="str">
        <f t="shared" si="61"/>
        <v>2022-2</v>
      </c>
    </row>
    <row r="729" spans="1:28" hidden="1" x14ac:dyDescent="0.25">
      <c r="A729">
        <v>4922632</v>
      </c>
      <c r="B729">
        <v>211326</v>
      </c>
      <c r="C729" t="s">
        <v>2773</v>
      </c>
      <c r="D729" t="s">
        <v>614</v>
      </c>
      <c r="E729" t="s">
        <v>573</v>
      </c>
      <c r="F729" t="s">
        <v>153</v>
      </c>
      <c r="G729" t="s">
        <v>24</v>
      </c>
      <c r="H729" t="s">
        <v>39</v>
      </c>
      <c r="I729" t="s">
        <v>25</v>
      </c>
      <c r="J729" t="s">
        <v>70</v>
      </c>
      <c r="K729">
        <v>-45.571225400000003</v>
      </c>
      <c r="L729">
        <v>-72.068264999999997</v>
      </c>
      <c r="M729" s="1">
        <v>930000</v>
      </c>
      <c r="O729" t="s">
        <v>27</v>
      </c>
      <c r="P729" t="s">
        <v>509</v>
      </c>
      <c r="Q729" s="3">
        <v>500000000</v>
      </c>
      <c r="R729" s="1">
        <v>14589</v>
      </c>
      <c r="S729" t="s">
        <v>2774</v>
      </c>
      <c r="T729" t="s">
        <v>70</v>
      </c>
      <c r="U729" t="s">
        <v>25</v>
      </c>
      <c r="V729" t="s">
        <v>73</v>
      </c>
      <c r="W729" s="4">
        <f t="shared" si="57"/>
        <v>14589</v>
      </c>
      <c r="X729" s="4">
        <f t="shared" si="58"/>
        <v>930000</v>
      </c>
      <c r="Y729" s="9">
        <v>93</v>
      </c>
      <c r="Z729" s="5">
        <f t="shared" si="59"/>
        <v>156.87096774193549</v>
      </c>
      <c r="AA729" t="str">
        <f t="shared" si="60"/>
        <v>2022-10</v>
      </c>
      <c r="AB729" t="str">
        <f t="shared" si="61"/>
        <v>2022-2</v>
      </c>
    </row>
    <row r="730" spans="1:28" hidden="1" x14ac:dyDescent="0.25">
      <c r="A730">
        <v>5199244</v>
      </c>
      <c r="B730">
        <v>240942</v>
      </c>
      <c r="C730" t="s">
        <v>2486</v>
      </c>
      <c r="D730" t="s">
        <v>1175</v>
      </c>
      <c r="E730" t="s">
        <v>211</v>
      </c>
      <c r="F730" t="s">
        <v>23</v>
      </c>
      <c r="G730" t="s">
        <v>24</v>
      </c>
      <c r="H730" t="s">
        <v>24</v>
      </c>
      <c r="I730" t="s">
        <v>25</v>
      </c>
      <c r="J730" t="s">
        <v>127</v>
      </c>
      <c r="K730">
        <v>-47.597203899999997</v>
      </c>
      <c r="L730">
        <v>-72.854880600000001</v>
      </c>
      <c r="M730" s="1">
        <v>0</v>
      </c>
      <c r="N730">
        <v>0</v>
      </c>
      <c r="O730" t="s">
        <v>27</v>
      </c>
      <c r="P730" t="s">
        <v>509</v>
      </c>
      <c r="Q730" s="3">
        <v>417325094</v>
      </c>
      <c r="R730" s="1">
        <v>12000</v>
      </c>
      <c r="S730" t="s">
        <v>2150</v>
      </c>
      <c r="T730" t="s">
        <v>2151</v>
      </c>
      <c r="U730" t="s">
        <v>25</v>
      </c>
      <c r="V730" t="s">
        <v>129</v>
      </c>
      <c r="W730" s="4">
        <f t="shared" si="57"/>
        <v>12000</v>
      </c>
      <c r="X730" s="4">
        <f t="shared" si="58"/>
        <v>965000</v>
      </c>
      <c r="Y730" s="9">
        <v>96.5</v>
      </c>
      <c r="Z730" s="5">
        <f t="shared" si="59"/>
        <v>124.35233160621762</v>
      </c>
      <c r="AA730" t="str">
        <f t="shared" si="60"/>
        <v>2022-11</v>
      </c>
      <c r="AB730" t="str">
        <f t="shared" si="61"/>
        <v>2022-2</v>
      </c>
    </row>
    <row r="731" spans="1:28" hidden="1" x14ac:dyDescent="0.25">
      <c r="A731">
        <v>4531351</v>
      </c>
      <c r="B731">
        <v>170720</v>
      </c>
      <c r="C731" t="s">
        <v>3466</v>
      </c>
      <c r="D731" t="s">
        <v>1004</v>
      </c>
      <c r="E731" t="s">
        <v>444</v>
      </c>
      <c r="F731" t="s">
        <v>23</v>
      </c>
      <c r="G731" t="s">
        <v>24</v>
      </c>
      <c r="H731" t="s">
        <v>39</v>
      </c>
      <c r="I731" t="s">
        <v>25</v>
      </c>
      <c r="J731" t="s">
        <v>424</v>
      </c>
      <c r="K731">
        <v>-43.923888900000001</v>
      </c>
      <c r="L731">
        <v>-73.741388900000004</v>
      </c>
      <c r="M731" s="1">
        <v>0</v>
      </c>
      <c r="N731">
        <v>0</v>
      </c>
      <c r="O731" t="s">
        <v>27</v>
      </c>
      <c r="P731" t="s">
        <v>43</v>
      </c>
      <c r="Q731" s="3">
        <v>950000000</v>
      </c>
      <c r="R731" s="1">
        <v>30373.854186316399</v>
      </c>
      <c r="S731" t="s">
        <v>3463</v>
      </c>
      <c r="T731" t="s">
        <v>3464</v>
      </c>
      <c r="U731" t="s">
        <v>25</v>
      </c>
      <c r="V731" t="s">
        <v>427</v>
      </c>
      <c r="W731" s="4">
        <f t="shared" si="57"/>
        <v>30373.854186316399</v>
      </c>
      <c r="X731" s="4">
        <f t="shared" si="58"/>
        <v>980000</v>
      </c>
      <c r="Y731" s="9">
        <v>98</v>
      </c>
      <c r="Z731" s="5">
        <f t="shared" si="59"/>
        <v>309.93728761547345</v>
      </c>
      <c r="AA731" t="str">
        <f t="shared" si="60"/>
        <v>2022-07</v>
      </c>
      <c r="AB731" t="str">
        <f t="shared" si="61"/>
        <v>2022-2</v>
      </c>
    </row>
    <row r="732" spans="1:28" hidden="1" x14ac:dyDescent="0.25">
      <c r="A732">
        <v>4473907</v>
      </c>
      <c r="B732">
        <v>163155</v>
      </c>
      <c r="C732" t="s">
        <v>2158</v>
      </c>
      <c r="D732" t="s">
        <v>587</v>
      </c>
      <c r="E732" t="s">
        <v>1200</v>
      </c>
      <c r="F732" t="s">
        <v>32</v>
      </c>
      <c r="G732" t="s">
        <v>24</v>
      </c>
      <c r="H732" t="s">
        <v>24</v>
      </c>
      <c r="I732" t="s">
        <v>25</v>
      </c>
      <c r="J732" t="s">
        <v>127</v>
      </c>
      <c r="K732">
        <v>-47.307920600000003</v>
      </c>
      <c r="L732">
        <v>-72.979483400000007</v>
      </c>
      <c r="M732" s="1">
        <v>1090000</v>
      </c>
      <c r="O732" t="s">
        <v>27</v>
      </c>
      <c r="P732" t="s">
        <v>181</v>
      </c>
      <c r="Q732" s="3">
        <v>295000000</v>
      </c>
      <c r="R732" s="1">
        <v>9431.8810368035192</v>
      </c>
      <c r="S732" t="s">
        <v>2159</v>
      </c>
      <c r="T732" t="s">
        <v>35</v>
      </c>
      <c r="U732" t="s">
        <v>25</v>
      </c>
      <c r="V732" t="s">
        <v>129</v>
      </c>
      <c r="W732" s="4">
        <f t="shared" si="57"/>
        <v>9431.8810368035192</v>
      </c>
      <c r="X732" s="4">
        <f t="shared" si="58"/>
        <v>1090000</v>
      </c>
      <c r="Y732" s="9">
        <v>109</v>
      </c>
      <c r="Z732" s="5">
        <f t="shared" si="59"/>
        <v>86.531018686270812</v>
      </c>
      <c r="AA732" t="str">
        <f t="shared" si="60"/>
        <v>2022-07</v>
      </c>
      <c r="AB732" t="str">
        <f t="shared" si="61"/>
        <v>2022-2</v>
      </c>
    </row>
    <row r="733" spans="1:28" hidden="1" x14ac:dyDescent="0.25">
      <c r="A733">
        <v>4494885</v>
      </c>
      <c r="B733">
        <v>165660</v>
      </c>
      <c r="C733" t="s">
        <v>2793</v>
      </c>
      <c r="D733" t="s">
        <v>2794</v>
      </c>
      <c r="E733" t="s">
        <v>701</v>
      </c>
      <c r="F733" t="s">
        <v>32</v>
      </c>
      <c r="G733" t="s">
        <v>24</v>
      </c>
      <c r="H733" t="s">
        <v>24</v>
      </c>
      <c r="I733" t="s">
        <v>25</v>
      </c>
      <c r="J733" t="s">
        <v>70</v>
      </c>
      <c r="K733">
        <v>-45.571225400000003</v>
      </c>
      <c r="L733">
        <v>-72.068264999999997</v>
      </c>
      <c r="M733" s="1">
        <v>1140000</v>
      </c>
      <c r="O733" t="s">
        <v>27</v>
      </c>
      <c r="P733" t="s">
        <v>479</v>
      </c>
      <c r="Q733" s="3">
        <v>570000000</v>
      </c>
      <c r="R733" s="1">
        <v>18224.312511789802</v>
      </c>
      <c r="S733" t="s">
        <v>2565</v>
      </c>
      <c r="T733" t="s">
        <v>35</v>
      </c>
      <c r="U733" t="s">
        <v>25</v>
      </c>
      <c r="V733" t="s">
        <v>73</v>
      </c>
      <c r="W733" s="4">
        <f t="shared" si="57"/>
        <v>18224.312511789802</v>
      </c>
      <c r="X733" s="4">
        <f t="shared" si="58"/>
        <v>1140000</v>
      </c>
      <c r="Y733" s="9">
        <v>114</v>
      </c>
      <c r="Z733" s="5">
        <f t="shared" si="59"/>
        <v>159.8623904542965</v>
      </c>
      <c r="AA733" t="str">
        <f t="shared" si="60"/>
        <v>2022-07</v>
      </c>
      <c r="AB733" t="str">
        <f t="shared" si="61"/>
        <v>2022-2</v>
      </c>
    </row>
    <row r="734" spans="1:28" hidden="1" x14ac:dyDescent="0.25">
      <c r="A734">
        <v>4923365</v>
      </c>
      <c r="B734">
        <v>211465</v>
      </c>
      <c r="C734" t="s">
        <v>3153</v>
      </c>
      <c r="D734" t="s">
        <v>774</v>
      </c>
      <c r="E734" t="s">
        <v>573</v>
      </c>
      <c r="F734" t="s">
        <v>23</v>
      </c>
      <c r="G734" t="s">
        <v>24</v>
      </c>
      <c r="H734" t="s">
        <v>24</v>
      </c>
      <c r="I734" t="s">
        <v>25</v>
      </c>
      <c r="J734" t="s">
        <v>63</v>
      </c>
      <c r="K734">
        <v>-46.309201600000002</v>
      </c>
      <c r="L734">
        <v>-72.811763099999993</v>
      </c>
      <c r="M734" s="1">
        <v>0</v>
      </c>
      <c r="N734">
        <v>0</v>
      </c>
      <c r="O734" t="s">
        <v>27</v>
      </c>
      <c r="P734" t="s">
        <v>319</v>
      </c>
      <c r="Q734" s="3">
        <v>942101455</v>
      </c>
      <c r="R734" s="1">
        <v>27500</v>
      </c>
      <c r="S734" t="s">
        <v>3154</v>
      </c>
      <c r="T734" t="s">
        <v>3155</v>
      </c>
      <c r="U734" t="s">
        <v>25</v>
      </c>
      <c r="V734" t="s">
        <v>66</v>
      </c>
      <c r="W734" s="4">
        <f t="shared" si="57"/>
        <v>27500</v>
      </c>
      <c r="X734" s="4">
        <f t="shared" si="58"/>
        <v>1175000</v>
      </c>
      <c r="Y734" s="9">
        <v>117.5</v>
      </c>
      <c r="Z734" s="5">
        <f t="shared" si="59"/>
        <v>234.04255319148936</v>
      </c>
      <c r="AA734" t="str">
        <f t="shared" si="60"/>
        <v>2022-10</v>
      </c>
      <c r="AB734" t="str">
        <f t="shared" si="61"/>
        <v>2022-2</v>
      </c>
    </row>
    <row r="735" spans="1:28" hidden="1" x14ac:dyDescent="0.25">
      <c r="A735">
        <v>5108958</v>
      </c>
      <c r="B735">
        <v>231493</v>
      </c>
      <c r="C735" t="s">
        <v>2590</v>
      </c>
      <c r="D735" t="s">
        <v>418</v>
      </c>
      <c r="E735" t="s">
        <v>238</v>
      </c>
      <c r="F735" t="s">
        <v>271</v>
      </c>
      <c r="G735" t="s">
        <v>24</v>
      </c>
      <c r="H735" t="s">
        <v>24</v>
      </c>
      <c r="I735" t="s">
        <v>25</v>
      </c>
      <c r="J735" t="s">
        <v>127</v>
      </c>
      <c r="K735">
        <v>-47.155169999999998</v>
      </c>
      <c r="L735">
        <v>-72.620310000000003</v>
      </c>
      <c r="M735" s="1">
        <v>0</v>
      </c>
      <c r="N735">
        <v>0</v>
      </c>
      <c r="O735" t="s">
        <v>27</v>
      </c>
      <c r="P735" t="s">
        <v>318</v>
      </c>
      <c r="Q735" s="3">
        <v>565121000</v>
      </c>
      <c r="R735" s="1">
        <v>16300</v>
      </c>
      <c r="S735" t="s">
        <v>2591</v>
      </c>
      <c r="T735" t="s">
        <v>128</v>
      </c>
      <c r="U735" t="s">
        <v>25</v>
      </c>
      <c r="V735" t="s">
        <v>129</v>
      </c>
      <c r="W735" s="4">
        <f t="shared" ref="W735:W798" si="62">R735</f>
        <v>16300</v>
      </c>
      <c r="X735" s="4">
        <f t="shared" si="58"/>
        <v>1200000</v>
      </c>
      <c r="Y735" s="9">
        <v>120</v>
      </c>
      <c r="Z735" s="5">
        <f t="shared" si="59"/>
        <v>135.83333333333334</v>
      </c>
      <c r="AA735" t="str">
        <f t="shared" si="60"/>
        <v>2022-11</v>
      </c>
      <c r="AB735" t="str">
        <f t="shared" si="61"/>
        <v>2022-2</v>
      </c>
    </row>
    <row r="736" spans="1:28" hidden="1" x14ac:dyDescent="0.25">
      <c r="A736">
        <v>5217467</v>
      </c>
      <c r="B736">
        <v>242836</v>
      </c>
      <c r="C736" t="s">
        <v>2442</v>
      </c>
      <c r="D736" t="s">
        <v>211</v>
      </c>
      <c r="E736" t="s">
        <v>1706</v>
      </c>
      <c r="F736" t="s">
        <v>153</v>
      </c>
      <c r="G736" t="s">
        <v>24</v>
      </c>
      <c r="H736" t="s">
        <v>190</v>
      </c>
      <c r="I736" t="s">
        <v>25</v>
      </c>
      <c r="J736" t="s">
        <v>63</v>
      </c>
      <c r="K736">
        <v>-46.052980210530997</v>
      </c>
      <c r="L736">
        <v>-72.202560815610994</v>
      </c>
      <c r="M736" s="1">
        <v>1220000</v>
      </c>
      <c r="O736" t="s">
        <v>27</v>
      </c>
      <c r="P736" t="s">
        <v>829</v>
      </c>
      <c r="Q736" s="3">
        <v>494081048</v>
      </c>
      <c r="R736" s="1">
        <v>14200</v>
      </c>
      <c r="S736" t="s">
        <v>2443</v>
      </c>
      <c r="T736" t="s">
        <v>178</v>
      </c>
      <c r="U736" t="s">
        <v>25</v>
      </c>
      <c r="V736" t="s">
        <v>66</v>
      </c>
      <c r="W736" s="4">
        <f t="shared" si="62"/>
        <v>14200</v>
      </c>
      <c r="X736" s="4">
        <f t="shared" si="58"/>
        <v>1220000</v>
      </c>
      <c r="Y736" s="9">
        <v>122</v>
      </c>
      <c r="Z736" s="5">
        <f t="shared" si="59"/>
        <v>116.39344262295081</v>
      </c>
      <c r="AA736" t="str">
        <f t="shared" si="60"/>
        <v>2022-11</v>
      </c>
      <c r="AB736" t="str">
        <f t="shared" si="61"/>
        <v>2022-2</v>
      </c>
    </row>
    <row r="737" spans="1:28" hidden="1" x14ac:dyDescent="0.25">
      <c r="A737">
        <v>5034029</v>
      </c>
      <c r="B737">
        <v>223461</v>
      </c>
      <c r="C737" t="s">
        <v>381</v>
      </c>
      <c r="D737" t="s">
        <v>382</v>
      </c>
      <c r="E737" t="s">
        <v>383</v>
      </c>
      <c r="F737" t="s">
        <v>153</v>
      </c>
      <c r="G737" t="s">
        <v>24</v>
      </c>
      <c r="H737" t="s">
        <v>24</v>
      </c>
      <c r="I737" t="s">
        <v>25</v>
      </c>
      <c r="J737" t="s">
        <v>70</v>
      </c>
      <c r="K737">
        <v>-45.564945244327397</v>
      </c>
      <c r="L737">
        <v>-71.976442033012901</v>
      </c>
      <c r="M737" s="1">
        <v>1230000</v>
      </c>
      <c r="O737" t="s">
        <v>27</v>
      </c>
      <c r="P737" t="s">
        <v>384</v>
      </c>
      <c r="Q737" s="3">
        <v>51000000</v>
      </c>
      <c r="R737" s="1">
        <v>1478</v>
      </c>
      <c r="S737" t="s">
        <v>385</v>
      </c>
      <c r="T737" t="s">
        <v>155</v>
      </c>
      <c r="U737" t="s">
        <v>25</v>
      </c>
      <c r="V737" t="s">
        <v>73</v>
      </c>
      <c r="W737" s="4">
        <f t="shared" si="62"/>
        <v>1478</v>
      </c>
      <c r="X737" s="4">
        <f t="shared" si="58"/>
        <v>1230000</v>
      </c>
      <c r="Y737" s="9">
        <v>123</v>
      </c>
      <c r="Z737" s="5">
        <f t="shared" si="59"/>
        <v>12.016260162601625</v>
      </c>
      <c r="AA737" t="str">
        <f t="shared" si="60"/>
        <v>2022-10</v>
      </c>
      <c r="AB737" t="str">
        <f t="shared" si="61"/>
        <v>2022-2</v>
      </c>
    </row>
    <row r="738" spans="1:28" hidden="1" x14ac:dyDescent="0.25">
      <c r="A738">
        <v>5212038</v>
      </c>
      <c r="B738">
        <v>242157</v>
      </c>
      <c r="C738" t="s">
        <v>2948</v>
      </c>
      <c r="D738" t="s">
        <v>211</v>
      </c>
      <c r="E738" t="s">
        <v>2206</v>
      </c>
      <c r="F738" t="s">
        <v>153</v>
      </c>
      <c r="G738" t="s">
        <v>24</v>
      </c>
      <c r="H738" t="s">
        <v>39</v>
      </c>
      <c r="I738" t="s">
        <v>25</v>
      </c>
      <c r="J738" t="s">
        <v>63</v>
      </c>
      <c r="K738">
        <v>-46.591060908190002</v>
      </c>
      <c r="L738">
        <v>-72.897765801722002</v>
      </c>
      <c r="M738" s="1">
        <v>0</v>
      </c>
      <c r="O738" t="s">
        <v>27</v>
      </c>
      <c r="P738" t="s">
        <v>824</v>
      </c>
      <c r="Q738" s="3">
        <v>800000000</v>
      </c>
      <c r="R738" s="1">
        <v>22996</v>
      </c>
      <c r="S738" t="s">
        <v>2949</v>
      </c>
      <c r="T738" t="s">
        <v>178</v>
      </c>
      <c r="U738" t="s">
        <v>25</v>
      </c>
      <c r="V738" t="s">
        <v>66</v>
      </c>
      <c r="W738" s="4">
        <f t="shared" si="62"/>
        <v>22996</v>
      </c>
      <c r="X738" s="4">
        <f t="shared" si="58"/>
        <v>1270000</v>
      </c>
      <c r="Y738" s="9">
        <v>127</v>
      </c>
      <c r="Z738" s="5">
        <f t="shared" si="59"/>
        <v>181.0708661417323</v>
      </c>
      <c r="AA738" t="str">
        <f t="shared" si="60"/>
        <v>2022-11</v>
      </c>
      <c r="AB738" t="str">
        <f t="shared" si="61"/>
        <v>2022-2</v>
      </c>
    </row>
    <row r="739" spans="1:28" hidden="1" x14ac:dyDescent="0.25">
      <c r="A739">
        <v>4634553</v>
      </c>
      <c r="B739">
        <v>182108</v>
      </c>
      <c r="C739" t="s">
        <v>506</v>
      </c>
      <c r="D739" t="s">
        <v>507</v>
      </c>
      <c r="E739" t="s">
        <v>508</v>
      </c>
      <c r="F739" t="s">
        <v>153</v>
      </c>
      <c r="G739" t="s">
        <v>24</v>
      </c>
      <c r="H739" t="s">
        <v>24</v>
      </c>
      <c r="I739" t="s">
        <v>25</v>
      </c>
      <c r="J739" t="s">
        <v>70</v>
      </c>
      <c r="K739">
        <v>-45.940248393063001</v>
      </c>
      <c r="L739">
        <v>-72.223043932050004</v>
      </c>
      <c r="M739" s="1">
        <v>1280000</v>
      </c>
      <c r="O739" t="s">
        <v>27</v>
      </c>
      <c r="P739" t="s">
        <v>509</v>
      </c>
      <c r="Q739" s="3">
        <v>85000000</v>
      </c>
      <c r="R739" s="1">
        <v>2544</v>
      </c>
      <c r="S739" t="s">
        <v>510</v>
      </c>
      <c r="T739" t="s">
        <v>511</v>
      </c>
      <c r="U739" t="s">
        <v>25</v>
      </c>
      <c r="V739" t="s">
        <v>73</v>
      </c>
      <c r="W739" s="4">
        <f t="shared" si="62"/>
        <v>2544</v>
      </c>
      <c r="X739" s="4">
        <f t="shared" si="58"/>
        <v>1280000</v>
      </c>
      <c r="Y739" s="9">
        <v>128</v>
      </c>
      <c r="Z739" s="5">
        <f t="shared" si="59"/>
        <v>19.875</v>
      </c>
      <c r="AA739" t="str">
        <f t="shared" si="60"/>
        <v>2022-07</v>
      </c>
      <c r="AB739" t="str">
        <f t="shared" si="61"/>
        <v>2022-2</v>
      </c>
    </row>
    <row r="740" spans="1:28" hidden="1" x14ac:dyDescent="0.25">
      <c r="A740">
        <v>4888833</v>
      </c>
      <c r="B740">
        <v>207864</v>
      </c>
      <c r="C740" t="s">
        <v>1601</v>
      </c>
      <c r="D740" t="s">
        <v>291</v>
      </c>
      <c r="E740" t="s">
        <v>1602</v>
      </c>
      <c r="F740" t="s">
        <v>153</v>
      </c>
      <c r="G740" t="s">
        <v>24</v>
      </c>
      <c r="H740" t="s">
        <v>24</v>
      </c>
      <c r="I740" t="s">
        <v>25</v>
      </c>
      <c r="J740" t="s">
        <v>63</v>
      </c>
      <c r="K740">
        <v>-46.084799476395503</v>
      </c>
      <c r="L740">
        <v>-72.077026377410405</v>
      </c>
      <c r="M740" s="1">
        <v>1360000</v>
      </c>
      <c r="O740" t="s">
        <v>27</v>
      </c>
      <c r="P740" t="s">
        <v>1063</v>
      </c>
      <c r="Q740" s="3">
        <v>269887779</v>
      </c>
      <c r="R740" s="1">
        <v>7900</v>
      </c>
      <c r="S740" t="s">
        <v>1603</v>
      </c>
      <c r="T740" t="s">
        <v>178</v>
      </c>
      <c r="U740" t="s">
        <v>25</v>
      </c>
      <c r="V740" t="s">
        <v>66</v>
      </c>
      <c r="W740" s="4">
        <f t="shared" si="62"/>
        <v>7900</v>
      </c>
      <c r="X740" s="4">
        <f t="shared" si="58"/>
        <v>1360000</v>
      </c>
      <c r="Y740" s="9">
        <v>136</v>
      </c>
      <c r="Z740" s="5">
        <f t="shared" si="59"/>
        <v>58.088235294117645</v>
      </c>
      <c r="AA740" t="str">
        <f t="shared" si="60"/>
        <v>2022-09</v>
      </c>
      <c r="AB740" t="str">
        <f t="shared" si="61"/>
        <v>2022-2</v>
      </c>
    </row>
    <row r="741" spans="1:28" hidden="1" x14ac:dyDescent="0.25">
      <c r="A741">
        <v>4531338</v>
      </c>
      <c r="B741">
        <v>170707</v>
      </c>
      <c r="C741" t="s">
        <v>1337</v>
      </c>
      <c r="D741" t="s">
        <v>1004</v>
      </c>
      <c r="E741" t="s">
        <v>444</v>
      </c>
      <c r="F741" t="s">
        <v>23</v>
      </c>
      <c r="G741" t="s">
        <v>24</v>
      </c>
      <c r="H741" t="s">
        <v>39</v>
      </c>
      <c r="I741" t="s">
        <v>25</v>
      </c>
      <c r="J741" t="s">
        <v>42</v>
      </c>
      <c r="K741">
        <v>-44.239606299999998</v>
      </c>
      <c r="L741">
        <v>-71.849907400000006</v>
      </c>
      <c r="M741" s="1">
        <v>0</v>
      </c>
      <c r="N741">
        <v>0</v>
      </c>
      <c r="O741" t="s">
        <v>27</v>
      </c>
      <c r="P741" t="s">
        <v>43</v>
      </c>
      <c r="Q741" s="3">
        <v>220000000</v>
      </c>
      <c r="R741" s="1">
        <v>7033.9451799890603</v>
      </c>
      <c r="S741" t="s">
        <v>1336</v>
      </c>
      <c r="T741" t="s">
        <v>1334</v>
      </c>
      <c r="U741" t="s">
        <v>25</v>
      </c>
      <c r="V741" t="s">
        <v>46</v>
      </c>
      <c r="W741" s="4">
        <f t="shared" si="62"/>
        <v>7033.9451799890603</v>
      </c>
      <c r="X741" s="4">
        <f t="shared" si="58"/>
        <v>1500000</v>
      </c>
      <c r="Y741" s="9">
        <v>150</v>
      </c>
      <c r="Z741" s="5">
        <f t="shared" si="59"/>
        <v>46.892967866593736</v>
      </c>
      <c r="AA741" t="str">
        <f t="shared" si="60"/>
        <v>2022-07</v>
      </c>
      <c r="AB741" t="str">
        <f t="shared" si="61"/>
        <v>2022-2</v>
      </c>
    </row>
    <row r="742" spans="1:28" hidden="1" x14ac:dyDescent="0.25">
      <c r="A742">
        <v>4552913</v>
      </c>
      <c r="B742">
        <v>173140</v>
      </c>
      <c r="C742" t="s">
        <v>1933</v>
      </c>
      <c r="D742" t="s">
        <v>852</v>
      </c>
      <c r="E742" t="s">
        <v>910</v>
      </c>
      <c r="F742" t="s">
        <v>153</v>
      </c>
      <c r="G742" t="s">
        <v>24</v>
      </c>
      <c r="H742" t="s">
        <v>39</v>
      </c>
      <c r="I742" t="s">
        <v>25</v>
      </c>
      <c r="J742" t="s">
        <v>59</v>
      </c>
      <c r="K742">
        <v>-43.798396914244002</v>
      </c>
      <c r="L742">
        <v>-72.358316661689997</v>
      </c>
      <c r="M742" s="1">
        <v>0</v>
      </c>
      <c r="O742" t="s">
        <v>27</v>
      </c>
      <c r="P742" t="s">
        <v>181</v>
      </c>
      <c r="Q742" s="3">
        <v>388574851</v>
      </c>
      <c r="R742" s="1">
        <v>11692</v>
      </c>
      <c r="S742" t="s">
        <v>1934</v>
      </c>
      <c r="T742" t="s">
        <v>1935</v>
      </c>
      <c r="U742" t="s">
        <v>25</v>
      </c>
      <c r="V742" t="s">
        <v>61</v>
      </c>
      <c r="W742" s="4">
        <f t="shared" si="62"/>
        <v>11692</v>
      </c>
      <c r="X742" s="4">
        <f t="shared" si="58"/>
        <v>1551500</v>
      </c>
      <c r="Y742" s="9">
        <v>155.15</v>
      </c>
      <c r="Z742" s="5">
        <f t="shared" si="59"/>
        <v>75.35932968095392</v>
      </c>
      <c r="AA742" t="str">
        <f t="shared" si="60"/>
        <v>2022-07</v>
      </c>
      <c r="AB742" t="str">
        <f t="shared" si="61"/>
        <v>2022-2</v>
      </c>
    </row>
    <row r="743" spans="1:28" hidden="1" x14ac:dyDescent="0.25">
      <c r="A743">
        <v>5023840</v>
      </c>
      <c r="B743">
        <v>222476</v>
      </c>
      <c r="C743" t="s">
        <v>1596</v>
      </c>
      <c r="D743" t="s">
        <v>382</v>
      </c>
      <c r="E743" t="s">
        <v>1597</v>
      </c>
      <c r="F743" t="s">
        <v>32</v>
      </c>
      <c r="G743" t="s">
        <v>24</v>
      </c>
      <c r="H743" t="s">
        <v>24</v>
      </c>
      <c r="I743" t="s">
        <v>25</v>
      </c>
      <c r="J743" t="s">
        <v>59</v>
      </c>
      <c r="K743">
        <v>0</v>
      </c>
      <c r="L743">
        <v>0</v>
      </c>
      <c r="M743" s="1">
        <v>0</v>
      </c>
      <c r="O743" t="s">
        <v>27</v>
      </c>
      <c r="P743" t="s">
        <v>1132</v>
      </c>
      <c r="Q743" s="3">
        <v>300000000</v>
      </c>
      <c r="R743" s="1">
        <v>9591.7434272578193</v>
      </c>
      <c r="S743" t="s">
        <v>1598</v>
      </c>
      <c r="T743" t="s">
        <v>35</v>
      </c>
      <c r="U743" t="s">
        <v>25</v>
      </c>
      <c r="V743" t="s">
        <v>61</v>
      </c>
      <c r="W743" s="4">
        <f t="shared" si="62"/>
        <v>9591.7434272578193</v>
      </c>
      <c r="X743" s="4">
        <f t="shared" si="58"/>
        <v>1672000</v>
      </c>
      <c r="Y743" s="9">
        <v>167.2</v>
      </c>
      <c r="Z743" s="5">
        <f t="shared" si="59"/>
        <v>57.366886526661602</v>
      </c>
      <c r="AA743" t="str">
        <f t="shared" si="60"/>
        <v>2022-10</v>
      </c>
      <c r="AB743" t="str">
        <f t="shared" si="61"/>
        <v>2022-2</v>
      </c>
    </row>
    <row r="744" spans="1:28" hidden="1" x14ac:dyDescent="0.25">
      <c r="A744">
        <v>4776838</v>
      </c>
      <c r="B744">
        <v>196468</v>
      </c>
      <c r="C744" t="s">
        <v>773</v>
      </c>
      <c r="D744" t="s">
        <v>276</v>
      </c>
      <c r="E744" t="s">
        <v>774</v>
      </c>
      <c r="F744" t="s">
        <v>23</v>
      </c>
      <c r="G744" t="s">
        <v>24</v>
      </c>
      <c r="H744" t="s">
        <v>39</v>
      </c>
      <c r="I744" t="s">
        <v>25</v>
      </c>
      <c r="J744" t="s">
        <v>26</v>
      </c>
      <c r="K744">
        <v>-45.403731499999999</v>
      </c>
      <c r="L744">
        <v>-72.686491899999993</v>
      </c>
      <c r="M744" s="1">
        <v>1700000</v>
      </c>
      <c r="N744">
        <v>0</v>
      </c>
      <c r="O744" t="s">
        <v>27</v>
      </c>
      <c r="P744" t="s">
        <v>180</v>
      </c>
      <c r="Q744" s="3">
        <v>150000000</v>
      </c>
      <c r="R744" s="1">
        <v>4795.8717136289097</v>
      </c>
      <c r="S744" t="s">
        <v>775</v>
      </c>
      <c r="T744" t="s">
        <v>776</v>
      </c>
      <c r="U744" t="s">
        <v>25</v>
      </c>
      <c r="V744" t="s">
        <v>25</v>
      </c>
      <c r="W744" s="4">
        <f t="shared" si="62"/>
        <v>4795.8717136289097</v>
      </c>
      <c r="X744" s="4">
        <f t="shared" si="58"/>
        <v>1700000</v>
      </c>
      <c r="Y744" s="9">
        <v>170</v>
      </c>
      <c r="Z744" s="5">
        <f t="shared" si="59"/>
        <v>28.211010080170055</v>
      </c>
      <c r="AA744" t="str">
        <f t="shared" si="60"/>
        <v>2022-09</v>
      </c>
      <c r="AB744" t="str">
        <f t="shared" si="61"/>
        <v>2022-2</v>
      </c>
    </row>
    <row r="745" spans="1:28" hidden="1" x14ac:dyDescent="0.25">
      <c r="A745">
        <v>5329114</v>
      </c>
      <c r="B745">
        <v>253987</v>
      </c>
      <c r="C745" t="s">
        <v>3319</v>
      </c>
      <c r="D745" t="s">
        <v>1176</v>
      </c>
      <c r="E745" t="s">
        <v>3320</v>
      </c>
      <c r="F745" t="s">
        <v>23</v>
      </c>
      <c r="G745" t="s">
        <v>24</v>
      </c>
      <c r="H745" t="s">
        <v>24</v>
      </c>
      <c r="I745" t="s">
        <v>25</v>
      </c>
      <c r="J745" t="s">
        <v>26</v>
      </c>
      <c r="K745">
        <v>-45.460250000000002</v>
      </c>
      <c r="L745">
        <v>-72.681720999999996</v>
      </c>
      <c r="M745" s="1">
        <v>1820000</v>
      </c>
      <c r="N745">
        <v>0</v>
      </c>
      <c r="O745" t="s">
        <v>27</v>
      </c>
      <c r="P745" t="s">
        <v>1693</v>
      </c>
      <c r="Q745" s="3">
        <v>1749361224</v>
      </c>
      <c r="R745" s="1">
        <v>50000</v>
      </c>
      <c r="S745" t="s">
        <v>3321</v>
      </c>
      <c r="T745" t="s">
        <v>3322</v>
      </c>
      <c r="U745" t="s">
        <v>25</v>
      </c>
      <c r="V745" t="s">
        <v>25</v>
      </c>
      <c r="W745" s="4">
        <f t="shared" si="62"/>
        <v>50000</v>
      </c>
      <c r="X745" s="4">
        <f t="shared" si="58"/>
        <v>1820000</v>
      </c>
      <c r="Y745" s="9">
        <v>182</v>
      </c>
      <c r="Z745" s="5">
        <f t="shared" si="59"/>
        <v>274.72527472527474</v>
      </c>
      <c r="AA745" t="str">
        <f t="shared" si="60"/>
        <v>2022-12</v>
      </c>
      <c r="AB745" t="str">
        <f t="shared" si="61"/>
        <v>2022-2</v>
      </c>
    </row>
    <row r="746" spans="1:28" hidden="1" x14ac:dyDescent="0.25">
      <c r="A746">
        <v>5234065</v>
      </c>
      <c r="B746">
        <v>244421</v>
      </c>
      <c r="C746" t="s">
        <v>3497</v>
      </c>
      <c r="D746" t="s">
        <v>2136</v>
      </c>
      <c r="E746" t="s">
        <v>3498</v>
      </c>
      <c r="F746" t="s">
        <v>32</v>
      </c>
      <c r="G746" t="s">
        <v>24</v>
      </c>
      <c r="H746" t="s">
        <v>24</v>
      </c>
      <c r="I746" t="s">
        <v>25</v>
      </c>
      <c r="J746" t="s">
        <v>26</v>
      </c>
      <c r="K746">
        <v>-45.515248800000002</v>
      </c>
      <c r="L746">
        <v>-72.725664140000006</v>
      </c>
      <c r="M746" s="1">
        <v>1828100</v>
      </c>
      <c r="O746" t="s">
        <v>27</v>
      </c>
      <c r="P746" t="s">
        <v>1082</v>
      </c>
      <c r="Q746" s="3">
        <v>1829000000</v>
      </c>
      <c r="R746" s="1">
        <v>58477.6624281818</v>
      </c>
      <c r="S746" t="s">
        <v>3499</v>
      </c>
      <c r="T746" t="s">
        <v>35</v>
      </c>
      <c r="U746" t="s">
        <v>25</v>
      </c>
      <c r="V746" t="s">
        <v>25</v>
      </c>
      <c r="W746" s="4">
        <f t="shared" si="62"/>
        <v>58477.6624281818</v>
      </c>
      <c r="X746" s="4">
        <f t="shared" si="58"/>
        <v>1828100</v>
      </c>
      <c r="Y746" s="9">
        <v>182.81</v>
      </c>
      <c r="Z746" s="5">
        <f t="shared" si="59"/>
        <v>319.8821860302051</v>
      </c>
      <c r="AA746" t="str">
        <f t="shared" si="60"/>
        <v>2022-12</v>
      </c>
      <c r="AB746" t="str">
        <f t="shared" si="61"/>
        <v>2022-2</v>
      </c>
    </row>
    <row r="747" spans="1:28" hidden="1" x14ac:dyDescent="0.25">
      <c r="A747">
        <v>5217453</v>
      </c>
      <c r="B747">
        <v>242824</v>
      </c>
      <c r="C747" t="s">
        <v>1705</v>
      </c>
      <c r="D747" t="s">
        <v>459</v>
      </c>
      <c r="E747" t="s">
        <v>1706</v>
      </c>
      <c r="F747" t="s">
        <v>271</v>
      </c>
      <c r="G747" t="s">
        <v>24</v>
      </c>
      <c r="H747" t="s">
        <v>24</v>
      </c>
      <c r="I747" t="s">
        <v>25</v>
      </c>
      <c r="J747" t="s">
        <v>127</v>
      </c>
      <c r="K747">
        <v>-46.987859999999998</v>
      </c>
      <c r="L747">
        <v>-72.790400000000005</v>
      </c>
      <c r="M747" s="1">
        <v>2060000</v>
      </c>
      <c r="N747">
        <v>0</v>
      </c>
      <c r="O747" t="s">
        <v>27</v>
      </c>
      <c r="P747" t="s">
        <v>461</v>
      </c>
      <c r="Q747" s="3">
        <v>457475350</v>
      </c>
      <c r="R747" s="1">
        <v>13150</v>
      </c>
      <c r="S747" t="s">
        <v>1707</v>
      </c>
      <c r="T747" t="s">
        <v>128</v>
      </c>
      <c r="U747" t="s">
        <v>25</v>
      </c>
      <c r="V747" t="s">
        <v>129</v>
      </c>
      <c r="W747" s="4">
        <f t="shared" si="62"/>
        <v>13150</v>
      </c>
      <c r="X747" s="4">
        <f t="shared" si="58"/>
        <v>2060000</v>
      </c>
      <c r="Y747" s="9">
        <v>206</v>
      </c>
      <c r="Z747" s="5">
        <f t="shared" si="59"/>
        <v>63.834951456310677</v>
      </c>
      <c r="AA747" t="str">
        <f t="shared" si="60"/>
        <v>2022-11</v>
      </c>
      <c r="AB747" t="str">
        <f t="shared" si="61"/>
        <v>2022-2</v>
      </c>
    </row>
    <row r="748" spans="1:28" hidden="1" x14ac:dyDescent="0.25">
      <c r="A748">
        <v>5108952</v>
      </c>
      <c r="B748">
        <v>231491</v>
      </c>
      <c r="C748" t="s">
        <v>1089</v>
      </c>
      <c r="D748" t="s">
        <v>459</v>
      </c>
      <c r="E748" t="s">
        <v>238</v>
      </c>
      <c r="F748" t="s">
        <v>271</v>
      </c>
      <c r="G748" t="s">
        <v>24</v>
      </c>
      <c r="H748" t="s">
        <v>24</v>
      </c>
      <c r="I748" t="s">
        <v>25</v>
      </c>
      <c r="J748" t="s">
        <v>70</v>
      </c>
      <c r="K748">
        <v>-45.128770000000003</v>
      </c>
      <c r="L748">
        <v>-72.212440000000001</v>
      </c>
      <c r="M748" s="1">
        <v>2160000</v>
      </c>
      <c r="N748">
        <v>0</v>
      </c>
      <c r="O748" t="s">
        <v>27</v>
      </c>
      <c r="P748" t="s">
        <v>461</v>
      </c>
      <c r="Q748" s="3">
        <v>282560500</v>
      </c>
      <c r="R748" s="1">
        <v>8150</v>
      </c>
      <c r="S748" t="s">
        <v>1090</v>
      </c>
      <c r="T748" t="s">
        <v>141</v>
      </c>
      <c r="U748" t="s">
        <v>25</v>
      </c>
      <c r="V748" t="s">
        <v>73</v>
      </c>
      <c r="W748" s="4">
        <f t="shared" si="62"/>
        <v>8150</v>
      </c>
      <c r="X748" s="4">
        <f t="shared" si="58"/>
        <v>2160000</v>
      </c>
      <c r="Y748" s="9">
        <v>216</v>
      </c>
      <c r="Z748" s="5">
        <f t="shared" si="59"/>
        <v>37.731481481481481</v>
      </c>
      <c r="AA748" t="str">
        <f t="shared" si="60"/>
        <v>2022-11</v>
      </c>
      <c r="AB748" t="str">
        <f t="shared" si="61"/>
        <v>2022-2</v>
      </c>
    </row>
    <row r="749" spans="1:28" hidden="1" x14ac:dyDescent="0.25">
      <c r="A749">
        <v>4913694</v>
      </c>
      <c r="B749">
        <v>210367</v>
      </c>
      <c r="C749" t="s">
        <v>2444</v>
      </c>
      <c r="D749" t="s">
        <v>614</v>
      </c>
      <c r="E749" t="s">
        <v>1527</v>
      </c>
      <c r="F749" t="s">
        <v>153</v>
      </c>
      <c r="G749" t="s">
        <v>24</v>
      </c>
      <c r="H749" t="s">
        <v>39</v>
      </c>
      <c r="I749" t="s">
        <v>25</v>
      </c>
      <c r="J749" t="s">
        <v>26</v>
      </c>
      <c r="K749">
        <v>-46.378345000000003</v>
      </c>
      <c r="L749">
        <v>-72.300762300000002</v>
      </c>
      <c r="M749" s="1">
        <v>2190000</v>
      </c>
      <c r="O749" t="s">
        <v>27</v>
      </c>
      <c r="P749" t="s">
        <v>509</v>
      </c>
      <c r="Q749" s="3">
        <v>875000000</v>
      </c>
      <c r="R749" s="1">
        <v>25541</v>
      </c>
      <c r="S749" t="s">
        <v>2445</v>
      </c>
      <c r="T749" t="s">
        <v>1890</v>
      </c>
      <c r="U749" t="s">
        <v>25</v>
      </c>
      <c r="V749" t="s">
        <v>25</v>
      </c>
      <c r="W749" s="4">
        <f t="shared" si="62"/>
        <v>25541</v>
      </c>
      <c r="X749" s="4">
        <f t="shared" si="58"/>
        <v>2190000</v>
      </c>
      <c r="Y749" s="9">
        <v>219</v>
      </c>
      <c r="Z749" s="5">
        <f t="shared" si="59"/>
        <v>116.62557077625571</v>
      </c>
      <c r="AA749" t="str">
        <f t="shared" si="60"/>
        <v>2022-09</v>
      </c>
      <c r="AB749" t="str">
        <f t="shared" si="61"/>
        <v>2022-2</v>
      </c>
    </row>
    <row r="750" spans="1:28" hidden="1" x14ac:dyDescent="0.25">
      <c r="A750">
        <v>5259934</v>
      </c>
      <c r="B750">
        <v>246867</v>
      </c>
      <c r="C750" t="s">
        <v>1218</v>
      </c>
      <c r="D750" t="s">
        <v>1219</v>
      </c>
      <c r="E750" t="s">
        <v>251</v>
      </c>
      <c r="F750" t="s">
        <v>153</v>
      </c>
      <c r="G750" t="s">
        <v>24</v>
      </c>
      <c r="H750" t="s">
        <v>24</v>
      </c>
      <c r="I750" t="s">
        <v>25</v>
      </c>
      <c r="J750" t="s">
        <v>26</v>
      </c>
      <c r="K750">
        <v>-45.1396345854237</v>
      </c>
      <c r="L750">
        <v>-72.472642734790895</v>
      </c>
      <c r="M750" s="1">
        <v>2265000</v>
      </c>
      <c r="O750" t="s">
        <v>27</v>
      </c>
      <c r="P750" t="s">
        <v>1002</v>
      </c>
      <c r="Q750" s="3">
        <v>330000000</v>
      </c>
      <c r="R750" s="1">
        <v>9470</v>
      </c>
      <c r="S750" t="s">
        <v>1220</v>
      </c>
      <c r="T750" t="s">
        <v>1221</v>
      </c>
      <c r="U750" t="s">
        <v>25</v>
      </c>
      <c r="V750" t="s">
        <v>25</v>
      </c>
      <c r="W750" s="4">
        <f t="shared" si="62"/>
        <v>9470</v>
      </c>
      <c r="X750" s="4">
        <f t="shared" si="58"/>
        <v>2265000</v>
      </c>
      <c r="Y750" s="9">
        <v>226.5</v>
      </c>
      <c r="Z750" s="5">
        <f t="shared" si="59"/>
        <v>41.810154525386316</v>
      </c>
      <c r="AA750" t="str">
        <f t="shared" si="60"/>
        <v>2022-12</v>
      </c>
      <c r="AB750" t="str">
        <f t="shared" si="61"/>
        <v>2022-2</v>
      </c>
    </row>
    <row r="751" spans="1:28" hidden="1" x14ac:dyDescent="0.25">
      <c r="A751">
        <v>4816602</v>
      </c>
      <c r="B751">
        <v>200146</v>
      </c>
      <c r="C751" t="s">
        <v>2303</v>
      </c>
      <c r="D751" t="s">
        <v>1272</v>
      </c>
      <c r="E751" t="s">
        <v>1644</v>
      </c>
      <c r="F751" t="s">
        <v>32</v>
      </c>
      <c r="G751" t="s">
        <v>24</v>
      </c>
      <c r="H751" t="s">
        <v>24</v>
      </c>
      <c r="I751" t="s">
        <v>25</v>
      </c>
      <c r="J751" t="s">
        <v>59</v>
      </c>
      <c r="K751">
        <v>0</v>
      </c>
      <c r="L751">
        <v>0</v>
      </c>
      <c r="M751" s="1">
        <v>2400000</v>
      </c>
      <c r="O751" t="s">
        <v>27</v>
      </c>
      <c r="P751" t="s">
        <v>371</v>
      </c>
      <c r="Q751" s="3">
        <v>768000000</v>
      </c>
      <c r="R751" s="1">
        <v>24554.863173779999</v>
      </c>
      <c r="S751" t="s">
        <v>2304</v>
      </c>
      <c r="T751" t="s">
        <v>35</v>
      </c>
      <c r="U751" t="s">
        <v>25</v>
      </c>
      <c r="V751" t="s">
        <v>61</v>
      </c>
      <c r="W751" s="4">
        <f t="shared" si="62"/>
        <v>24554.863173779999</v>
      </c>
      <c r="X751" s="4">
        <f t="shared" si="58"/>
        <v>2400000</v>
      </c>
      <c r="Y751" s="9">
        <v>240</v>
      </c>
      <c r="Z751" s="5">
        <f t="shared" si="59"/>
        <v>102.31192989074999</v>
      </c>
      <c r="AA751" t="str">
        <f t="shared" si="60"/>
        <v>2022-09</v>
      </c>
      <c r="AB751" t="str">
        <f t="shared" si="61"/>
        <v>2022-2</v>
      </c>
    </row>
    <row r="752" spans="1:28" hidden="1" x14ac:dyDescent="0.25">
      <c r="A752">
        <v>4743691</v>
      </c>
      <c r="B752">
        <v>193279</v>
      </c>
      <c r="C752" t="s">
        <v>1323</v>
      </c>
      <c r="D752" t="s">
        <v>796</v>
      </c>
      <c r="E752" t="s">
        <v>1324</v>
      </c>
      <c r="F752" t="s">
        <v>32</v>
      </c>
      <c r="G752" t="s">
        <v>24</v>
      </c>
      <c r="H752" t="s">
        <v>24</v>
      </c>
      <c r="I752" t="s">
        <v>25</v>
      </c>
      <c r="J752" t="s">
        <v>628</v>
      </c>
      <c r="K752">
        <v>0</v>
      </c>
      <c r="L752">
        <v>0</v>
      </c>
      <c r="M752" s="1">
        <v>0</v>
      </c>
      <c r="O752" t="s">
        <v>27</v>
      </c>
      <c r="P752" t="s">
        <v>252</v>
      </c>
      <c r="Q752" s="3">
        <v>350000000</v>
      </c>
      <c r="R752" s="1">
        <v>11190.3673318008</v>
      </c>
      <c r="S752" t="s">
        <v>1325</v>
      </c>
      <c r="T752" t="s">
        <v>1322</v>
      </c>
      <c r="U752" t="s">
        <v>25</v>
      </c>
      <c r="V752" t="s">
        <v>399</v>
      </c>
      <c r="W752" s="4">
        <f t="shared" si="62"/>
        <v>11190.3673318008</v>
      </c>
      <c r="X752" s="4">
        <f t="shared" si="58"/>
        <v>2410000</v>
      </c>
      <c r="Y752" s="9">
        <v>241</v>
      </c>
      <c r="Z752" s="5">
        <f t="shared" si="59"/>
        <v>46.433059468053116</v>
      </c>
      <c r="AA752" t="str">
        <f t="shared" si="60"/>
        <v>2022-08</v>
      </c>
      <c r="AB752" t="str">
        <f t="shared" si="61"/>
        <v>2022-2</v>
      </c>
    </row>
    <row r="753" spans="1:28" hidden="1" x14ac:dyDescent="0.25">
      <c r="A753">
        <v>4913693</v>
      </c>
      <c r="B753">
        <v>210366</v>
      </c>
      <c r="C753" t="s">
        <v>2488</v>
      </c>
      <c r="D753" t="s">
        <v>614</v>
      </c>
      <c r="E753" t="s">
        <v>1527</v>
      </c>
      <c r="F753" t="s">
        <v>153</v>
      </c>
      <c r="G753" t="s">
        <v>24</v>
      </c>
      <c r="H753" t="s">
        <v>39</v>
      </c>
      <c r="I753" t="s">
        <v>25</v>
      </c>
      <c r="J753" t="s">
        <v>70</v>
      </c>
      <c r="K753">
        <v>-45.863762035294997</v>
      </c>
      <c r="L753">
        <v>-71.988613092300994</v>
      </c>
      <c r="M753" s="1">
        <v>0</v>
      </c>
      <c r="O753" t="s">
        <v>27</v>
      </c>
      <c r="P753" t="s">
        <v>509</v>
      </c>
      <c r="Q753" s="3">
        <v>1040000000</v>
      </c>
      <c r="R753" s="1">
        <v>30358</v>
      </c>
      <c r="S753" t="s">
        <v>2489</v>
      </c>
      <c r="T753" t="s">
        <v>70</v>
      </c>
      <c r="U753" t="s">
        <v>25</v>
      </c>
      <c r="V753" t="s">
        <v>73</v>
      </c>
      <c r="W753" s="4">
        <f t="shared" si="62"/>
        <v>30358</v>
      </c>
      <c r="X753" s="4">
        <f t="shared" si="58"/>
        <v>2440000</v>
      </c>
      <c r="Y753" s="9">
        <v>244</v>
      </c>
      <c r="Z753" s="5">
        <f t="shared" si="59"/>
        <v>124.41803278688525</v>
      </c>
      <c r="AA753" t="str">
        <f t="shared" si="60"/>
        <v>2022-09</v>
      </c>
      <c r="AB753" t="str">
        <f t="shared" si="61"/>
        <v>2022-2</v>
      </c>
    </row>
    <row r="754" spans="1:28" hidden="1" x14ac:dyDescent="0.25">
      <c r="A754">
        <v>4733855</v>
      </c>
      <c r="B754">
        <v>192496</v>
      </c>
      <c r="C754" t="s">
        <v>1062</v>
      </c>
      <c r="D754" t="s">
        <v>1030</v>
      </c>
      <c r="E754" t="s">
        <v>1033</v>
      </c>
      <c r="F754" t="s">
        <v>153</v>
      </c>
      <c r="G754" t="s">
        <v>24</v>
      </c>
      <c r="H754" t="s">
        <v>24</v>
      </c>
      <c r="I754" t="s">
        <v>25</v>
      </c>
      <c r="J754" t="s">
        <v>63</v>
      </c>
      <c r="K754">
        <v>-46.3430079953228</v>
      </c>
      <c r="L754">
        <v>-72.907831988320098</v>
      </c>
      <c r="M754" s="1">
        <v>2690000</v>
      </c>
      <c r="O754" t="s">
        <v>27</v>
      </c>
      <c r="P754" t="s">
        <v>1063</v>
      </c>
      <c r="Q754" s="3">
        <v>333332901</v>
      </c>
      <c r="R754" s="1">
        <v>9900</v>
      </c>
      <c r="S754" t="s">
        <v>1064</v>
      </c>
      <c r="T754" t="s">
        <v>178</v>
      </c>
      <c r="U754" t="s">
        <v>25</v>
      </c>
      <c r="V754" t="s">
        <v>66</v>
      </c>
      <c r="W754" s="4">
        <f t="shared" si="62"/>
        <v>9900</v>
      </c>
      <c r="X754" s="4">
        <f t="shared" si="58"/>
        <v>2690000</v>
      </c>
      <c r="Y754" s="9">
        <v>269</v>
      </c>
      <c r="Z754" s="5">
        <f t="shared" si="59"/>
        <v>36.802973977695167</v>
      </c>
      <c r="AA754" t="str">
        <f t="shared" si="60"/>
        <v>2022-08</v>
      </c>
      <c r="AB754" t="str">
        <f t="shared" si="61"/>
        <v>2022-2</v>
      </c>
    </row>
    <row r="755" spans="1:28" hidden="1" x14ac:dyDescent="0.25">
      <c r="A755">
        <v>5050422</v>
      </c>
      <c r="B755">
        <v>225224</v>
      </c>
      <c r="C755" t="s">
        <v>1613</v>
      </c>
      <c r="D755" t="s">
        <v>459</v>
      </c>
      <c r="E755" t="s">
        <v>1614</v>
      </c>
      <c r="F755" t="s">
        <v>271</v>
      </c>
      <c r="G755" t="s">
        <v>24</v>
      </c>
      <c r="H755" t="s">
        <v>24</v>
      </c>
      <c r="I755" t="s">
        <v>25</v>
      </c>
      <c r="J755" t="s">
        <v>127</v>
      </c>
      <c r="K755">
        <v>-47.238909999999997</v>
      </c>
      <c r="L755">
        <v>-72.312359999999998</v>
      </c>
      <c r="M755" s="1">
        <v>2800000</v>
      </c>
      <c r="N755">
        <v>0</v>
      </c>
      <c r="O755" t="s">
        <v>27</v>
      </c>
      <c r="P755" t="s">
        <v>461</v>
      </c>
      <c r="Q755" s="3">
        <v>563002000</v>
      </c>
      <c r="R755" s="1">
        <v>16300</v>
      </c>
      <c r="S755" t="s">
        <v>1615</v>
      </c>
      <c r="T755" t="s">
        <v>128</v>
      </c>
      <c r="U755" t="s">
        <v>25</v>
      </c>
      <c r="V755" t="s">
        <v>129</v>
      </c>
      <c r="W755" s="4">
        <f t="shared" si="62"/>
        <v>16300</v>
      </c>
      <c r="X755" s="4">
        <f t="shared" si="58"/>
        <v>2800000</v>
      </c>
      <c r="Y755" s="9">
        <v>280</v>
      </c>
      <c r="Z755" s="5">
        <f t="shared" si="59"/>
        <v>58.214285714285715</v>
      </c>
      <c r="AA755" t="str">
        <f t="shared" si="60"/>
        <v>2022-10</v>
      </c>
      <c r="AB755" t="str">
        <f t="shared" si="61"/>
        <v>2022-2</v>
      </c>
    </row>
    <row r="756" spans="1:28" hidden="1" x14ac:dyDescent="0.25">
      <c r="A756">
        <v>4643452</v>
      </c>
      <c r="B756">
        <v>183002</v>
      </c>
      <c r="C756" t="s">
        <v>2682</v>
      </c>
      <c r="D756" t="s">
        <v>196</v>
      </c>
      <c r="E756" t="s">
        <v>471</v>
      </c>
      <c r="F756" t="s">
        <v>23</v>
      </c>
      <c r="G756" t="s">
        <v>24</v>
      </c>
      <c r="H756" t="s">
        <v>39</v>
      </c>
      <c r="I756" t="s">
        <v>25</v>
      </c>
      <c r="J756" t="s">
        <v>63</v>
      </c>
      <c r="K756">
        <v>-46.154339100000001</v>
      </c>
      <c r="L756">
        <v>-72.368791599999994</v>
      </c>
      <c r="M756" s="1">
        <v>2810000</v>
      </c>
      <c r="O756" t="s">
        <v>27</v>
      </c>
      <c r="P756" t="s">
        <v>349</v>
      </c>
      <c r="Q756" s="3">
        <v>1284000000</v>
      </c>
      <c r="R756" s="1">
        <v>41052.661868663497</v>
      </c>
      <c r="S756" t="s">
        <v>2474</v>
      </c>
      <c r="T756" t="s">
        <v>2475</v>
      </c>
      <c r="U756" t="s">
        <v>25</v>
      </c>
      <c r="V756" t="s">
        <v>66</v>
      </c>
      <c r="W756" s="4">
        <f t="shared" si="62"/>
        <v>41052.661868663497</v>
      </c>
      <c r="X756" s="4">
        <f t="shared" si="58"/>
        <v>2810000</v>
      </c>
      <c r="Y756" s="9">
        <v>281</v>
      </c>
      <c r="Z756" s="5">
        <f t="shared" si="59"/>
        <v>146.09488209488788</v>
      </c>
      <c r="AA756" t="str">
        <f t="shared" si="60"/>
        <v>2022-08</v>
      </c>
      <c r="AB756" t="str">
        <f t="shared" si="61"/>
        <v>2022-2</v>
      </c>
    </row>
    <row r="757" spans="1:28" hidden="1" x14ac:dyDescent="0.25">
      <c r="A757">
        <v>5162598</v>
      </c>
      <c r="B757">
        <v>236753</v>
      </c>
      <c r="C757" t="s">
        <v>821</v>
      </c>
      <c r="D757" t="s">
        <v>822</v>
      </c>
      <c r="E757" t="s">
        <v>823</v>
      </c>
      <c r="F757" t="s">
        <v>153</v>
      </c>
      <c r="G757" t="s">
        <v>24</v>
      </c>
      <c r="H757" t="s">
        <v>24</v>
      </c>
      <c r="I757" t="s">
        <v>25</v>
      </c>
      <c r="J757" t="s">
        <v>26</v>
      </c>
      <c r="K757">
        <v>-46.950613797519999</v>
      </c>
      <c r="L757">
        <v>-72.689996279565307</v>
      </c>
      <c r="M757" s="1">
        <v>2950000</v>
      </c>
      <c r="O757" t="s">
        <v>27</v>
      </c>
      <c r="P757" t="s">
        <v>824</v>
      </c>
      <c r="Q757" s="3">
        <v>312681690</v>
      </c>
      <c r="R757" s="1">
        <v>9000</v>
      </c>
      <c r="S757" t="s">
        <v>825</v>
      </c>
      <c r="T757" t="s">
        <v>826</v>
      </c>
      <c r="U757" t="s">
        <v>25</v>
      </c>
      <c r="V757" t="s">
        <v>25</v>
      </c>
      <c r="W757" s="4">
        <f t="shared" si="62"/>
        <v>9000</v>
      </c>
      <c r="X757" s="4">
        <f t="shared" si="58"/>
        <v>2950000</v>
      </c>
      <c r="Y757" s="9">
        <v>295</v>
      </c>
      <c r="Z757" s="5">
        <f t="shared" si="59"/>
        <v>30.508474576271187</v>
      </c>
      <c r="AA757" t="str">
        <f t="shared" si="60"/>
        <v>2022-11</v>
      </c>
      <c r="AB757" t="str">
        <f t="shared" si="61"/>
        <v>2022-2</v>
      </c>
    </row>
    <row r="758" spans="1:28" hidden="1" x14ac:dyDescent="0.25">
      <c r="A758">
        <v>5266384</v>
      </c>
      <c r="B758">
        <v>247307</v>
      </c>
      <c r="C758" t="s">
        <v>2384</v>
      </c>
      <c r="D758" t="s">
        <v>251</v>
      </c>
      <c r="E758" t="s">
        <v>805</v>
      </c>
      <c r="F758" t="s">
        <v>153</v>
      </c>
      <c r="G758" t="s">
        <v>24</v>
      </c>
      <c r="H758" t="s">
        <v>24</v>
      </c>
      <c r="I758" t="s">
        <v>25</v>
      </c>
      <c r="J758" t="s">
        <v>70</v>
      </c>
      <c r="K758">
        <v>-45.586729001136</v>
      </c>
      <c r="L758">
        <v>-72.610117655023998</v>
      </c>
      <c r="M758" s="6">
        <v>3000000</v>
      </c>
      <c r="O758" t="s">
        <v>27</v>
      </c>
      <c r="P758" t="s">
        <v>292</v>
      </c>
      <c r="Q758" s="3">
        <v>1150126890</v>
      </c>
      <c r="R758" s="1">
        <v>33000</v>
      </c>
      <c r="S758" t="s">
        <v>2385</v>
      </c>
      <c r="T758" t="s">
        <v>155</v>
      </c>
      <c r="U758" t="s">
        <v>25</v>
      </c>
      <c r="V758" t="s">
        <v>73</v>
      </c>
      <c r="W758" s="4">
        <f t="shared" si="62"/>
        <v>33000</v>
      </c>
      <c r="X758" s="4">
        <f t="shared" si="58"/>
        <v>3000000</v>
      </c>
      <c r="Y758" s="9">
        <v>300</v>
      </c>
      <c r="Z758" s="5">
        <f t="shared" si="59"/>
        <v>110</v>
      </c>
      <c r="AA758" t="str">
        <f t="shared" si="60"/>
        <v>2022-12</v>
      </c>
      <c r="AB758" t="str">
        <f t="shared" si="61"/>
        <v>2022-2</v>
      </c>
    </row>
    <row r="759" spans="1:28" hidden="1" x14ac:dyDescent="0.25">
      <c r="A759">
        <v>4814356</v>
      </c>
      <c r="B759">
        <v>199961</v>
      </c>
      <c r="C759" t="s">
        <v>1643</v>
      </c>
      <c r="D759" t="s">
        <v>1644</v>
      </c>
      <c r="E759" t="s">
        <v>1644</v>
      </c>
      <c r="F759" t="s">
        <v>23</v>
      </c>
      <c r="G759" t="s">
        <v>24</v>
      </c>
      <c r="H759" t="s">
        <v>39</v>
      </c>
      <c r="I759" t="s">
        <v>25</v>
      </c>
      <c r="J759" t="s">
        <v>26</v>
      </c>
      <c r="K759">
        <v>-45.534999999999997</v>
      </c>
      <c r="L759">
        <v>-72.588333300000002</v>
      </c>
      <c r="M759" s="1">
        <v>0</v>
      </c>
      <c r="N759">
        <v>0</v>
      </c>
      <c r="O759" t="s">
        <v>27</v>
      </c>
      <c r="P759" t="s">
        <v>1527</v>
      </c>
      <c r="Q759" s="3">
        <v>602978421</v>
      </c>
      <c r="R759" s="1">
        <v>17800</v>
      </c>
      <c r="S759" t="s">
        <v>1641</v>
      </c>
      <c r="T759" t="s">
        <v>1642</v>
      </c>
      <c r="U759" t="s">
        <v>25</v>
      </c>
      <c r="V759" t="s">
        <v>25</v>
      </c>
      <c r="W759" s="4">
        <f t="shared" si="62"/>
        <v>17800</v>
      </c>
      <c r="X759" s="4">
        <f t="shared" si="58"/>
        <v>3000000</v>
      </c>
      <c r="Y759" s="9">
        <v>300</v>
      </c>
      <c r="Z759" s="5">
        <f t="shared" si="59"/>
        <v>59.333333333333336</v>
      </c>
      <c r="AA759" t="str">
        <f t="shared" si="60"/>
        <v>2022-09</v>
      </c>
      <c r="AB759" t="str">
        <f t="shared" si="61"/>
        <v>2022-2</v>
      </c>
    </row>
    <row r="760" spans="1:28" hidden="1" x14ac:dyDescent="0.25">
      <c r="A760">
        <v>5226798</v>
      </c>
      <c r="B760">
        <v>243679</v>
      </c>
      <c r="C760" t="s">
        <v>3119</v>
      </c>
      <c r="D760" t="s">
        <v>181</v>
      </c>
      <c r="E760" t="s">
        <v>90</v>
      </c>
      <c r="F760" t="s">
        <v>32</v>
      </c>
      <c r="G760" t="s">
        <v>24</v>
      </c>
      <c r="H760" t="s">
        <v>24</v>
      </c>
      <c r="I760" t="s">
        <v>25</v>
      </c>
      <c r="J760" t="s">
        <v>70</v>
      </c>
      <c r="K760">
        <v>0</v>
      </c>
      <c r="L760">
        <v>0</v>
      </c>
      <c r="M760" s="1">
        <v>0</v>
      </c>
      <c r="O760" t="s">
        <v>27</v>
      </c>
      <c r="P760" t="s">
        <v>320</v>
      </c>
      <c r="Q760" s="3">
        <v>7000000</v>
      </c>
      <c r="R760" s="6">
        <f>223.807346636016*Y760</f>
        <v>67589.818684076832</v>
      </c>
      <c r="S760" t="s">
        <v>3120</v>
      </c>
      <c r="T760" t="s">
        <v>35</v>
      </c>
      <c r="U760" t="s">
        <v>25</v>
      </c>
      <c r="V760" t="s">
        <v>73</v>
      </c>
      <c r="W760" s="4">
        <f t="shared" si="62"/>
        <v>67589.818684076832</v>
      </c>
      <c r="X760" s="4">
        <f t="shared" si="58"/>
        <v>3020000</v>
      </c>
      <c r="Y760" s="9">
        <v>302</v>
      </c>
      <c r="Z760" s="5">
        <f t="shared" si="59"/>
        <v>223.80734663601601</v>
      </c>
      <c r="AA760" t="str">
        <f t="shared" si="60"/>
        <v>2022-11</v>
      </c>
      <c r="AB760" t="str">
        <f t="shared" si="61"/>
        <v>2022-2</v>
      </c>
    </row>
    <row r="761" spans="1:28" hidden="1" x14ac:dyDescent="0.25">
      <c r="A761">
        <v>5359908</v>
      </c>
      <c r="B761">
        <v>257233</v>
      </c>
      <c r="C761" t="s">
        <v>1006</v>
      </c>
      <c r="D761" t="s">
        <v>1007</v>
      </c>
      <c r="E761" t="s">
        <v>1008</v>
      </c>
      <c r="F761" t="s">
        <v>32</v>
      </c>
      <c r="G761" t="s">
        <v>24</v>
      </c>
      <c r="H761" t="s">
        <v>24</v>
      </c>
      <c r="I761" t="s">
        <v>25</v>
      </c>
      <c r="J761" t="s">
        <v>26</v>
      </c>
      <c r="K761">
        <v>0</v>
      </c>
      <c r="L761">
        <v>0</v>
      </c>
      <c r="M761" s="1">
        <v>0</v>
      </c>
      <c r="O761" t="s">
        <v>27</v>
      </c>
      <c r="P761" t="s">
        <v>362</v>
      </c>
      <c r="Q761" s="3">
        <v>335500000</v>
      </c>
      <c r="R761" s="1">
        <v>10726.7663994833</v>
      </c>
      <c r="S761" t="s">
        <v>1009</v>
      </c>
      <c r="T761" t="s">
        <v>35</v>
      </c>
      <c r="U761" t="s">
        <v>25</v>
      </c>
      <c r="V761" t="s">
        <v>25</v>
      </c>
      <c r="W761" s="4">
        <f t="shared" si="62"/>
        <v>10726.7663994833</v>
      </c>
      <c r="X761" s="4">
        <f t="shared" si="58"/>
        <v>3050000</v>
      </c>
      <c r="Y761" s="9">
        <v>305</v>
      </c>
      <c r="Z761" s="5">
        <f t="shared" si="59"/>
        <v>35.169725899945249</v>
      </c>
      <c r="AA761" t="str">
        <f t="shared" si="60"/>
        <v>2022-12</v>
      </c>
      <c r="AB761" t="str">
        <f t="shared" si="61"/>
        <v>2022-2</v>
      </c>
    </row>
    <row r="762" spans="1:28" hidden="1" x14ac:dyDescent="0.25">
      <c r="A762">
        <v>4815426</v>
      </c>
      <c r="B762">
        <v>200022</v>
      </c>
      <c r="C762" t="s">
        <v>2365</v>
      </c>
      <c r="D762" t="s">
        <v>2366</v>
      </c>
      <c r="E762" t="s">
        <v>1644</v>
      </c>
      <c r="F762" t="s">
        <v>32</v>
      </c>
      <c r="G762" t="s">
        <v>24</v>
      </c>
      <c r="H762" t="s">
        <v>24</v>
      </c>
      <c r="I762" t="s">
        <v>25</v>
      </c>
      <c r="J762" t="s">
        <v>26</v>
      </c>
      <c r="K762">
        <v>0</v>
      </c>
      <c r="L762">
        <v>0</v>
      </c>
      <c r="M762" s="1">
        <v>3210000</v>
      </c>
      <c r="O762" t="s">
        <v>27</v>
      </c>
      <c r="P762" t="s">
        <v>371</v>
      </c>
      <c r="Q762" s="3">
        <v>1094691500</v>
      </c>
      <c r="R762" s="1">
        <v>35000</v>
      </c>
      <c r="S762" t="s">
        <v>2367</v>
      </c>
      <c r="T762" t="s">
        <v>35</v>
      </c>
      <c r="U762" t="s">
        <v>25</v>
      </c>
      <c r="V762" t="s">
        <v>25</v>
      </c>
      <c r="W762" s="4">
        <f t="shared" si="62"/>
        <v>35000</v>
      </c>
      <c r="X762" s="4">
        <f t="shared" si="58"/>
        <v>3210000</v>
      </c>
      <c r="Y762" s="9">
        <v>321</v>
      </c>
      <c r="Z762" s="5">
        <f t="shared" si="59"/>
        <v>109.03426791277259</v>
      </c>
      <c r="AA762" t="str">
        <f t="shared" si="60"/>
        <v>2022-09</v>
      </c>
      <c r="AB762" t="str">
        <f t="shared" si="61"/>
        <v>2022-2</v>
      </c>
    </row>
    <row r="763" spans="1:28" hidden="1" x14ac:dyDescent="0.25">
      <c r="A763">
        <v>5104915</v>
      </c>
      <c r="B763">
        <v>231181</v>
      </c>
      <c r="C763" t="s">
        <v>804</v>
      </c>
      <c r="D763" t="s">
        <v>805</v>
      </c>
      <c r="E763" t="s">
        <v>238</v>
      </c>
      <c r="F763" t="s">
        <v>23</v>
      </c>
      <c r="G763" t="s">
        <v>24</v>
      </c>
      <c r="H763" t="s">
        <v>39</v>
      </c>
      <c r="I763" t="s">
        <v>25</v>
      </c>
      <c r="J763" t="s">
        <v>63</v>
      </c>
      <c r="K763">
        <v>-46.402738200000002</v>
      </c>
      <c r="L763">
        <v>-71.878208999999998</v>
      </c>
      <c r="M763" s="1">
        <v>0</v>
      </c>
      <c r="N763">
        <v>0</v>
      </c>
      <c r="O763" t="s">
        <v>27</v>
      </c>
      <c r="P763" t="s">
        <v>81</v>
      </c>
      <c r="Q763" s="3">
        <v>346704159</v>
      </c>
      <c r="R763" s="1">
        <v>10000</v>
      </c>
      <c r="S763" t="s">
        <v>802</v>
      </c>
      <c r="T763" t="s">
        <v>806</v>
      </c>
      <c r="U763" t="s">
        <v>25</v>
      </c>
      <c r="V763" t="s">
        <v>66</v>
      </c>
      <c r="W763" s="4">
        <f t="shared" si="62"/>
        <v>10000</v>
      </c>
      <c r="X763" s="4">
        <f t="shared" si="58"/>
        <v>3420000</v>
      </c>
      <c r="Y763" s="9">
        <v>342</v>
      </c>
      <c r="Z763" s="5">
        <f t="shared" si="59"/>
        <v>29.239766081871345</v>
      </c>
      <c r="AA763" t="str">
        <f t="shared" si="60"/>
        <v>2022-11</v>
      </c>
      <c r="AB763" t="str">
        <f t="shared" si="61"/>
        <v>2022-2</v>
      </c>
    </row>
    <row r="764" spans="1:28" hidden="1" x14ac:dyDescent="0.25">
      <c r="A764">
        <v>4831491</v>
      </c>
      <c r="B764">
        <v>201841</v>
      </c>
      <c r="C764" t="s">
        <v>1075</v>
      </c>
      <c r="D764" t="s">
        <v>617</v>
      </c>
      <c r="E764" t="s">
        <v>1065</v>
      </c>
      <c r="F764" t="s">
        <v>23</v>
      </c>
      <c r="G764" t="s">
        <v>24</v>
      </c>
      <c r="H764" t="s">
        <v>24</v>
      </c>
      <c r="I764" t="s">
        <v>25</v>
      </c>
      <c r="J764" t="s">
        <v>63</v>
      </c>
      <c r="K764">
        <v>-46.343007999999998</v>
      </c>
      <c r="L764">
        <v>-72.907831999999999</v>
      </c>
      <c r="M764" s="1">
        <v>3470000</v>
      </c>
      <c r="O764" t="s">
        <v>27</v>
      </c>
      <c r="P764" t="s">
        <v>312</v>
      </c>
      <c r="Q764" s="3">
        <v>438779388</v>
      </c>
      <c r="R764" s="1">
        <v>12900</v>
      </c>
      <c r="S764" t="s">
        <v>1032</v>
      </c>
      <c r="T764" t="s">
        <v>1076</v>
      </c>
      <c r="U764" t="s">
        <v>25</v>
      </c>
      <c r="V764" t="s">
        <v>66</v>
      </c>
      <c r="W764" s="4">
        <f t="shared" si="62"/>
        <v>12900</v>
      </c>
      <c r="X764" s="4">
        <f t="shared" si="58"/>
        <v>3470000</v>
      </c>
      <c r="Y764" s="9">
        <v>347</v>
      </c>
      <c r="Z764" s="5">
        <f t="shared" si="59"/>
        <v>37.175792507204612</v>
      </c>
      <c r="AA764" t="str">
        <f t="shared" si="60"/>
        <v>2022-09</v>
      </c>
      <c r="AB764" t="str">
        <f t="shared" si="61"/>
        <v>2022-2</v>
      </c>
    </row>
    <row r="765" spans="1:28" hidden="1" x14ac:dyDescent="0.25">
      <c r="A765">
        <v>4928305</v>
      </c>
      <c r="B765">
        <v>211763</v>
      </c>
      <c r="C765" t="s">
        <v>2212</v>
      </c>
      <c r="D765" t="s">
        <v>2213</v>
      </c>
      <c r="E765" t="s">
        <v>182</v>
      </c>
      <c r="F765" t="s">
        <v>32</v>
      </c>
      <c r="G765" t="s">
        <v>24</v>
      </c>
      <c r="H765" t="s">
        <v>24</v>
      </c>
      <c r="I765" t="s">
        <v>25</v>
      </c>
      <c r="J765" t="s">
        <v>26</v>
      </c>
      <c r="K765">
        <v>0</v>
      </c>
      <c r="L765">
        <v>0</v>
      </c>
      <c r="M765" s="1">
        <v>3910000</v>
      </c>
      <c r="O765" t="s">
        <v>27</v>
      </c>
      <c r="P765" t="s">
        <v>90</v>
      </c>
      <c r="Q765" s="3">
        <v>1173000000</v>
      </c>
      <c r="R765" s="1">
        <v>37503.716800578099</v>
      </c>
      <c r="S765" t="s">
        <v>2214</v>
      </c>
      <c r="T765" t="s">
        <v>35</v>
      </c>
      <c r="U765" t="s">
        <v>25</v>
      </c>
      <c r="V765" t="s">
        <v>25</v>
      </c>
      <c r="W765" s="4">
        <f t="shared" si="62"/>
        <v>37503.716800578099</v>
      </c>
      <c r="X765" s="4">
        <f t="shared" si="58"/>
        <v>3910000</v>
      </c>
      <c r="Y765" s="9">
        <v>391</v>
      </c>
      <c r="Z765" s="5">
        <f t="shared" si="59"/>
        <v>95.917434272578262</v>
      </c>
      <c r="AA765" t="str">
        <f t="shared" si="60"/>
        <v>2022-10</v>
      </c>
      <c r="AB765" t="str">
        <f t="shared" si="61"/>
        <v>2022-2</v>
      </c>
    </row>
    <row r="766" spans="1:28" hidden="1" x14ac:dyDescent="0.25">
      <c r="A766">
        <v>4922631</v>
      </c>
      <c r="B766">
        <v>211325</v>
      </c>
      <c r="C766" t="s">
        <v>2160</v>
      </c>
      <c r="D766" t="s">
        <v>774</v>
      </c>
      <c r="E766" t="s">
        <v>573</v>
      </c>
      <c r="F766" t="s">
        <v>153</v>
      </c>
      <c r="G766" t="s">
        <v>24</v>
      </c>
      <c r="H766" t="s">
        <v>39</v>
      </c>
      <c r="I766" t="s">
        <v>25</v>
      </c>
      <c r="J766" t="s">
        <v>26</v>
      </c>
      <c r="K766">
        <v>0</v>
      </c>
      <c r="L766">
        <v>0</v>
      </c>
      <c r="M766" s="6">
        <v>3910000</v>
      </c>
      <c r="O766" t="s">
        <v>27</v>
      </c>
      <c r="P766" t="s">
        <v>181</v>
      </c>
      <c r="Q766" s="3">
        <v>1172999936</v>
      </c>
      <c r="R766" s="1">
        <v>34226</v>
      </c>
      <c r="S766" t="s">
        <v>2161</v>
      </c>
      <c r="T766" t="s">
        <v>1890</v>
      </c>
      <c r="U766" t="s">
        <v>25</v>
      </c>
      <c r="V766" t="s">
        <v>25</v>
      </c>
      <c r="W766" s="4">
        <f t="shared" si="62"/>
        <v>34226</v>
      </c>
      <c r="X766" s="4">
        <f t="shared" si="58"/>
        <v>3910000</v>
      </c>
      <c r="Y766" s="9">
        <v>391</v>
      </c>
      <c r="Z766" s="5">
        <f t="shared" si="59"/>
        <v>87.534526854219948</v>
      </c>
      <c r="AA766" t="str">
        <f t="shared" si="60"/>
        <v>2022-10</v>
      </c>
      <c r="AB766" t="str">
        <f t="shared" si="61"/>
        <v>2022-2</v>
      </c>
    </row>
    <row r="767" spans="1:28" hidden="1" x14ac:dyDescent="0.25">
      <c r="A767">
        <v>5345454</v>
      </c>
      <c r="B767">
        <v>255762</v>
      </c>
      <c r="C767" t="s">
        <v>1174</v>
      </c>
      <c r="D767" t="s">
        <v>1175</v>
      </c>
      <c r="E767" t="s">
        <v>1176</v>
      </c>
      <c r="F767" t="s">
        <v>23</v>
      </c>
      <c r="G767" t="s">
        <v>24</v>
      </c>
      <c r="H767" t="s">
        <v>39</v>
      </c>
      <c r="I767" t="s">
        <v>25</v>
      </c>
      <c r="J767" t="s">
        <v>59</v>
      </c>
      <c r="K767">
        <v>-44.729918699999999</v>
      </c>
      <c r="L767">
        <v>-72.682281200000006</v>
      </c>
      <c r="M767" s="1">
        <v>4150000</v>
      </c>
      <c r="N767">
        <v>0</v>
      </c>
      <c r="O767" t="s">
        <v>27</v>
      </c>
      <c r="P767" t="s">
        <v>50</v>
      </c>
      <c r="Q767" s="3">
        <v>595356042</v>
      </c>
      <c r="R767" s="1">
        <v>17000</v>
      </c>
      <c r="S767" t="s">
        <v>1177</v>
      </c>
      <c r="T767" t="s">
        <v>1178</v>
      </c>
      <c r="U767" t="s">
        <v>25</v>
      </c>
      <c r="V767" t="s">
        <v>61</v>
      </c>
      <c r="W767" s="4">
        <f t="shared" si="62"/>
        <v>17000</v>
      </c>
      <c r="X767" s="4">
        <f t="shared" si="58"/>
        <v>4150000</v>
      </c>
      <c r="Y767" s="9">
        <v>415</v>
      </c>
      <c r="Z767" s="5">
        <f t="shared" si="59"/>
        <v>40.963855421686745</v>
      </c>
      <c r="AA767" t="str">
        <f t="shared" si="60"/>
        <v>2022-12</v>
      </c>
      <c r="AB767" t="str">
        <f t="shared" si="61"/>
        <v>2022-2</v>
      </c>
    </row>
    <row r="768" spans="1:28" hidden="1" x14ac:dyDescent="0.25">
      <c r="A768">
        <v>4954771</v>
      </c>
      <c r="B768">
        <v>214586</v>
      </c>
      <c r="C768" t="s">
        <v>2716</v>
      </c>
      <c r="D768" t="s">
        <v>1433</v>
      </c>
      <c r="E768" t="s">
        <v>1038</v>
      </c>
      <c r="F768" t="s">
        <v>32</v>
      </c>
      <c r="G768" t="s">
        <v>24</v>
      </c>
      <c r="H768" t="s">
        <v>24</v>
      </c>
      <c r="I768" t="s">
        <v>25</v>
      </c>
      <c r="J768" t="s">
        <v>59</v>
      </c>
      <c r="K768">
        <v>0</v>
      </c>
      <c r="L768">
        <v>0</v>
      </c>
      <c r="M768" s="1">
        <v>4230000</v>
      </c>
      <c r="O768" t="s">
        <v>27</v>
      </c>
      <c r="P768" t="s">
        <v>371</v>
      </c>
      <c r="Q768" s="3">
        <v>2000000000</v>
      </c>
      <c r="R768" s="1">
        <v>63944.956181718801</v>
      </c>
      <c r="S768" t="s">
        <v>2717</v>
      </c>
      <c r="T768" t="s">
        <v>35</v>
      </c>
      <c r="U768" t="s">
        <v>25</v>
      </c>
      <c r="V768" t="s">
        <v>61</v>
      </c>
      <c r="W768" s="4">
        <f t="shared" si="62"/>
        <v>63944.956181718801</v>
      </c>
      <c r="X768" s="4">
        <f t="shared" si="58"/>
        <v>4230000</v>
      </c>
      <c r="Y768" s="9">
        <v>423</v>
      </c>
      <c r="Z768" s="5">
        <f t="shared" si="59"/>
        <v>151.17010917664018</v>
      </c>
      <c r="AA768" t="str">
        <f t="shared" si="60"/>
        <v>2022-10</v>
      </c>
      <c r="AB768" t="str">
        <f t="shared" si="61"/>
        <v>2022-2</v>
      </c>
    </row>
    <row r="769" spans="1:28" hidden="1" x14ac:dyDescent="0.25">
      <c r="A769">
        <v>4917210</v>
      </c>
      <c r="B769">
        <v>210670</v>
      </c>
      <c r="C769" t="s">
        <v>2209</v>
      </c>
      <c r="D769" t="s">
        <v>1226</v>
      </c>
      <c r="E769" t="s">
        <v>573</v>
      </c>
      <c r="F769" t="s">
        <v>32</v>
      </c>
      <c r="G769" t="s">
        <v>24</v>
      </c>
      <c r="H769" t="s">
        <v>24</v>
      </c>
      <c r="I769" t="s">
        <v>25</v>
      </c>
      <c r="J769" t="s">
        <v>26</v>
      </c>
      <c r="K769">
        <v>-45.035837367921502</v>
      </c>
      <c r="L769">
        <v>-73.765968567493402</v>
      </c>
      <c r="M769" s="1">
        <v>4703000</v>
      </c>
      <c r="O769" t="s">
        <v>27</v>
      </c>
      <c r="P769" t="s">
        <v>312</v>
      </c>
      <c r="Q769" s="3">
        <v>1410900000</v>
      </c>
      <c r="R769" s="1">
        <v>45109.969338393501</v>
      </c>
      <c r="S769" t="s">
        <v>2210</v>
      </c>
      <c r="T769" t="s">
        <v>35</v>
      </c>
      <c r="U769" t="s">
        <v>25</v>
      </c>
      <c r="V769" t="s">
        <v>25</v>
      </c>
      <c r="W769" s="4">
        <f t="shared" si="62"/>
        <v>45109.969338393501</v>
      </c>
      <c r="X769" s="4">
        <f t="shared" si="58"/>
        <v>4703000</v>
      </c>
      <c r="Y769" s="9">
        <v>470.3</v>
      </c>
      <c r="Z769" s="5">
        <f t="shared" si="59"/>
        <v>95.917434272578134</v>
      </c>
      <c r="AA769" t="str">
        <f t="shared" si="60"/>
        <v>2022-10</v>
      </c>
      <c r="AB769" t="str">
        <f t="shared" si="61"/>
        <v>2022-2</v>
      </c>
    </row>
    <row r="770" spans="1:28" hidden="1" x14ac:dyDescent="0.25">
      <c r="A770">
        <v>5266385</v>
      </c>
      <c r="B770">
        <v>247308</v>
      </c>
      <c r="C770" t="s">
        <v>1949</v>
      </c>
      <c r="D770" t="s">
        <v>251</v>
      </c>
      <c r="E770" t="s">
        <v>805</v>
      </c>
      <c r="F770" t="s">
        <v>153</v>
      </c>
      <c r="G770" t="s">
        <v>24</v>
      </c>
      <c r="H770" t="s">
        <v>24</v>
      </c>
      <c r="I770" t="s">
        <v>25</v>
      </c>
      <c r="J770" t="s">
        <v>127</v>
      </c>
      <c r="K770">
        <v>-47.256829661871002</v>
      </c>
      <c r="L770">
        <v>-72.611731760793006</v>
      </c>
      <c r="M770" s="6">
        <v>4710000</v>
      </c>
      <c r="O770" t="s">
        <v>27</v>
      </c>
      <c r="P770" t="s">
        <v>292</v>
      </c>
      <c r="Q770" s="3">
        <v>1254683880</v>
      </c>
      <c r="R770" s="1">
        <v>36000</v>
      </c>
      <c r="S770" t="s">
        <v>1950</v>
      </c>
      <c r="T770" t="s">
        <v>233</v>
      </c>
      <c r="U770" t="s">
        <v>25</v>
      </c>
      <c r="V770" t="s">
        <v>129</v>
      </c>
      <c r="W770" s="4">
        <f t="shared" si="62"/>
        <v>36000</v>
      </c>
      <c r="X770" s="4">
        <f t="shared" ref="X770:X832" si="63">Y770*10000</f>
        <v>4710000</v>
      </c>
      <c r="Y770" s="9">
        <v>471</v>
      </c>
      <c r="Z770" s="5">
        <f t="shared" ref="Z770:Z832" si="64">W770/Y770</f>
        <v>76.433121019108285</v>
      </c>
      <c r="AA770" t="str">
        <f t="shared" ref="AA770:AA832" si="65">YEAR(E770)&amp;"-"&amp;IF(MONTH(E770)&lt;10,"0"&amp;MONTH(E770),MONTH(E770))</f>
        <v>2022-12</v>
      </c>
      <c r="AB770" t="str">
        <f t="shared" ref="AB770:AB832" si="66">YEAR(E770)&amp;"-"&amp;IF(MONTH(E770)/6&lt;=1,1,2)</f>
        <v>2022-2</v>
      </c>
    </row>
    <row r="771" spans="1:28" hidden="1" x14ac:dyDescent="0.25">
      <c r="A771">
        <v>4906953</v>
      </c>
      <c r="B771">
        <v>209620</v>
      </c>
      <c r="C771" t="s">
        <v>1900</v>
      </c>
      <c r="D771" t="s">
        <v>1901</v>
      </c>
      <c r="E771" t="s">
        <v>1902</v>
      </c>
      <c r="F771" t="s">
        <v>153</v>
      </c>
      <c r="G771" t="s">
        <v>24</v>
      </c>
      <c r="H771" t="s">
        <v>39</v>
      </c>
      <c r="I771" t="s">
        <v>25</v>
      </c>
      <c r="J771" t="s">
        <v>70</v>
      </c>
      <c r="K771">
        <v>-45.56906</v>
      </c>
      <c r="L771">
        <v>-72.071826200000004</v>
      </c>
      <c r="M771" s="1">
        <v>4740000</v>
      </c>
      <c r="O771" t="s">
        <v>54</v>
      </c>
      <c r="P771" t="s">
        <v>35</v>
      </c>
      <c r="Q771" s="3">
        <v>1197608300</v>
      </c>
      <c r="R771" s="1">
        <v>35000</v>
      </c>
      <c r="S771" t="s">
        <v>1903</v>
      </c>
      <c r="T771" t="s">
        <v>155</v>
      </c>
      <c r="U771" t="s">
        <v>25</v>
      </c>
      <c r="V771" t="s">
        <v>73</v>
      </c>
      <c r="W771" s="4">
        <f t="shared" si="62"/>
        <v>35000</v>
      </c>
      <c r="X771" s="4">
        <f t="shared" si="63"/>
        <v>4740000</v>
      </c>
      <c r="Y771" s="9">
        <v>474</v>
      </c>
      <c r="Z771" s="5">
        <f t="shared" si="64"/>
        <v>73.839662447257382</v>
      </c>
      <c r="AA771" t="str">
        <f t="shared" si="65"/>
        <v>2022-09</v>
      </c>
      <c r="AB771" t="str">
        <f t="shared" si="66"/>
        <v>2022-2</v>
      </c>
    </row>
    <row r="772" spans="1:28" hidden="1" x14ac:dyDescent="0.25">
      <c r="A772">
        <v>4854316</v>
      </c>
      <c r="B772">
        <v>203778</v>
      </c>
      <c r="C772" t="s">
        <v>2032</v>
      </c>
      <c r="D772" t="s">
        <v>291</v>
      </c>
      <c r="E772" t="s">
        <v>2033</v>
      </c>
      <c r="F772" t="s">
        <v>23</v>
      </c>
      <c r="G772" t="s">
        <v>24</v>
      </c>
      <c r="H772" t="s">
        <v>24</v>
      </c>
      <c r="I772" t="s">
        <v>25</v>
      </c>
      <c r="J772" t="s">
        <v>63</v>
      </c>
      <c r="K772">
        <v>-46.378345000000003</v>
      </c>
      <c r="L772">
        <v>-72.300762300000002</v>
      </c>
      <c r="M772" s="6">
        <v>5110000</v>
      </c>
      <c r="N772">
        <v>0</v>
      </c>
      <c r="O772" t="s">
        <v>27</v>
      </c>
      <c r="P772" t="s">
        <v>111</v>
      </c>
      <c r="Q772" s="3">
        <v>1300000000</v>
      </c>
      <c r="R772" s="1">
        <v>41564.2215181172</v>
      </c>
      <c r="S772" t="s">
        <v>2034</v>
      </c>
      <c r="T772" t="s">
        <v>298</v>
      </c>
      <c r="U772" t="s">
        <v>25</v>
      </c>
      <c r="V772" t="s">
        <v>66</v>
      </c>
      <c r="W772" s="4">
        <f t="shared" si="62"/>
        <v>41564.2215181172</v>
      </c>
      <c r="X772" s="4">
        <f t="shared" si="63"/>
        <v>5110000</v>
      </c>
      <c r="Y772" s="9">
        <v>511</v>
      </c>
      <c r="Z772" s="5">
        <f t="shared" si="64"/>
        <v>81.338985358350683</v>
      </c>
      <c r="AA772" t="str">
        <f t="shared" si="65"/>
        <v>2022-09</v>
      </c>
      <c r="AB772" t="str">
        <f t="shared" si="66"/>
        <v>2022-2</v>
      </c>
    </row>
    <row r="773" spans="1:28" hidden="1" x14ac:dyDescent="0.25">
      <c r="A773">
        <v>4757939</v>
      </c>
      <c r="B773">
        <v>194630</v>
      </c>
      <c r="C773" t="s">
        <v>2203</v>
      </c>
      <c r="D773" t="s">
        <v>1640</v>
      </c>
      <c r="E773" t="s">
        <v>230</v>
      </c>
      <c r="F773" t="s">
        <v>23</v>
      </c>
      <c r="G773" t="s">
        <v>24</v>
      </c>
      <c r="H773" t="s">
        <v>39</v>
      </c>
      <c r="I773" t="s">
        <v>25</v>
      </c>
      <c r="J773" t="s">
        <v>70</v>
      </c>
      <c r="K773">
        <v>-45.632633400000003</v>
      </c>
      <c r="L773">
        <v>-72.004398499999994</v>
      </c>
      <c r="M773" s="1">
        <v>0</v>
      </c>
      <c r="N773">
        <v>0</v>
      </c>
      <c r="O773" t="s">
        <v>27</v>
      </c>
      <c r="P773" t="s">
        <v>43</v>
      </c>
      <c r="Q773" s="3">
        <v>1660014606</v>
      </c>
      <c r="R773" s="1">
        <v>49170</v>
      </c>
      <c r="S773" t="s">
        <v>2204</v>
      </c>
      <c r="T773" t="s">
        <v>2205</v>
      </c>
      <c r="U773" t="s">
        <v>25</v>
      </c>
      <c r="V773" t="s">
        <v>73</v>
      </c>
      <c r="W773" s="4">
        <f t="shared" si="62"/>
        <v>49170</v>
      </c>
      <c r="X773" s="4">
        <f t="shared" si="63"/>
        <v>5200000</v>
      </c>
      <c r="Y773" s="9">
        <v>520</v>
      </c>
      <c r="Z773" s="5">
        <f t="shared" si="64"/>
        <v>94.557692307692307</v>
      </c>
      <c r="AA773" t="str">
        <f t="shared" si="65"/>
        <v>2022-08</v>
      </c>
      <c r="AB773" t="str">
        <f t="shared" si="66"/>
        <v>2022-2</v>
      </c>
    </row>
    <row r="774" spans="1:28" hidden="1" x14ac:dyDescent="0.25">
      <c r="A774">
        <v>5058362</v>
      </c>
      <c r="B774">
        <v>226096</v>
      </c>
      <c r="C774" t="s">
        <v>1285</v>
      </c>
      <c r="D774" t="s">
        <v>822</v>
      </c>
      <c r="E774" t="s">
        <v>1286</v>
      </c>
      <c r="F774" t="s">
        <v>23</v>
      </c>
      <c r="G774" t="s">
        <v>24</v>
      </c>
      <c r="H774" t="s">
        <v>24</v>
      </c>
      <c r="I774" t="s">
        <v>25</v>
      </c>
      <c r="J774" t="s">
        <v>59</v>
      </c>
      <c r="K774">
        <v>-44.723723800000002</v>
      </c>
      <c r="L774">
        <v>-72.819717499999996</v>
      </c>
      <c r="M774" s="1">
        <v>5230000</v>
      </c>
      <c r="N774">
        <v>0</v>
      </c>
      <c r="O774" t="s">
        <v>27</v>
      </c>
      <c r="P774" t="s">
        <v>509</v>
      </c>
      <c r="Q774" s="3">
        <v>732200000</v>
      </c>
      <c r="R774" s="1">
        <v>23410.2484581272</v>
      </c>
      <c r="S774" t="s">
        <v>1287</v>
      </c>
      <c r="T774" t="s">
        <v>1223</v>
      </c>
      <c r="U774" t="s">
        <v>25</v>
      </c>
      <c r="V774" t="s">
        <v>61</v>
      </c>
      <c r="W774" s="4">
        <f t="shared" si="62"/>
        <v>23410.2484581272</v>
      </c>
      <c r="X774" s="4">
        <f t="shared" si="63"/>
        <v>5230000</v>
      </c>
      <c r="Y774" s="9">
        <v>523</v>
      </c>
      <c r="Z774" s="5">
        <f t="shared" si="64"/>
        <v>44.761469327203059</v>
      </c>
      <c r="AA774" t="str">
        <f t="shared" si="65"/>
        <v>2022-10</v>
      </c>
      <c r="AB774" t="str">
        <f t="shared" si="66"/>
        <v>2022-2</v>
      </c>
    </row>
    <row r="775" spans="1:28" hidden="1" x14ac:dyDescent="0.25">
      <c r="A775">
        <v>4912486</v>
      </c>
      <c r="B775">
        <v>210219</v>
      </c>
      <c r="C775" t="s">
        <v>1526</v>
      </c>
      <c r="D775" t="s">
        <v>1527</v>
      </c>
      <c r="E775" t="s">
        <v>1527</v>
      </c>
      <c r="F775" t="s">
        <v>23</v>
      </c>
      <c r="G775" t="s">
        <v>24</v>
      </c>
      <c r="H775" t="s">
        <v>39</v>
      </c>
      <c r="I775" t="s">
        <v>25</v>
      </c>
      <c r="J775" t="s">
        <v>63</v>
      </c>
      <c r="K775">
        <v>-46.458087499999998</v>
      </c>
      <c r="L775">
        <v>-72.673352300000005</v>
      </c>
      <c r="M775" s="1">
        <v>0</v>
      </c>
      <c r="N775">
        <v>0</v>
      </c>
      <c r="O775" t="s">
        <v>27</v>
      </c>
      <c r="P775" t="s">
        <v>319</v>
      </c>
      <c r="Q775" s="3">
        <v>910554000</v>
      </c>
      <c r="R775" s="1">
        <v>29112.667815544399</v>
      </c>
      <c r="S775" t="s">
        <v>1523</v>
      </c>
      <c r="T775" t="s">
        <v>1524</v>
      </c>
      <c r="U775" t="s">
        <v>25</v>
      </c>
      <c r="V775" t="s">
        <v>66</v>
      </c>
      <c r="W775" s="4">
        <f t="shared" si="62"/>
        <v>29112.667815544399</v>
      </c>
      <c r="X775" s="4">
        <f t="shared" si="63"/>
        <v>5356200</v>
      </c>
      <c r="Y775" s="9">
        <v>535.62</v>
      </c>
      <c r="Z775" s="5">
        <f t="shared" si="64"/>
        <v>54.353212754460998</v>
      </c>
      <c r="AA775" t="str">
        <f t="shared" si="65"/>
        <v>2022-09</v>
      </c>
      <c r="AB775" t="str">
        <f t="shared" si="66"/>
        <v>2022-2</v>
      </c>
    </row>
    <row r="776" spans="1:28" hidden="1" x14ac:dyDescent="0.25">
      <c r="A776">
        <v>5033859</v>
      </c>
      <c r="B776">
        <v>223448</v>
      </c>
      <c r="C776" t="s">
        <v>1785</v>
      </c>
      <c r="D776" t="s">
        <v>383</v>
      </c>
      <c r="E776" t="s">
        <v>383</v>
      </c>
      <c r="F776" t="s">
        <v>271</v>
      </c>
      <c r="G776" t="s">
        <v>24</v>
      </c>
      <c r="H776" t="s">
        <v>39</v>
      </c>
      <c r="I776" t="s">
        <v>25</v>
      </c>
      <c r="J776" t="s">
        <v>127</v>
      </c>
      <c r="K776">
        <v>0</v>
      </c>
      <c r="L776">
        <v>0</v>
      </c>
      <c r="M776" s="6">
        <v>5440000</v>
      </c>
      <c r="N776">
        <v>0</v>
      </c>
      <c r="O776" t="s">
        <v>27</v>
      </c>
      <c r="P776" t="s">
        <v>318</v>
      </c>
      <c r="Q776" s="3">
        <v>1261000000</v>
      </c>
      <c r="R776" s="1">
        <v>36540.129999999997</v>
      </c>
      <c r="S776" t="s">
        <v>1786</v>
      </c>
      <c r="T776" t="s">
        <v>128</v>
      </c>
      <c r="U776" t="s">
        <v>25</v>
      </c>
      <c r="V776" t="s">
        <v>129</v>
      </c>
      <c r="W776" s="4">
        <f t="shared" si="62"/>
        <v>36540.129999999997</v>
      </c>
      <c r="X776" s="4">
        <f t="shared" si="63"/>
        <v>5440000</v>
      </c>
      <c r="Y776" s="9">
        <v>544</v>
      </c>
      <c r="Z776" s="5">
        <f t="shared" si="64"/>
        <v>67.169356617647054</v>
      </c>
      <c r="AA776" t="str">
        <f t="shared" si="65"/>
        <v>2022-10</v>
      </c>
      <c r="AB776" t="str">
        <f t="shared" si="66"/>
        <v>2022-2</v>
      </c>
    </row>
    <row r="777" spans="1:28" hidden="1" x14ac:dyDescent="0.25">
      <c r="A777">
        <v>4552914</v>
      </c>
      <c r="B777">
        <v>173141</v>
      </c>
      <c r="C777" t="s">
        <v>909</v>
      </c>
      <c r="D777" t="s">
        <v>852</v>
      </c>
      <c r="E777" t="s">
        <v>910</v>
      </c>
      <c r="F777" t="s">
        <v>153</v>
      </c>
      <c r="G777" t="s">
        <v>24</v>
      </c>
      <c r="H777" t="s">
        <v>39</v>
      </c>
      <c r="I777" t="s">
        <v>25</v>
      </c>
      <c r="J777" t="s">
        <v>33</v>
      </c>
      <c r="K777">
        <v>-46.845302400000001</v>
      </c>
      <c r="L777">
        <v>-72.703658500000003</v>
      </c>
      <c r="M777" s="1">
        <v>0</v>
      </c>
      <c r="O777" t="s">
        <v>27</v>
      </c>
      <c r="P777" t="s">
        <v>181</v>
      </c>
      <c r="Q777" s="3">
        <v>600000000</v>
      </c>
      <c r="R777" s="1">
        <v>18054</v>
      </c>
      <c r="S777" t="s">
        <v>911</v>
      </c>
      <c r="T777" t="s">
        <v>498</v>
      </c>
      <c r="U777" t="s">
        <v>25</v>
      </c>
      <c r="V777" t="s">
        <v>36</v>
      </c>
      <c r="W777" s="4">
        <f t="shared" si="62"/>
        <v>18054</v>
      </c>
      <c r="X777" s="4">
        <f t="shared" si="63"/>
        <v>5470000</v>
      </c>
      <c r="Y777" s="9">
        <v>547</v>
      </c>
      <c r="Z777" s="5">
        <f t="shared" si="64"/>
        <v>33.005484460694696</v>
      </c>
      <c r="AA777" t="str">
        <f t="shared" si="65"/>
        <v>2022-07</v>
      </c>
      <c r="AB777" t="str">
        <f t="shared" si="66"/>
        <v>2022-2</v>
      </c>
    </row>
    <row r="778" spans="1:28" hidden="1" x14ac:dyDescent="0.25">
      <c r="A778">
        <v>5098175</v>
      </c>
      <c r="B778">
        <v>230327</v>
      </c>
      <c r="C778" t="s">
        <v>2525</v>
      </c>
      <c r="D778" t="s">
        <v>882</v>
      </c>
      <c r="E778" t="s">
        <v>883</v>
      </c>
      <c r="F778" t="s">
        <v>153</v>
      </c>
      <c r="G778" t="s">
        <v>24</v>
      </c>
      <c r="H778" t="s">
        <v>39</v>
      </c>
      <c r="I778" t="s">
        <v>25</v>
      </c>
      <c r="J778" t="s">
        <v>26</v>
      </c>
      <c r="K778">
        <v>-46.862265476469297</v>
      </c>
      <c r="L778">
        <v>-72.758488041338794</v>
      </c>
      <c r="M778" s="1">
        <v>5500000</v>
      </c>
      <c r="O778" t="s">
        <v>54</v>
      </c>
      <c r="P778" t="s">
        <v>35</v>
      </c>
      <c r="Q778" s="3">
        <v>2425527300</v>
      </c>
      <c r="R778" s="1">
        <v>70000</v>
      </c>
      <c r="S778" t="s">
        <v>2526</v>
      </c>
      <c r="T778" t="s">
        <v>228</v>
      </c>
      <c r="U778" t="s">
        <v>25</v>
      </c>
      <c r="V778" t="s">
        <v>25</v>
      </c>
      <c r="W778" s="4">
        <f t="shared" si="62"/>
        <v>70000</v>
      </c>
      <c r="X778" s="4">
        <f t="shared" si="63"/>
        <v>5500000</v>
      </c>
      <c r="Y778" s="9">
        <v>550</v>
      </c>
      <c r="Z778" s="5">
        <f t="shared" si="64"/>
        <v>127.27272727272727</v>
      </c>
      <c r="AA778" t="str">
        <f t="shared" si="65"/>
        <v>2022-11</v>
      </c>
      <c r="AB778" t="str">
        <f t="shared" si="66"/>
        <v>2022-2</v>
      </c>
    </row>
    <row r="779" spans="1:28" hidden="1" x14ac:dyDescent="0.25">
      <c r="A779">
        <v>5092840</v>
      </c>
      <c r="B779">
        <v>229900</v>
      </c>
      <c r="C779" t="s">
        <v>881</v>
      </c>
      <c r="D779" t="s">
        <v>882</v>
      </c>
      <c r="E779" t="s">
        <v>883</v>
      </c>
      <c r="F779" t="s">
        <v>32</v>
      </c>
      <c r="G779" t="s">
        <v>24</v>
      </c>
      <c r="H779" t="s">
        <v>24</v>
      </c>
      <c r="I779" t="s">
        <v>25</v>
      </c>
      <c r="J779" t="s">
        <v>33</v>
      </c>
      <c r="K779">
        <v>-46.844700000000003</v>
      </c>
      <c r="L779">
        <v>-72.703440000000001</v>
      </c>
      <c r="M779" s="1">
        <v>5720000</v>
      </c>
      <c r="O779" t="s">
        <v>27</v>
      </c>
      <c r="P779" t="s">
        <v>318</v>
      </c>
      <c r="Q779" s="3">
        <v>572000000</v>
      </c>
      <c r="R779" s="1">
        <v>18288.257467971602</v>
      </c>
      <c r="S779" t="s">
        <v>884</v>
      </c>
      <c r="T779" t="s">
        <v>885</v>
      </c>
      <c r="U779" t="s">
        <v>25</v>
      </c>
      <c r="V779" t="s">
        <v>36</v>
      </c>
      <c r="W779" s="4">
        <f t="shared" si="62"/>
        <v>18288.257467971602</v>
      </c>
      <c r="X779" s="4">
        <f t="shared" si="63"/>
        <v>5720000</v>
      </c>
      <c r="Y779" s="9">
        <v>572</v>
      </c>
      <c r="Z779" s="5">
        <f t="shared" si="64"/>
        <v>31.972478090859443</v>
      </c>
      <c r="AA779" t="str">
        <f t="shared" si="65"/>
        <v>2022-11</v>
      </c>
      <c r="AB779" t="str">
        <f t="shared" si="66"/>
        <v>2022-2</v>
      </c>
    </row>
    <row r="780" spans="1:28" hidden="1" x14ac:dyDescent="0.25">
      <c r="A780">
        <v>4512308</v>
      </c>
      <c r="B780">
        <v>168353</v>
      </c>
      <c r="C780" t="s">
        <v>3089</v>
      </c>
      <c r="D780" t="s">
        <v>852</v>
      </c>
      <c r="E780" t="s">
        <v>446</v>
      </c>
      <c r="F780" t="s">
        <v>153</v>
      </c>
      <c r="G780" t="s">
        <v>24</v>
      </c>
      <c r="H780" t="s">
        <v>39</v>
      </c>
      <c r="I780" t="s">
        <v>25</v>
      </c>
      <c r="J780" t="s">
        <v>59</v>
      </c>
      <c r="K780">
        <v>-43.970075399999999</v>
      </c>
      <c r="L780">
        <v>-72.400691300000005</v>
      </c>
      <c r="M780" s="1">
        <v>0</v>
      </c>
      <c r="O780" t="s">
        <v>27</v>
      </c>
      <c r="P780" t="s">
        <v>181</v>
      </c>
      <c r="Q780" s="3">
        <v>4047035070</v>
      </c>
      <c r="R780" s="6">
        <v>122024.13</v>
      </c>
      <c r="S780" t="s">
        <v>3090</v>
      </c>
      <c r="T780" t="s">
        <v>3091</v>
      </c>
      <c r="U780" t="s">
        <v>25</v>
      </c>
      <c r="V780" t="s">
        <v>61</v>
      </c>
      <c r="W780" s="4">
        <f t="shared" si="62"/>
        <v>122024.13</v>
      </c>
      <c r="X780" s="4">
        <f t="shared" si="63"/>
        <v>5730000</v>
      </c>
      <c r="Y780" s="9">
        <v>573</v>
      </c>
      <c r="Z780" s="5">
        <f t="shared" si="64"/>
        <v>212.95659685863876</v>
      </c>
      <c r="AA780" t="str">
        <f t="shared" si="65"/>
        <v>2022-07</v>
      </c>
      <c r="AB780" t="str">
        <f t="shared" si="66"/>
        <v>2022-2</v>
      </c>
    </row>
    <row r="781" spans="1:28" hidden="1" x14ac:dyDescent="0.25">
      <c r="A781">
        <v>5058370</v>
      </c>
      <c r="B781">
        <v>226104</v>
      </c>
      <c r="C781" t="s">
        <v>2393</v>
      </c>
      <c r="D781" t="s">
        <v>822</v>
      </c>
      <c r="E781" t="s">
        <v>1286</v>
      </c>
      <c r="F781" t="s">
        <v>23</v>
      </c>
      <c r="G781" t="s">
        <v>24</v>
      </c>
      <c r="H781" t="s">
        <v>24</v>
      </c>
      <c r="I781" t="s">
        <v>25</v>
      </c>
      <c r="J781" t="s">
        <v>70</v>
      </c>
      <c r="K781">
        <v>-45.583943400000003</v>
      </c>
      <c r="L781">
        <v>-72.062820700000003</v>
      </c>
      <c r="M781" s="1">
        <v>0</v>
      </c>
      <c r="N781">
        <v>0</v>
      </c>
      <c r="O781" t="s">
        <v>27</v>
      </c>
      <c r="P781" t="s">
        <v>509</v>
      </c>
      <c r="Q781" s="3">
        <v>2072000000</v>
      </c>
      <c r="R781" s="1">
        <v>66246.974604260598</v>
      </c>
      <c r="S781" t="s">
        <v>2394</v>
      </c>
      <c r="T781" t="s">
        <v>2392</v>
      </c>
      <c r="U781" t="s">
        <v>25</v>
      </c>
      <c r="V781" t="s">
        <v>73</v>
      </c>
      <c r="W781" s="4">
        <f t="shared" si="62"/>
        <v>66246.974604260598</v>
      </c>
      <c r="X781" s="4">
        <f t="shared" si="63"/>
        <v>5920000</v>
      </c>
      <c r="Y781" s="9">
        <v>592</v>
      </c>
      <c r="Z781" s="5">
        <f t="shared" si="64"/>
        <v>111.90367331800776</v>
      </c>
      <c r="AA781" t="str">
        <f t="shared" si="65"/>
        <v>2022-10</v>
      </c>
      <c r="AB781" t="str">
        <f t="shared" si="66"/>
        <v>2022-2</v>
      </c>
    </row>
    <row r="782" spans="1:28" hidden="1" x14ac:dyDescent="0.25">
      <c r="A782">
        <v>4741705</v>
      </c>
      <c r="B782">
        <v>193126</v>
      </c>
      <c r="C782" t="s">
        <v>2061</v>
      </c>
      <c r="D782" t="s">
        <v>48</v>
      </c>
      <c r="E782" t="s">
        <v>1639</v>
      </c>
      <c r="F782" t="s">
        <v>153</v>
      </c>
      <c r="G782" t="s">
        <v>24</v>
      </c>
      <c r="H782" t="s">
        <v>679</v>
      </c>
      <c r="I782" t="s">
        <v>25</v>
      </c>
      <c r="J782" t="s">
        <v>26</v>
      </c>
      <c r="K782">
        <v>-46.349430942984</v>
      </c>
      <c r="L782">
        <v>-73.316207548193006</v>
      </c>
      <c r="M782" s="1">
        <v>6200000</v>
      </c>
      <c r="O782" t="s">
        <v>27</v>
      </c>
      <c r="P782" t="s">
        <v>371</v>
      </c>
      <c r="Q782" s="3">
        <v>1718710710</v>
      </c>
      <c r="R782" s="1">
        <v>51000</v>
      </c>
      <c r="S782" t="s">
        <v>2062</v>
      </c>
      <c r="T782" t="s">
        <v>2063</v>
      </c>
      <c r="U782" t="s">
        <v>25</v>
      </c>
      <c r="V782" t="s">
        <v>25</v>
      </c>
      <c r="W782" s="4">
        <f t="shared" si="62"/>
        <v>51000</v>
      </c>
      <c r="X782" s="4">
        <f t="shared" si="63"/>
        <v>6200000</v>
      </c>
      <c r="Y782" s="9">
        <v>620</v>
      </c>
      <c r="Z782" s="5">
        <f t="shared" si="64"/>
        <v>82.258064516129039</v>
      </c>
      <c r="AA782" t="str">
        <f t="shared" si="65"/>
        <v>2022-08</v>
      </c>
      <c r="AB782" t="str">
        <f t="shared" si="66"/>
        <v>2022-2</v>
      </c>
    </row>
    <row r="783" spans="1:28" hidden="1" x14ac:dyDescent="0.25">
      <c r="A783">
        <v>5004649</v>
      </c>
      <c r="B783">
        <v>220108</v>
      </c>
      <c r="C783" t="s">
        <v>1562</v>
      </c>
      <c r="D783" t="s">
        <v>573</v>
      </c>
      <c r="E783" t="s">
        <v>1563</v>
      </c>
      <c r="F783" t="s">
        <v>153</v>
      </c>
      <c r="G783" t="s">
        <v>24</v>
      </c>
      <c r="H783" t="s">
        <v>24</v>
      </c>
      <c r="I783" t="s">
        <v>25</v>
      </c>
      <c r="J783" t="s">
        <v>42</v>
      </c>
      <c r="K783">
        <v>-44.240214700000003</v>
      </c>
      <c r="L783">
        <v>-71.849277900000004</v>
      </c>
      <c r="M783" s="6">
        <v>6200000</v>
      </c>
      <c r="O783" t="s">
        <v>27</v>
      </c>
      <c r="P783" t="s">
        <v>181</v>
      </c>
      <c r="Q783" s="3">
        <v>1200000000</v>
      </c>
      <c r="R783" s="1">
        <v>34812</v>
      </c>
      <c r="S783" t="s">
        <v>1564</v>
      </c>
      <c r="T783" t="s">
        <v>1565</v>
      </c>
      <c r="U783" t="s">
        <v>25</v>
      </c>
      <c r="V783" t="s">
        <v>46</v>
      </c>
      <c r="W783" s="4">
        <f t="shared" si="62"/>
        <v>34812</v>
      </c>
      <c r="X783" s="4">
        <f t="shared" si="63"/>
        <v>6200000</v>
      </c>
      <c r="Y783" s="9">
        <v>620</v>
      </c>
      <c r="Z783" s="5">
        <f t="shared" si="64"/>
        <v>56.148387096774194</v>
      </c>
      <c r="AA783" t="str">
        <f t="shared" si="65"/>
        <v>2022-10</v>
      </c>
      <c r="AB783" t="str">
        <f t="shared" si="66"/>
        <v>2022-2</v>
      </c>
    </row>
    <row r="784" spans="1:28" hidden="1" x14ac:dyDescent="0.25">
      <c r="A784">
        <v>5266386</v>
      </c>
      <c r="B784">
        <v>247309</v>
      </c>
      <c r="C784" t="s">
        <v>2169</v>
      </c>
      <c r="D784" t="s">
        <v>251</v>
      </c>
      <c r="E784" t="s">
        <v>805</v>
      </c>
      <c r="F784" t="s">
        <v>153</v>
      </c>
      <c r="G784" t="s">
        <v>24</v>
      </c>
      <c r="H784" t="s">
        <v>24</v>
      </c>
      <c r="I784" t="s">
        <v>25</v>
      </c>
      <c r="J784" t="s">
        <v>63</v>
      </c>
      <c r="K784">
        <v>-46.295391930751002</v>
      </c>
      <c r="L784">
        <v>-71.963959847761998</v>
      </c>
      <c r="M784" s="6">
        <v>6430000</v>
      </c>
      <c r="O784" t="s">
        <v>27</v>
      </c>
      <c r="P784" t="s">
        <v>292</v>
      </c>
      <c r="Q784" s="3">
        <v>1986582810</v>
      </c>
      <c r="R784" s="1">
        <v>57000</v>
      </c>
      <c r="S784" t="s">
        <v>2170</v>
      </c>
      <c r="T784" t="s">
        <v>178</v>
      </c>
      <c r="U784" t="s">
        <v>25</v>
      </c>
      <c r="V784" t="s">
        <v>66</v>
      </c>
      <c r="W784" s="4">
        <f t="shared" si="62"/>
        <v>57000</v>
      </c>
      <c r="X784" s="4">
        <f t="shared" si="63"/>
        <v>6430000</v>
      </c>
      <c r="Y784" s="9">
        <v>643</v>
      </c>
      <c r="Z784" s="5">
        <f t="shared" si="64"/>
        <v>88.646967340590976</v>
      </c>
      <c r="AA784" t="str">
        <f t="shared" si="65"/>
        <v>2022-12</v>
      </c>
      <c r="AB784" t="str">
        <f t="shared" si="66"/>
        <v>2022-2</v>
      </c>
    </row>
    <row r="785" spans="1:28" hidden="1" x14ac:dyDescent="0.25">
      <c r="A785">
        <v>5057148</v>
      </c>
      <c r="B785">
        <v>225963</v>
      </c>
      <c r="C785" t="s">
        <v>794</v>
      </c>
      <c r="D785" t="s">
        <v>795</v>
      </c>
      <c r="E785" t="s">
        <v>796</v>
      </c>
      <c r="F785" t="s">
        <v>153</v>
      </c>
      <c r="G785" t="s">
        <v>24</v>
      </c>
      <c r="H785" t="s">
        <v>24</v>
      </c>
      <c r="I785" t="s">
        <v>25</v>
      </c>
      <c r="J785" t="s">
        <v>127</v>
      </c>
      <c r="K785">
        <v>-47.553047261629096</v>
      </c>
      <c r="L785">
        <v>-73.073243180218896</v>
      </c>
      <c r="M785" s="1">
        <v>6650000</v>
      </c>
      <c r="O785" t="s">
        <v>27</v>
      </c>
      <c r="P785" t="s">
        <v>389</v>
      </c>
      <c r="Q785" s="3">
        <v>665000000</v>
      </c>
      <c r="R785" s="1">
        <v>19247</v>
      </c>
      <c r="S785" t="s">
        <v>797</v>
      </c>
      <c r="T785" t="s">
        <v>233</v>
      </c>
      <c r="U785" t="s">
        <v>25</v>
      </c>
      <c r="V785" t="s">
        <v>129</v>
      </c>
      <c r="W785" s="4">
        <f t="shared" si="62"/>
        <v>19247</v>
      </c>
      <c r="X785" s="4">
        <f t="shared" si="63"/>
        <v>6650000</v>
      </c>
      <c r="Y785" s="9">
        <v>665</v>
      </c>
      <c r="Z785" s="5">
        <f t="shared" si="64"/>
        <v>28.942857142857143</v>
      </c>
      <c r="AA785" t="str">
        <f t="shared" si="65"/>
        <v>2022-10</v>
      </c>
      <c r="AB785" t="str">
        <f t="shared" si="66"/>
        <v>2022-2</v>
      </c>
    </row>
    <row r="786" spans="1:28" hidden="1" x14ac:dyDescent="0.25">
      <c r="A786">
        <v>5272681</v>
      </c>
      <c r="B786">
        <v>247767</v>
      </c>
      <c r="C786" t="s">
        <v>1619</v>
      </c>
      <c r="D786" t="s">
        <v>805</v>
      </c>
      <c r="E786" t="s">
        <v>250</v>
      </c>
      <c r="F786" t="s">
        <v>153</v>
      </c>
      <c r="G786" t="s">
        <v>24</v>
      </c>
      <c r="H786" t="s">
        <v>24</v>
      </c>
      <c r="I786" t="s">
        <v>25</v>
      </c>
      <c r="J786" t="s">
        <v>127</v>
      </c>
      <c r="K786">
        <v>-47.252086499999997</v>
      </c>
      <c r="L786">
        <v>-72.575237299999998</v>
      </c>
      <c r="M786" s="6">
        <v>7100000</v>
      </c>
      <c r="O786" t="s">
        <v>27</v>
      </c>
      <c r="P786" t="s">
        <v>292</v>
      </c>
      <c r="Q786" s="3">
        <v>1446612395</v>
      </c>
      <c r="R786" s="1">
        <v>41500</v>
      </c>
      <c r="S786" t="s">
        <v>1620</v>
      </c>
      <c r="T786" t="s">
        <v>233</v>
      </c>
      <c r="U786" t="s">
        <v>25</v>
      </c>
      <c r="V786" t="s">
        <v>129</v>
      </c>
      <c r="W786" s="4">
        <f t="shared" si="62"/>
        <v>41500</v>
      </c>
      <c r="X786" s="4">
        <f t="shared" si="63"/>
        <v>7100000</v>
      </c>
      <c r="Y786" s="9">
        <v>710</v>
      </c>
      <c r="Z786" s="5">
        <f t="shared" si="64"/>
        <v>58.450704225352112</v>
      </c>
      <c r="AA786" t="str">
        <f t="shared" si="65"/>
        <v>2022-12</v>
      </c>
      <c r="AB786" t="str">
        <f t="shared" si="66"/>
        <v>2022-2</v>
      </c>
    </row>
    <row r="787" spans="1:28" hidden="1" x14ac:dyDescent="0.25">
      <c r="A787">
        <v>4494571</v>
      </c>
      <c r="B787">
        <v>165593</v>
      </c>
      <c r="C787" t="s">
        <v>699</v>
      </c>
      <c r="D787" t="s">
        <v>700</v>
      </c>
      <c r="E787" t="s">
        <v>701</v>
      </c>
      <c r="F787" t="s">
        <v>32</v>
      </c>
      <c r="G787" t="s">
        <v>24</v>
      </c>
      <c r="H787" t="s">
        <v>24</v>
      </c>
      <c r="I787" t="s">
        <v>25</v>
      </c>
      <c r="J787" t="s">
        <v>127</v>
      </c>
      <c r="K787">
        <v>-47.252086499999997</v>
      </c>
      <c r="L787">
        <v>-72.575237299999998</v>
      </c>
      <c r="M787" s="1">
        <v>7100000</v>
      </c>
      <c r="O787" t="s">
        <v>27</v>
      </c>
      <c r="P787" t="s">
        <v>371</v>
      </c>
      <c r="Q787" s="3">
        <v>594261100</v>
      </c>
      <c r="R787" s="1">
        <v>19000</v>
      </c>
      <c r="S787" t="s">
        <v>635</v>
      </c>
      <c r="T787" t="s">
        <v>35</v>
      </c>
      <c r="U787" t="s">
        <v>25</v>
      </c>
      <c r="V787" t="s">
        <v>129</v>
      </c>
      <c r="W787" s="4">
        <f t="shared" si="62"/>
        <v>19000</v>
      </c>
      <c r="X787" s="4">
        <f t="shared" si="63"/>
        <v>7100000</v>
      </c>
      <c r="Y787" s="9">
        <v>710</v>
      </c>
      <c r="Z787" s="5">
        <f t="shared" si="64"/>
        <v>26.760563380281692</v>
      </c>
      <c r="AA787" t="str">
        <f t="shared" si="65"/>
        <v>2022-07</v>
      </c>
      <c r="AB787" t="str">
        <f t="shared" si="66"/>
        <v>2022-2</v>
      </c>
    </row>
    <row r="788" spans="1:28" hidden="1" x14ac:dyDescent="0.25">
      <c r="A788">
        <v>5275911</v>
      </c>
      <c r="B788">
        <v>248126</v>
      </c>
      <c r="C788" t="s">
        <v>356</v>
      </c>
      <c r="D788" t="s">
        <v>355</v>
      </c>
      <c r="E788" t="s">
        <v>350</v>
      </c>
      <c r="F788" t="s">
        <v>271</v>
      </c>
      <c r="G788" t="s">
        <v>24</v>
      </c>
      <c r="H788" t="s">
        <v>24</v>
      </c>
      <c r="I788" t="s">
        <v>25</v>
      </c>
      <c r="J788" t="s">
        <v>127</v>
      </c>
      <c r="K788">
        <v>-47.477766581829002</v>
      </c>
      <c r="L788">
        <v>-72.501825216658006</v>
      </c>
      <c r="M788" s="1">
        <v>7100000</v>
      </c>
      <c r="N788">
        <v>0</v>
      </c>
      <c r="O788" t="s">
        <v>27</v>
      </c>
      <c r="P788" t="s">
        <v>357</v>
      </c>
      <c r="Q788" s="3">
        <v>247491800</v>
      </c>
      <c r="R788" s="1">
        <v>7100</v>
      </c>
      <c r="S788" t="s">
        <v>352</v>
      </c>
      <c r="T788" t="s">
        <v>128</v>
      </c>
      <c r="U788" t="s">
        <v>25</v>
      </c>
      <c r="V788" t="s">
        <v>129</v>
      </c>
      <c r="W788" s="4">
        <f t="shared" si="62"/>
        <v>7100</v>
      </c>
      <c r="X788" s="4">
        <f t="shared" si="63"/>
        <v>7100000</v>
      </c>
      <c r="Y788" s="9">
        <v>710</v>
      </c>
      <c r="Z788" s="5">
        <f t="shared" si="64"/>
        <v>10</v>
      </c>
      <c r="AA788" t="str">
        <f t="shared" si="65"/>
        <v>2022-12</v>
      </c>
      <c r="AB788" t="str">
        <f t="shared" si="66"/>
        <v>2022-2</v>
      </c>
    </row>
    <row r="789" spans="1:28" hidden="1" x14ac:dyDescent="0.25">
      <c r="A789">
        <v>4541339</v>
      </c>
      <c r="B789">
        <v>171363</v>
      </c>
      <c r="C789" t="s">
        <v>610</v>
      </c>
      <c r="D789" t="s">
        <v>471</v>
      </c>
      <c r="E789" t="s">
        <v>472</v>
      </c>
      <c r="F789" t="s">
        <v>23</v>
      </c>
      <c r="G789" t="s">
        <v>24</v>
      </c>
      <c r="H789" t="s">
        <v>24</v>
      </c>
      <c r="I789" t="s">
        <v>25</v>
      </c>
      <c r="J789" t="s">
        <v>127</v>
      </c>
      <c r="K789">
        <v>-47.253086500000002</v>
      </c>
      <c r="L789">
        <v>-72.576237300000003</v>
      </c>
      <c r="M789" s="1">
        <v>0</v>
      </c>
      <c r="N789">
        <v>0</v>
      </c>
      <c r="O789" t="s">
        <v>27</v>
      </c>
      <c r="P789" t="s">
        <v>180</v>
      </c>
      <c r="Q789" s="3">
        <v>601366186</v>
      </c>
      <c r="R789" s="1">
        <v>18100</v>
      </c>
      <c r="S789" t="s">
        <v>607</v>
      </c>
      <c r="T789" t="s">
        <v>233</v>
      </c>
      <c r="U789" t="s">
        <v>25</v>
      </c>
      <c r="V789" t="s">
        <v>129</v>
      </c>
      <c r="W789" s="4">
        <f t="shared" si="62"/>
        <v>18100</v>
      </c>
      <c r="X789" s="4">
        <f t="shared" si="63"/>
        <v>7160000</v>
      </c>
      <c r="Y789" s="9">
        <v>716</v>
      </c>
      <c r="Z789" s="5">
        <f t="shared" si="64"/>
        <v>25.279329608938546</v>
      </c>
      <c r="AA789" t="str">
        <f t="shared" si="65"/>
        <v>2022-07</v>
      </c>
      <c r="AB789" t="str">
        <f t="shared" si="66"/>
        <v>2022-2</v>
      </c>
    </row>
    <row r="790" spans="1:28" hidden="1" x14ac:dyDescent="0.25">
      <c r="A790">
        <v>5300762</v>
      </c>
      <c r="B790">
        <v>250874</v>
      </c>
      <c r="C790" t="s">
        <v>2067</v>
      </c>
      <c r="D790" t="s">
        <v>184</v>
      </c>
      <c r="E790" t="s">
        <v>185</v>
      </c>
      <c r="F790" t="s">
        <v>271</v>
      </c>
      <c r="G790" t="s">
        <v>24</v>
      </c>
      <c r="H790" t="s">
        <v>39</v>
      </c>
      <c r="I790" t="s">
        <v>25</v>
      </c>
      <c r="J790" t="s">
        <v>424</v>
      </c>
      <c r="K790">
        <v>0</v>
      </c>
      <c r="L790">
        <v>0</v>
      </c>
      <c r="M790" s="1">
        <v>0</v>
      </c>
      <c r="N790">
        <v>0</v>
      </c>
      <c r="O790" t="s">
        <v>27</v>
      </c>
      <c r="P790" t="s">
        <v>318</v>
      </c>
      <c r="Q790" s="3">
        <v>2100000000</v>
      </c>
      <c r="R790" s="1">
        <v>60156.41</v>
      </c>
      <c r="S790" t="s">
        <v>2030</v>
      </c>
      <c r="T790" t="s">
        <v>2068</v>
      </c>
      <c r="U790" t="s">
        <v>25</v>
      </c>
      <c r="V790" t="s">
        <v>427</v>
      </c>
      <c r="W790" s="4">
        <f t="shared" si="62"/>
        <v>60156.41</v>
      </c>
      <c r="X790" s="4">
        <f t="shared" si="63"/>
        <v>7300000</v>
      </c>
      <c r="Y790" s="9">
        <v>730</v>
      </c>
      <c r="Z790" s="5">
        <f t="shared" si="64"/>
        <v>82.406041095890416</v>
      </c>
      <c r="AA790" t="str">
        <f t="shared" si="65"/>
        <v>2022-12</v>
      </c>
      <c r="AB790" t="str">
        <f t="shared" si="66"/>
        <v>2022-2</v>
      </c>
    </row>
    <row r="791" spans="1:28" hidden="1" x14ac:dyDescent="0.25">
      <c r="A791">
        <v>5266388</v>
      </c>
      <c r="B791">
        <v>247311</v>
      </c>
      <c r="C791" t="s">
        <v>1274</v>
      </c>
      <c r="D791" t="s">
        <v>251</v>
      </c>
      <c r="E791" t="s">
        <v>805</v>
      </c>
      <c r="F791" t="s">
        <v>153</v>
      </c>
      <c r="G791" t="s">
        <v>24</v>
      </c>
      <c r="H791" t="s">
        <v>24</v>
      </c>
      <c r="I791" t="s">
        <v>25</v>
      </c>
      <c r="J791" t="s">
        <v>70</v>
      </c>
      <c r="K791">
        <v>-45.584167999999998</v>
      </c>
      <c r="L791">
        <v>-72.040742600000002</v>
      </c>
      <c r="M791" s="6">
        <v>7700000</v>
      </c>
      <c r="O791" t="s">
        <v>27</v>
      </c>
      <c r="P791" t="s">
        <v>292</v>
      </c>
      <c r="Q791" s="3">
        <v>1184979220</v>
      </c>
      <c r="R791" s="1">
        <v>34000</v>
      </c>
      <c r="S791" t="s">
        <v>1275</v>
      </c>
      <c r="T791" t="s">
        <v>155</v>
      </c>
      <c r="U791" t="s">
        <v>25</v>
      </c>
      <c r="V791" t="s">
        <v>73</v>
      </c>
      <c r="W791" s="4">
        <f t="shared" si="62"/>
        <v>34000</v>
      </c>
      <c r="X791" s="4">
        <f t="shared" si="63"/>
        <v>7000000</v>
      </c>
      <c r="Y791" s="9">
        <v>700</v>
      </c>
      <c r="Z791" s="5">
        <f t="shared" si="64"/>
        <v>48.571428571428569</v>
      </c>
      <c r="AA791" t="str">
        <f t="shared" si="65"/>
        <v>2022-12</v>
      </c>
      <c r="AB791" t="str">
        <f t="shared" si="66"/>
        <v>2022-2</v>
      </c>
    </row>
    <row r="792" spans="1:28" hidden="1" x14ac:dyDescent="0.25">
      <c r="A792">
        <v>4468831</v>
      </c>
      <c r="B792">
        <v>162548</v>
      </c>
      <c r="C792" t="s">
        <v>1198</v>
      </c>
      <c r="D792" t="s">
        <v>1199</v>
      </c>
      <c r="E792" t="s">
        <v>1200</v>
      </c>
      <c r="F792" t="s">
        <v>23</v>
      </c>
      <c r="G792" t="s">
        <v>24</v>
      </c>
      <c r="H792" t="s">
        <v>39</v>
      </c>
      <c r="I792" t="s">
        <v>25</v>
      </c>
      <c r="J792" t="s">
        <v>59</v>
      </c>
      <c r="K792">
        <v>-43.942571600000001</v>
      </c>
      <c r="L792">
        <v>-73.074189099999998</v>
      </c>
      <c r="M792" s="1">
        <v>7700000</v>
      </c>
      <c r="N792">
        <v>0</v>
      </c>
      <c r="O792" t="s">
        <v>27</v>
      </c>
      <c r="P792" t="s">
        <v>509</v>
      </c>
      <c r="Q792" s="3">
        <v>1001000000</v>
      </c>
      <c r="R792" s="1">
        <v>32004.4505689502</v>
      </c>
      <c r="S792" t="s">
        <v>1201</v>
      </c>
      <c r="T792" t="s">
        <v>1202</v>
      </c>
      <c r="U792" t="s">
        <v>25</v>
      </c>
      <c r="V792" t="s">
        <v>61</v>
      </c>
      <c r="W792" s="4">
        <f t="shared" si="62"/>
        <v>32004.4505689502</v>
      </c>
      <c r="X792" s="4">
        <f t="shared" si="63"/>
        <v>7700000</v>
      </c>
      <c r="Y792" s="9">
        <v>770</v>
      </c>
      <c r="Z792" s="5">
        <f t="shared" si="64"/>
        <v>41.564221518117144</v>
      </c>
      <c r="AA792" t="str">
        <f t="shared" si="65"/>
        <v>2022-07</v>
      </c>
      <c r="AB792" t="str">
        <f t="shared" si="66"/>
        <v>2022-2</v>
      </c>
    </row>
    <row r="793" spans="1:28" hidden="1" x14ac:dyDescent="0.25">
      <c r="A793">
        <v>5004650</v>
      </c>
      <c r="B793">
        <v>220109</v>
      </c>
      <c r="C793" t="s">
        <v>2237</v>
      </c>
      <c r="D793" t="s">
        <v>573</v>
      </c>
      <c r="E793" t="s">
        <v>1563</v>
      </c>
      <c r="F793" t="s">
        <v>153</v>
      </c>
      <c r="G793" t="s">
        <v>24</v>
      </c>
      <c r="H793" t="s">
        <v>24</v>
      </c>
      <c r="I793" t="s">
        <v>25</v>
      </c>
      <c r="J793" t="s">
        <v>26</v>
      </c>
      <c r="K793">
        <v>-46.143462900000003</v>
      </c>
      <c r="L793">
        <v>-74.364886900000002</v>
      </c>
      <c r="M793" s="6">
        <v>7726700</v>
      </c>
      <c r="O793" t="s">
        <v>27</v>
      </c>
      <c r="P793" t="s">
        <v>181</v>
      </c>
      <c r="Q793" s="3">
        <v>2600000000</v>
      </c>
      <c r="R793" s="1">
        <v>75427</v>
      </c>
      <c r="S793" t="s">
        <v>2238</v>
      </c>
      <c r="T793" t="s">
        <v>2239</v>
      </c>
      <c r="U793" t="s">
        <v>25</v>
      </c>
      <c r="V793" t="s">
        <v>25</v>
      </c>
      <c r="W793" s="4">
        <f t="shared" si="62"/>
        <v>75427</v>
      </c>
      <c r="X793" s="4">
        <f t="shared" si="63"/>
        <v>7726700</v>
      </c>
      <c r="Y793" s="9">
        <v>772.67</v>
      </c>
      <c r="Z793" s="5">
        <f t="shared" si="64"/>
        <v>97.618647029132759</v>
      </c>
      <c r="AA793" t="str">
        <f t="shared" si="65"/>
        <v>2022-10</v>
      </c>
      <c r="AB793" t="str">
        <f t="shared" si="66"/>
        <v>2022-2</v>
      </c>
    </row>
    <row r="794" spans="1:28" hidden="1" x14ac:dyDescent="0.25">
      <c r="A794">
        <v>5281701</v>
      </c>
      <c r="B794">
        <v>248844</v>
      </c>
      <c r="C794" t="s">
        <v>1479</v>
      </c>
      <c r="D794" t="s">
        <v>350</v>
      </c>
      <c r="E794" t="s">
        <v>1480</v>
      </c>
      <c r="F794" t="s">
        <v>153</v>
      </c>
      <c r="G794" t="s">
        <v>24</v>
      </c>
      <c r="H794" t="s">
        <v>39</v>
      </c>
      <c r="I794" t="s">
        <v>25</v>
      </c>
      <c r="J794" t="s">
        <v>59</v>
      </c>
      <c r="K794">
        <v>-44.734875557390502</v>
      </c>
      <c r="L794">
        <v>-72.655087204864003</v>
      </c>
      <c r="M794" s="1">
        <v>8000000</v>
      </c>
      <c r="O794" t="s">
        <v>27</v>
      </c>
      <c r="P794" t="s">
        <v>1002</v>
      </c>
      <c r="Q794" s="3">
        <v>1455687091</v>
      </c>
      <c r="R794" s="1">
        <v>41740</v>
      </c>
      <c r="S794" t="s">
        <v>1481</v>
      </c>
      <c r="T794" t="s">
        <v>309</v>
      </c>
      <c r="U794" t="s">
        <v>25</v>
      </c>
      <c r="V794" t="s">
        <v>61</v>
      </c>
      <c r="W794" s="4">
        <f t="shared" si="62"/>
        <v>41740</v>
      </c>
      <c r="X794" s="4">
        <f t="shared" si="63"/>
        <v>8000000</v>
      </c>
      <c r="Y794" s="9">
        <v>800</v>
      </c>
      <c r="Z794" s="5">
        <f t="shared" si="64"/>
        <v>52.174999999999997</v>
      </c>
      <c r="AA794" t="str">
        <f t="shared" si="65"/>
        <v>2022-12</v>
      </c>
      <c r="AB794" t="str">
        <f t="shared" si="66"/>
        <v>2022-2</v>
      </c>
    </row>
    <row r="795" spans="1:28" hidden="1" x14ac:dyDescent="0.25">
      <c r="A795">
        <v>5156408</v>
      </c>
      <c r="B795">
        <v>236218</v>
      </c>
      <c r="C795" t="s">
        <v>895</v>
      </c>
      <c r="D795" t="s">
        <v>822</v>
      </c>
      <c r="E795" t="s">
        <v>896</v>
      </c>
      <c r="F795" t="s">
        <v>153</v>
      </c>
      <c r="G795" t="s">
        <v>24</v>
      </c>
      <c r="H795" t="s">
        <v>39</v>
      </c>
      <c r="I795" t="s">
        <v>25</v>
      </c>
      <c r="J795" t="s">
        <v>59</v>
      </c>
      <c r="K795">
        <v>-44.729918699999999</v>
      </c>
      <c r="L795">
        <v>-72.682281200000006</v>
      </c>
      <c r="M795" s="1">
        <v>8000000</v>
      </c>
      <c r="O795" t="s">
        <v>27</v>
      </c>
      <c r="P795" t="s">
        <v>694</v>
      </c>
      <c r="Q795" s="3">
        <v>900000000</v>
      </c>
      <c r="R795" s="1">
        <v>25909</v>
      </c>
      <c r="S795" t="s">
        <v>820</v>
      </c>
      <c r="T795" t="s">
        <v>309</v>
      </c>
      <c r="U795" t="s">
        <v>25</v>
      </c>
      <c r="V795" t="s">
        <v>61</v>
      </c>
      <c r="W795" s="4">
        <f t="shared" si="62"/>
        <v>25909</v>
      </c>
      <c r="X795" s="4">
        <f t="shared" si="63"/>
        <v>8000000</v>
      </c>
      <c r="Y795" s="9">
        <v>800</v>
      </c>
      <c r="Z795" s="5">
        <f t="shared" si="64"/>
        <v>32.386249999999997</v>
      </c>
      <c r="AA795" t="str">
        <f t="shared" si="65"/>
        <v>2022-11</v>
      </c>
      <c r="AB795" t="str">
        <f t="shared" si="66"/>
        <v>2022-2</v>
      </c>
    </row>
    <row r="796" spans="1:28" hidden="1" x14ac:dyDescent="0.25">
      <c r="A796">
        <v>4836923</v>
      </c>
      <c r="B796">
        <v>202225</v>
      </c>
      <c r="C796" t="s">
        <v>1024</v>
      </c>
      <c r="D796" t="s">
        <v>276</v>
      </c>
      <c r="E796" t="s">
        <v>179</v>
      </c>
      <c r="F796" t="s">
        <v>23</v>
      </c>
      <c r="G796" t="s">
        <v>24</v>
      </c>
      <c r="H796" t="s">
        <v>24</v>
      </c>
      <c r="I796" t="s">
        <v>25</v>
      </c>
      <c r="J796" t="s">
        <v>127</v>
      </c>
      <c r="K796">
        <v>-47.298385500000002</v>
      </c>
      <c r="L796">
        <v>-72.0589382</v>
      </c>
      <c r="M796" s="1">
        <v>0</v>
      </c>
      <c r="N796">
        <v>0</v>
      </c>
      <c r="O796" t="s">
        <v>27</v>
      </c>
      <c r="P796" t="s">
        <v>318</v>
      </c>
      <c r="Q796" s="3">
        <v>1088878237</v>
      </c>
      <c r="R796" s="1">
        <v>32000</v>
      </c>
      <c r="S796" t="s">
        <v>1018</v>
      </c>
      <c r="T796" t="s">
        <v>233</v>
      </c>
      <c r="U796" t="s">
        <v>25</v>
      </c>
      <c r="V796" t="s">
        <v>129</v>
      </c>
      <c r="W796" s="4">
        <f t="shared" si="62"/>
        <v>32000</v>
      </c>
      <c r="X796" s="4">
        <f t="shared" si="63"/>
        <v>9000000</v>
      </c>
      <c r="Y796" s="9">
        <v>900</v>
      </c>
      <c r="Z796" s="5">
        <f t="shared" si="64"/>
        <v>35.555555555555557</v>
      </c>
      <c r="AA796" t="str">
        <f t="shared" si="65"/>
        <v>2022-09</v>
      </c>
      <c r="AB796" t="str">
        <f t="shared" si="66"/>
        <v>2022-2</v>
      </c>
    </row>
    <row r="797" spans="1:28" hidden="1" x14ac:dyDescent="0.25">
      <c r="A797">
        <v>4510778</v>
      </c>
      <c r="B797">
        <v>168101</v>
      </c>
      <c r="C797" t="s">
        <v>1727</v>
      </c>
      <c r="D797" t="s">
        <v>1728</v>
      </c>
      <c r="E797" t="s">
        <v>446</v>
      </c>
      <c r="F797" t="s">
        <v>32</v>
      </c>
      <c r="G797" t="s">
        <v>24</v>
      </c>
      <c r="H797" t="s">
        <v>24</v>
      </c>
      <c r="I797" t="s">
        <v>25</v>
      </c>
      <c r="J797" t="s">
        <v>59</v>
      </c>
      <c r="K797">
        <v>-43.963286480361603</v>
      </c>
      <c r="L797">
        <v>-72.398037254179798</v>
      </c>
      <c r="M797" s="1">
        <v>0</v>
      </c>
      <c r="O797" t="s">
        <v>27</v>
      </c>
      <c r="P797" t="s">
        <v>181</v>
      </c>
      <c r="Q797" s="3">
        <v>1825560000</v>
      </c>
      <c r="R797" s="1">
        <v>58367.6771035493</v>
      </c>
      <c r="S797" t="s">
        <v>1729</v>
      </c>
      <c r="T797" t="s">
        <v>35</v>
      </c>
      <c r="U797" t="s">
        <v>25</v>
      </c>
      <c r="V797" t="s">
        <v>61</v>
      </c>
      <c r="W797" s="4">
        <f t="shared" si="62"/>
        <v>58367.6771035493</v>
      </c>
      <c r="X797" s="4">
        <f t="shared" si="63"/>
        <v>9127800</v>
      </c>
      <c r="Y797" s="9">
        <v>912.78</v>
      </c>
      <c r="Z797" s="5">
        <f t="shared" si="64"/>
        <v>63.944956181718815</v>
      </c>
      <c r="AA797" t="str">
        <f t="shared" si="65"/>
        <v>2022-07</v>
      </c>
      <c r="AB797" t="str">
        <f t="shared" si="66"/>
        <v>2022-2</v>
      </c>
    </row>
    <row r="798" spans="1:28" hidden="1" x14ac:dyDescent="0.25">
      <c r="A798">
        <v>4512309</v>
      </c>
      <c r="B798">
        <v>168354</v>
      </c>
      <c r="C798" t="s">
        <v>1660</v>
      </c>
      <c r="D798" t="s">
        <v>852</v>
      </c>
      <c r="E798" t="s">
        <v>446</v>
      </c>
      <c r="F798" t="s">
        <v>153</v>
      </c>
      <c r="G798" t="s">
        <v>24</v>
      </c>
      <c r="H798" t="s">
        <v>39</v>
      </c>
      <c r="I798" t="s">
        <v>25</v>
      </c>
      <c r="J798" t="s">
        <v>59</v>
      </c>
      <c r="K798">
        <v>-43.963286480362001</v>
      </c>
      <c r="L798">
        <v>-72.398037254179997</v>
      </c>
      <c r="M798" s="1">
        <v>0</v>
      </c>
      <c r="O798" t="s">
        <v>27</v>
      </c>
      <c r="P798" t="s">
        <v>181</v>
      </c>
      <c r="Q798" s="3">
        <v>1825560064</v>
      </c>
      <c r="R798" s="1">
        <v>55065</v>
      </c>
      <c r="S798" t="s">
        <v>1661</v>
      </c>
      <c r="T798" t="s">
        <v>1662</v>
      </c>
      <c r="U798" t="s">
        <v>25</v>
      </c>
      <c r="V798" t="s">
        <v>61</v>
      </c>
      <c r="W798" s="4">
        <f t="shared" si="62"/>
        <v>55065</v>
      </c>
      <c r="X798" s="4">
        <f t="shared" si="63"/>
        <v>9127800</v>
      </c>
      <c r="Y798" s="9">
        <v>912.78</v>
      </c>
      <c r="Z798" s="5">
        <f t="shared" si="64"/>
        <v>60.326694274633539</v>
      </c>
      <c r="AA798" t="str">
        <f t="shared" si="65"/>
        <v>2022-07</v>
      </c>
      <c r="AB798" t="str">
        <f t="shared" si="66"/>
        <v>2022-2</v>
      </c>
    </row>
    <row r="799" spans="1:28" hidden="1" x14ac:dyDescent="0.25">
      <c r="A799">
        <v>4788194</v>
      </c>
      <c r="B799">
        <v>197290</v>
      </c>
      <c r="C799" t="s">
        <v>1636</v>
      </c>
      <c r="D799" t="s">
        <v>1637</v>
      </c>
      <c r="E799" t="s">
        <v>1031</v>
      </c>
      <c r="F799" t="s">
        <v>23</v>
      </c>
      <c r="G799" t="s">
        <v>24</v>
      </c>
      <c r="H799" t="s">
        <v>39</v>
      </c>
      <c r="I799" t="s">
        <v>25</v>
      </c>
      <c r="J799" t="s">
        <v>70</v>
      </c>
      <c r="K799">
        <v>-45.585418599999997</v>
      </c>
      <c r="L799">
        <v>-72.036125799999994</v>
      </c>
      <c r="M799" s="1">
        <v>0</v>
      </c>
      <c r="N799">
        <v>0</v>
      </c>
      <c r="O799" t="s">
        <v>27</v>
      </c>
      <c r="P799" t="s">
        <v>180</v>
      </c>
      <c r="Q799" s="3">
        <v>2201346169</v>
      </c>
      <c r="R799" s="1">
        <v>65000</v>
      </c>
      <c r="S799" t="s">
        <v>1638</v>
      </c>
      <c r="T799" t="s">
        <v>1633</v>
      </c>
      <c r="U799" t="s">
        <v>25</v>
      </c>
      <c r="V799" t="s">
        <v>73</v>
      </c>
      <c r="W799" s="4">
        <f t="shared" ref="W799:W850" si="67">R799</f>
        <v>65000</v>
      </c>
      <c r="X799" s="4">
        <f t="shared" si="63"/>
        <v>11000000</v>
      </c>
      <c r="Y799" s="9">
        <v>1100</v>
      </c>
      <c r="Z799" s="5">
        <f t="shared" si="64"/>
        <v>59.090909090909093</v>
      </c>
      <c r="AA799" t="str">
        <f t="shared" si="65"/>
        <v>2022-09</v>
      </c>
      <c r="AB799" t="str">
        <f t="shared" si="66"/>
        <v>2022-2</v>
      </c>
    </row>
    <row r="800" spans="1:28" hidden="1" x14ac:dyDescent="0.25">
      <c r="A800">
        <v>5266387</v>
      </c>
      <c r="B800">
        <v>247310</v>
      </c>
      <c r="C800" t="s">
        <v>1436</v>
      </c>
      <c r="D800" t="s">
        <v>251</v>
      </c>
      <c r="E800" t="s">
        <v>805</v>
      </c>
      <c r="F800" t="s">
        <v>153</v>
      </c>
      <c r="G800" t="s">
        <v>24</v>
      </c>
      <c r="H800" t="s">
        <v>24</v>
      </c>
      <c r="I800" t="s">
        <v>25</v>
      </c>
      <c r="J800" t="s">
        <v>42</v>
      </c>
      <c r="K800">
        <v>-44.239606299999998</v>
      </c>
      <c r="L800">
        <v>-71.849907400000006</v>
      </c>
      <c r="M800" s="6">
        <v>12000000</v>
      </c>
      <c r="O800" t="s">
        <v>27</v>
      </c>
      <c r="P800" t="s">
        <v>292</v>
      </c>
      <c r="Q800" s="3">
        <v>2091139800</v>
      </c>
      <c r="R800" s="1">
        <v>60000</v>
      </c>
      <c r="S800" t="s">
        <v>1437</v>
      </c>
      <c r="T800" t="s">
        <v>224</v>
      </c>
      <c r="U800" t="s">
        <v>25</v>
      </c>
      <c r="V800" t="s">
        <v>46</v>
      </c>
      <c r="W800" s="4">
        <f t="shared" si="67"/>
        <v>60000</v>
      </c>
      <c r="X800" s="4">
        <f t="shared" si="63"/>
        <v>12000000</v>
      </c>
      <c r="Y800" s="9">
        <v>1200</v>
      </c>
      <c r="Z800" s="5">
        <f t="shared" si="64"/>
        <v>50</v>
      </c>
      <c r="AA800" t="str">
        <f t="shared" si="65"/>
        <v>2022-12</v>
      </c>
      <c r="AB800" t="str">
        <f t="shared" si="66"/>
        <v>2022-2</v>
      </c>
    </row>
    <row r="801" spans="1:28" hidden="1" x14ac:dyDescent="0.25">
      <c r="A801">
        <v>5191076</v>
      </c>
      <c r="B801">
        <v>239685</v>
      </c>
      <c r="C801" t="s">
        <v>1391</v>
      </c>
      <c r="D801" t="s">
        <v>48</v>
      </c>
      <c r="E801" t="s">
        <v>210</v>
      </c>
      <c r="F801" t="s">
        <v>153</v>
      </c>
      <c r="G801" t="s">
        <v>24</v>
      </c>
      <c r="H801" t="s">
        <v>24</v>
      </c>
      <c r="I801" t="s">
        <v>25</v>
      </c>
      <c r="J801" t="s">
        <v>70</v>
      </c>
      <c r="K801">
        <v>-44.967759075836</v>
      </c>
      <c r="L801">
        <v>-71.778929012578004</v>
      </c>
      <c r="M801" s="1">
        <v>13840000</v>
      </c>
      <c r="O801" t="s">
        <v>54</v>
      </c>
      <c r="P801" t="s">
        <v>35</v>
      </c>
      <c r="Q801" s="3">
        <v>2352800000</v>
      </c>
      <c r="R801" s="1">
        <v>67665</v>
      </c>
      <c r="S801" t="s">
        <v>1392</v>
      </c>
      <c r="T801" t="s">
        <v>155</v>
      </c>
      <c r="U801" t="s">
        <v>25</v>
      </c>
      <c r="V801" t="s">
        <v>73</v>
      </c>
      <c r="W801" s="4">
        <f t="shared" si="67"/>
        <v>67665</v>
      </c>
      <c r="X801" s="4">
        <f t="shared" si="63"/>
        <v>13840000</v>
      </c>
      <c r="Y801" s="9">
        <v>1384</v>
      </c>
      <c r="Z801" s="5">
        <f t="shared" si="64"/>
        <v>48.890895953757223</v>
      </c>
      <c r="AA801" t="str">
        <f t="shared" si="65"/>
        <v>2022-11</v>
      </c>
      <c r="AB801" t="str">
        <f t="shared" si="66"/>
        <v>2022-2</v>
      </c>
    </row>
    <row r="802" spans="1:28" hidden="1" x14ac:dyDescent="0.25">
      <c r="A802">
        <v>5075029</v>
      </c>
      <c r="B802">
        <v>228268</v>
      </c>
      <c r="C802" t="s">
        <v>790</v>
      </c>
      <c r="D802" t="s">
        <v>791</v>
      </c>
      <c r="E802" t="s">
        <v>792</v>
      </c>
      <c r="F802" t="s">
        <v>32</v>
      </c>
      <c r="G802" t="s">
        <v>24</v>
      </c>
      <c r="H802" t="s">
        <v>24</v>
      </c>
      <c r="I802" t="s">
        <v>25</v>
      </c>
      <c r="J802" t="s">
        <v>33</v>
      </c>
      <c r="K802">
        <v>0</v>
      </c>
      <c r="L802">
        <v>0</v>
      </c>
      <c r="M802" s="1">
        <v>0</v>
      </c>
      <c r="O802" t="s">
        <v>27</v>
      </c>
      <c r="P802" t="s">
        <v>90</v>
      </c>
      <c r="Q802" s="7" t="e">
        <f>1000000*#REF!/10000</f>
        <v>#REF!</v>
      </c>
      <c r="R802" s="6">
        <v>40450.33</v>
      </c>
      <c r="S802" t="s">
        <v>793</v>
      </c>
      <c r="T802" t="s">
        <v>35</v>
      </c>
      <c r="U802" t="s">
        <v>25</v>
      </c>
      <c r="V802" t="s">
        <v>36</v>
      </c>
      <c r="W802" s="4">
        <f t="shared" si="67"/>
        <v>40450.33</v>
      </c>
      <c r="X802" s="4">
        <f t="shared" si="63"/>
        <v>14000000</v>
      </c>
      <c r="Y802" s="9">
        <v>1400</v>
      </c>
      <c r="Z802" s="5">
        <f t="shared" si="64"/>
        <v>28.893092857142857</v>
      </c>
      <c r="AA802" t="str">
        <f t="shared" si="65"/>
        <v>2022-11</v>
      </c>
      <c r="AB802" t="str">
        <f t="shared" si="66"/>
        <v>2022-2</v>
      </c>
    </row>
    <row r="803" spans="1:28" hidden="1" x14ac:dyDescent="0.25">
      <c r="A803">
        <v>4636519</v>
      </c>
      <c r="B803">
        <v>182382</v>
      </c>
      <c r="C803" t="s">
        <v>4522</v>
      </c>
      <c r="D803" t="s">
        <v>852</v>
      </c>
      <c r="E803" t="s">
        <v>2635</v>
      </c>
      <c r="F803" t="s">
        <v>153</v>
      </c>
      <c r="G803" t="s">
        <v>24</v>
      </c>
      <c r="H803" t="s">
        <v>679</v>
      </c>
      <c r="I803" t="s">
        <v>25</v>
      </c>
      <c r="J803" t="s">
        <v>42</v>
      </c>
      <c r="K803">
        <v>-44.240214700000003</v>
      </c>
      <c r="L803">
        <v>-71.849277900000004</v>
      </c>
      <c r="M803" s="1">
        <v>14370</v>
      </c>
      <c r="O803" t="s">
        <v>27</v>
      </c>
      <c r="P803" t="s">
        <v>479</v>
      </c>
      <c r="Q803" s="3">
        <v>1450810343</v>
      </c>
      <c r="R803" s="1">
        <v>43415</v>
      </c>
      <c r="S803" t="s">
        <v>4523</v>
      </c>
      <c r="T803" t="s">
        <v>4524</v>
      </c>
      <c r="U803" t="s">
        <v>25</v>
      </c>
      <c r="V803" t="s">
        <v>46</v>
      </c>
      <c r="W803" s="4">
        <f t="shared" si="67"/>
        <v>43415</v>
      </c>
      <c r="X803" s="4">
        <f t="shared" si="63"/>
        <v>14370000</v>
      </c>
      <c r="Y803" s="9">
        <v>1437</v>
      </c>
      <c r="Z803" s="5">
        <f t="shared" si="64"/>
        <v>30.212247738343773</v>
      </c>
      <c r="AA803" t="str">
        <f t="shared" si="65"/>
        <v>2022-08</v>
      </c>
      <c r="AB803" t="str">
        <f t="shared" si="66"/>
        <v>2022-2</v>
      </c>
    </row>
    <row r="804" spans="1:28" hidden="1" x14ac:dyDescent="0.25">
      <c r="A804">
        <v>4536773</v>
      </c>
      <c r="B804">
        <v>171026</v>
      </c>
      <c r="C804" t="s">
        <v>442</v>
      </c>
      <c r="D804" t="s">
        <v>443</v>
      </c>
      <c r="E804" t="s">
        <v>444</v>
      </c>
      <c r="F804" t="s">
        <v>153</v>
      </c>
      <c r="G804" t="s">
        <v>24</v>
      </c>
      <c r="H804" t="s">
        <v>39</v>
      </c>
      <c r="I804" t="s">
        <v>25</v>
      </c>
      <c r="J804" t="s">
        <v>70</v>
      </c>
      <c r="K804">
        <v>0</v>
      </c>
      <c r="L804">
        <v>0</v>
      </c>
      <c r="M804" s="1">
        <v>15900000</v>
      </c>
      <c r="O804" t="s">
        <v>27</v>
      </c>
      <c r="P804" t="s">
        <v>292</v>
      </c>
      <c r="Q804" s="3">
        <v>850000000</v>
      </c>
      <c r="R804" s="1">
        <v>25598</v>
      </c>
      <c r="S804" t="s">
        <v>445</v>
      </c>
      <c r="T804" t="s">
        <v>155</v>
      </c>
      <c r="U804" t="s">
        <v>25</v>
      </c>
      <c r="V804" t="s">
        <v>73</v>
      </c>
      <c r="W804" s="4">
        <f t="shared" si="67"/>
        <v>25598</v>
      </c>
      <c r="X804" s="4">
        <f t="shared" si="63"/>
        <v>15900000</v>
      </c>
      <c r="Y804" s="9">
        <v>1590</v>
      </c>
      <c r="Z804" s="5">
        <f t="shared" si="64"/>
        <v>16.099371069182389</v>
      </c>
      <c r="AA804" t="str">
        <f t="shared" si="65"/>
        <v>2022-07</v>
      </c>
      <c r="AB804" t="str">
        <f t="shared" si="66"/>
        <v>2022-2</v>
      </c>
    </row>
    <row r="805" spans="1:28" hidden="1" x14ac:dyDescent="0.25">
      <c r="A805">
        <v>4541333</v>
      </c>
      <c r="B805">
        <v>171357</v>
      </c>
      <c r="C805" t="s">
        <v>779</v>
      </c>
      <c r="D805" t="s">
        <v>471</v>
      </c>
      <c r="E805" t="s">
        <v>472</v>
      </c>
      <c r="F805" t="s">
        <v>23</v>
      </c>
      <c r="G805" t="s">
        <v>24</v>
      </c>
      <c r="H805" t="s">
        <v>24</v>
      </c>
      <c r="I805" t="s">
        <v>25</v>
      </c>
      <c r="J805" t="s">
        <v>33</v>
      </c>
      <c r="K805">
        <v>-46.564289700000003</v>
      </c>
      <c r="L805">
        <v>-71.9484329</v>
      </c>
      <c r="M805" s="1">
        <v>0</v>
      </c>
      <c r="N805">
        <v>0</v>
      </c>
      <c r="O805" t="s">
        <v>27</v>
      </c>
      <c r="P805" t="s">
        <v>180</v>
      </c>
      <c r="Q805" s="3">
        <v>1528333953</v>
      </c>
      <c r="R805" s="1">
        <v>46000</v>
      </c>
      <c r="S805" t="s">
        <v>777</v>
      </c>
      <c r="T805" t="s">
        <v>188</v>
      </c>
      <c r="U805" t="s">
        <v>25</v>
      </c>
      <c r="V805" t="s">
        <v>36</v>
      </c>
      <c r="W805" s="4">
        <f t="shared" si="67"/>
        <v>46000</v>
      </c>
      <c r="X805" s="4">
        <f t="shared" si="63"/>
        <v>16300000</v>
      </c>
      <c r="Y805" s="9">
        <v>1630</v>
      </c>
      <c r="Z805" s="5">
        <f t="shared" si="64"/>
        <v>28.220858895705522</v>
      </c>
      <c r="AA805" t="str">
        <f t="shared" si="65"/>
        <v>2022-07</v>
      </c>
      <c r="AB805" t="str">
        <f t="shared" si="66"/>
        <v>2022-2</v>
      </c>
    </row>
    <row r="806" spans="1:28" hidden="1" x14ac:dyDescent="0.25">
      <c r="A806">
        <v>5191133</v>
      </c>
      <c r="B806">
        <v>239734</v>
      </c>
      <c r="C806" t="s">
        <v>631</v>
      </c>
      <c r="D806" t="s">
        <v>48</v>
      </c>
      <c r="E806" t="s">
        <v>210</v>
      </c>
      <c r="F806" t="s">
        <v>153</v>
      </c>
      <c r="G806" t="s">
        <v>24</v>
      </c>
      <c r="H806" t="s">
        <v>24</v>
      </c>
      <c r="I806" t="s">
        <v>25</v>
      </c>
      <c r="J806" t="s">
        <v>127</v>
      </c>
      <c r="K806">
        <v>0</v>
      </c>
      <c r="L806">
        <v>0</v>
      </c>
      <c r="M806" s="6">
        <v>16800000</v>
      </c>
      <c r="O806" t="s">
        <v>27</v>
      </c>
      <c r="P806" t="s">
        <v>292</v>
      </c>
      <c r="Q806" s="3">
        <v>1500486340</v>
      </c>
      <c r="R806" s="1">
        <v>43153</v>
      </c>
      <c r="S806" t="s">
        <v>632</v>
      </c>
      <c r="T806" t="s">
        <v>233</v>
      </c>
      <c r="U806" t="s">
        <v>25</v>
      </c>
      <c r="V806" t="s">
        <v>129</v>
      </c>
      <c r="W806" s="4">
        <f t="shared" si="67"/>
        <v>43153</v>
      </c>
      <c r="X806" s="4">
        <f t="shared" si="63"/>
        <v>16800000</v>
      </c>
      <c r="Y806" s="9">
        <v>1680</v>
      </c>
      <c r="Z806" s="5">
        <f t="shared" si="64"/>
        <v>25.686309523809523</v>
      </c>
      <c r="AA806" t="str">
        <f t="shared" si="65"/>
        <v>2022-11</v>
      </c>
      <c r="AB806" t="str">
        <f t="shared" si="66"/>
        <v>2022-2</v>
      </c>
    </row>
    <row r="807" spans="1:28" hidden="1" x14ac:dyDescent="0.25">
      <c r="A807">
        <v>4541441</v>
      </c>
      <c r="B807">
        <v>171463</v>
      </c>
      <c r="C807" t="s">
        <v>648</v>
      </c>
      <c r="D807" t="s">
        <v>471</v>
      </c>
      <c r="E807" t="s">
        <v>472</v>
      </c>
      <c r="F807" t="s">
        <v>23</v>
      </c>
      <c r="G807" t="s">
        <v>24</v>
      </c>
      <c r="H807" t="s">
        <v>24</v>
      </c>
      <c r="I807" t="s">
        <v>25</v>
      </c>
      <c r="J807" t="s">
        <v>127</v>
      </c>
      <c r="K807">
        <v>-47.288688200000003</v>
      </c>
      <c r="L807">
        <v>-72.782350800000003</v>
      </c>
      <c r="M807" s="1">
        <v>0</v>
      </c>
      <c r="N807">
        <v>0</v>
      </c>
      <c r="O807" t="s">
        <v>27</v>
      </c>
      <c r="P807" t="s">
        <v>180</v>
      </c>
      <c r="Q807" s="3">
        <v>1561558604</v>
      </c>
      <c r="R807" s="1">
        <v>47000</v>
      </c>
      <c r="S807" t="s">
        <v>646</v>
      </c>
      <c r="T807" t="s">
        <v>644</v>
      </c>
      <c r="U807" t="s">
        <v>25</v>
      </c>
      <c r="V807" t="s">
        <v>129</v>
      </c>
      <c r="W807" s="4">
        <f t="shared" si="67"/>
        <v>47000</v>
      </c>
      <c r="X807" s="4">
        <f t="shared" si="63"/>
        <v>18000000</v>
      </c>
      <c r="Y807" s="9">
        <v>1800</v>
      </c>
      <c r="Z807" s="5">
        <f t="shared" si="64"/>
        <v>26.111111111111111</v>
      </c>
      <c r="AA807" t="str">
        <f t="shared" si="65"/>
        <v>2022-07</v>
      </c>
      <c r="AB807" t="str">
        <f t="shared" si="66"/>
        <v>2022-2</v>
      </c>
    </row>
    <row r="808" spans="1:28" hidden="1" x14ac:dyDescent="0.25">
      <c r="A808">
        <v>5335091</v>
      </c>
      <c r="B808">
        <v>254609</v>
      </c>
      <c r="C808" t="s">
        <v>47</v>
      </c>
      <c r="D808" t="s">
        <v>48</v>
      </c>
      <c r="E808" t="s">
        <v>49</v>
      </c>
      <c r="F808" t="s">
        <v>23</v>
      </c>
      <c r="G808" t="s">
        <v>24</v>
      </c>
      <c r="H808" t="s">
        <v>39</v>
      </c>
      <c r="I808" t="s">
        <v>25</v>
      </c>
      <c r="J808" t="s">
        <v>42</v>
      </c>
      <c r="K808">
        <v>-44.220602300000003</v>
      </c>
      <c r="L808">
        <v>-71.883264699999998</v>
      </c>
      <c r="M808" s="1">
        <v>0</v>
      </c>
      <c r="N808">
        <v>0</v>
      </c>
      <c r="O808" t="s">
        <v>27</v>
      </c>
      <c r="P808" t="s">
        <v>50</v>
      </c>
      <c r="Q808" s="3">
        <v>0</v>
      </c>
      <c r="R808" s="1">
        <v>0</v>
      </c>
      <c r="S808" t="s">
        <v>44</v>
      </c>
      <c r="T808" t="s">
        <v>45</v>
      </c>
      <c r="U808" t="s">
        <v>25</v>
      </c>
      <c r="V808" t="s">
        <v>46</v>
      </c>
      <c r="W808" s="4">
        <f t="shared" si="67"/>
        <v>0</v>
      </c>
      <c r="X808" s="4">
        <f t="shared" si="63"/>
        <v>24000000</v>
      </c>
      <c r="Y808" s="9">
        <v>2400</v>
      </c>
      <c r="Z808" s="5">
        <f t="shared" si="64"/>
        <v>0</v>
      </c>
      <c r="AA808" t="str">
        <f t="shared" si="65"/>
        <v>2022-12</v>
      </c>
      <c r="AB808" t="str">
        <f t="shared" si="66"/>
        <v>2022-2</v>
      </c>
    </row>
    <row r="809" spans="1:28" hidden="1" x14ac:dyDescent="0.25">
      <c r="A809">
        <v>4541498</v>
      </c>
      <c r="B809">
        <v>171518</v>
      </c>
      <c r="C809" t="s">
        <v>470</v>
      </c>
      <c r="D809" t="s">
        <v>471</v>
      </c>
      <c r="E809" t="s">
        <v>472</v>
      </c>
      <c r="F809" t="s">
        <v>23</v>
      </c>
      <c r="G809" t="s">
        <v>24</v>
      </c>
      <c r="H809" t="s">
        <v>24</v>
      </c>
      <c r="I809" t="s">
        <v>25</v>
      </c>
      <c r="J809" t="s">
        <v>127</v>
      </c>
      <c r="K809">
        <v>-47.276953599999999</v>
      </c>
      <c r="L809">
        <v>-72.078832899999995</v>
      </c>
      <c r="M809" s="1">
        <v>0</v>
      </c>
      <c r="N809">
        <v>0</v>
      </c>
      <c r="O809" t="s">
        <v>27</v>
      </c>
      <c r="P809" t="s">
        <v>180</v>
      </c>
      <c r="Q809" s="3">
        <v>1478496976</v>
      </c>
      <c r="R809" s="1">
        <v>44500</v>
      </c>
      <c r="S809" t="s">
        <v>465</v>
      </c>
      <c r="T809" t="s">
        <v>233</v>
      </c>
      <c r="U809" t="s">
        <v>25</v>
      </c>
      <c r="V809" t="s">
        <v>129</v>
      </c>
      <c r="W809" s="4">
        <f t="shared" si="67"/>
        <v>44500</v>
      </c>
      <c r="X809" s="4">
        <f t="shared" si="63"/>
        <v>24500000</v>
      </c>
      <c r="Y809" s="9">
        <v>2450</v>
      </c>
      <c r="Z809" s="5">
        <f t="shared" si="64"/>
        <v>18.163265306122447</v>
      </c>
      <c r="AA809" t="str">
        <f t="shared" si="65"/>
        <v>2022-07</v>
      </c>
      <c r="AB809" t="str">
        <f t="shared" si="66"/>
        <v>2022-2</v>
      </c>
    </row>
    <row r="810" spans="1:28" hidden="1" x14ac:dyDescent="0.25">
      <c r="A810">
        <v>4624826</v>
      </c>
      <c r="B810">
        <v>180892</v>
      </c>
      <c r="C810" t="s">
        <v>1599</v>
      </c>
      <c r="D810" t="s">
        <v>503</v>
      </c>
      <c r="E810" t="s">
        <v>1600</v>
      </c>
      <c r="F810" t="s">
        <v>271</v>
      </c>
      <c r="G810" t="s">
        <v>24</v>
      </c>
      <c r="H810" t="s">
        <v>39</v>
      </c>
      <c r="I810" t="s">
        <v>25</v>
      </c>
      <c r="J810" t="s">
        <v>70</v>
      </c>
      <c r="K810">
        <v>-45.082000000000001</v>
      </c>
      <c r="L810">
        <v>-71.730469999999997</v>
      </c>
      <c r="M810" s="1">
        <v>0</v>
      </c>
      <c r="N810">
        <v>0</v>
      </c>
      <c r="O810" t="s">
        <v>54</v>
      </c>
      <c r="P810" t="s">
        <v>35</v>
      </c>
      <c r="Q810" s="3">
        <v>5422100000</v>
      </c>
      <c r="R810" s="1">
        <v>162396.67000000001</v>
      </c>
      <c r="S810" t="s">
        <v>82</v>
      </c>
      <c r="T810" t="s">
        <v>141</v>
      </c>
      <c r="U810" t="s">
        <v>25</v>
      </c>
      <c r="V810" t="s">
        <v>73</v>
      </c>
      <c r="W810" s="4">
        <f t="shared" si="67"/>
        <v>162396.67000000001</v>
      </c>
      <c r="X810" s="4">
        <f t="shared" si="63"/>
        <v>28000000</v>
      </c>
      <c r="Y810" s="9">
        <v>2800</v>
      </c>
      <c r="Z810" s="5">
        <f t="shared" si="64"/>
        <v>57.998810714285717</v>
      </c>
      <c r="AA810" t="str">
        <f t="shared" si="65"/>
        <v>2022-07</v>
      </c>
      <c r="AB810" t="str">
        <f t="shared" si="66"/>
        <v>2022-2</v>
      </c>
    </row>
    <row r="811" spans="1:28" hidden="1" x14ac:dyDescent="0.25">
      <c r="A811">
        <v>4956379</v>
      </c>
      <c r="B811">
        <v>214844</v>
      </c>
      <c r="C811" t="s">
        <v>1036</v>
      </c>
      <c r="D811" t="s">
        <v>1037</v>
      </c>
      <c r="E811" t="s">
        <v>1038</v>
      </c>
      <c r="F811" t="s">
        <v>153</v>
      </c>
      <c r="G811" t="s">
        <v>24</v>
      </c>
      <c r="H811" t="s">
        <v>24</v>
      </c>
      <c r="I811" t="s">
        <v>25</v>
      </c>
      <c r="J811" t="s">
        <v>395</v>
      </c>
      <c r="K811">
        <v>-48.448448200000001</v>
      </c>
      <c r="L811">
        <v>-72.573331300000007</v>
      </c>
      <c r="M811" s="1">
        <v>36000000</v>
      </c>
      <c r="O811" t="s">
        <v>54</v>
      </c>
      <c r="P811" t="s">
        <v>35</v>
      </c>
      <c r="Q811" s="3">
        <v>4467758100</v>
      </c>
      <c r="R811" s="1">
        <v>130000</v>
      </c>
      <c r="S811" t="s">
        <v>1039</v>
      </c>
      <c r="T811" t="s">
        <v>1040</v>
      </c>
      <c r="U811" t="s">
        <v>25</v>
      </c>
      <c r="V811" t="s">
        <v>399</v>
      </c>
      <c r="W811" s="4">
        <f t="shared" si="67"/>
        <v>130000</v>
      </c>
      <c r="X811" s="4">
        <f t="shared" si="63"/>
        <v>36000000</v>
      </c>
      <c r="Y811" s="9">
        <v>3600</v>
      </c>
      <c r="Z811" s="5">
        <f t="shared" si="64"/>
        <v>36.111111111111114</v>
      </c>
      <c r="AA811" t="str">
        <f t="shared" si="65"/>
        <v>2022-10</v>
      </c>
      <c r="AB811" t="str">
        <f t="shared" si="66"/>
        <v>2022-2</v>
      </c>
    </row>
    <row r="812" spans="1:28" hidden="1" x14ac:dyDescent="0.25">
      <c r="A812">
        <v>5300907</v>
      </c>
      <c r="B812">
        <v>250994</v>
      </c>
      <c r="C812" t="s">
        <v>183</v>
      </c>
      <c r="D812" t="s">
        <v>184</v>
      </c>
      <c r="E812" t="s">
        <v>185</v>
      </c>
      <c r="F812" t="s">
        <v>153</v>
      </c>
      <c r="G812" t="s">
        <v>24</v>
      </c>
      <c r="H812" t="s">
        <v>39</v>
      </c>
      <c r="I812" t="s">
        <v>25</v>
      </c>
      <c r="J812" t="s">
        <v>33</v>
      </c>
      <c r="K812">
        <v>-46.594422897260699</v>
      </c>
      <c r="L812">
        <v>-72.153048396874993</v>
      </c>
      <c r="M812" s="1">
        <v>50000000</v>
      </c>
      <c r="O812" t="s">
        <v>27</v>
      </c>
      <c r="P812" t="s">
        <v>186</v>
      </c>
      <c r="Q812" s="3">
        <v>7500000</v>
      </c>
      <c r="R812" s="1">
        <v>215</v>
      </c>
      <c r="S812" t="s">
        <v>187</v>
      </c>
      <c r="T812" t="s">
        <v>188</v>
      </c>
      <c r="U812" t="s">
        <v>25</v>
      </c>
      <c r="V812" t="s">
        <v>36</v>
      </c>
      <c r="W812" s="4">
        <f t="shared" si="67"/>
        <v>215</v>
      </c>
      <c r="X812" s="4">
        <f t="shared" si="63"/>
        <v>50000000</v>
      </c>
      <c r="Y812" s="9">
        <v>5000</v>
      </c>
      <c r="Z812" s="5">
        <f t="shared" si="64"/>
        <v>4.2999999999999997E-2</v>
      </c>
      <c r="AA812" t="str">
        <f t="shared" si="65"/>
        <v>2022-12</v>
      </c>
      <c r="AB812" t="str">
        <f t="shared" si="66"/>
        <v>2022-2</v>
      </c>
    </row>
    <row r="813" spans="1:28" hidden="1" x14ac:dyDescent="0.25">
      <c r="A813">
        <v>5502412</v>
      </c>
      <c r="B813">
        <v>271746</v>
      </c>
      <c r="C813" t="s">
        <v>78</v>
      </c>
      <c r="D813" t="s">
        <v>79</v>
      </c>
      <c r="E813" t="s">
        <v>80</v>
      </c>
      <c r="F813" t="s">
        <v>23</v>
      </c>
      <c r="G813" t="s">
        <v>24</v>
      </c>
      <c r="H813" t="s">
        <v>39</v>
      </c>
      <c r="I813" t="s">
        <v>25</v>
      </c>
      <c r="J813" t="s">
        <v>70</v>
      </c>
      <c r="K813">
        <v>-45.0820097</v>
      </c>
      <c r="L813">
        <v>-71.730476499999995</v>
      </c>
      <c r="M813" s="1">
        <v>0</v>
      </c>
      <c r="N813">
        <v>0</v>
      </c>
      <c r="O813" t="s">
        <v>27</v>
      </c>
      <c r="P813" t="s">
        <v>81</v>
      </c>
      <c r="Q813" s="3">
        <v>0</v>
      </c>
      <c r="R813" s="1">
        <v>0</v>
      </c>
      <c r="S813" t="s">
        <v>82</v>
      </c>
      <c r="T813" t="s">
        <v>83</v>
      </c>
      <c r="U813" t="s">
        <v>25</v>
      </c>
      <c r="V813" t="s">
        <v>73</v>
      </c>
      <c r="W813" s="4">
        <f t="shared" si="67"/>
        <v>0</v>
      </c>
      <c r="X813" s="4">
        <f t="shared" si="63"/>
        <v>28000000</v>
      </c>
      <c r="Y813" s="9">
        <v>2800</v>
      </c>
      <c r="Z813" s="5">
        <f t="shared" si="64"/>
        <v>0</v>
      </c>
      <c r="AA813" t="str">
        <f t="shared" si="65"/>
        <v>2023-01</v>
      </c>
      <c r="AB813" t="str">
        <f t="shared" si="66"/>
        <v>2023-1</v>
      </c>
    </row>
    <row r="814" spans="1:28" hidden="1" x14ac:dyDescent="0.25">
      <c r="A814">
        <v>5866351</v>
      </c>
      <c r="B814">
        <v>303330</v>
      </c>
      <c r="C814" t="s">
        <v>545</v>
      </c>
      <c r="D814" t="s">
        <v>37</v>
      </c>
      <c r="E814" t="s">
        <v>100</v>
      </c>
      <c r="F814" t="s">
        <v>23</v>
      </c>
      <c r="G814" t="s">
        <v>24</v>
      </c>
      <c r="H814" t="s">
        <v>24</v>
      </c>
      <c r="I814" t="s">
        <v>25</v>
      </c>
      <c r="J814" t="s">
        <v>59</v>
      </c>
      <c r="K814">
        <v>-44.2957459</v>
      </c>
      <c r="L814">
        <v>-72.835906800000004</v>
      </c>
      <c r="M814" s="1">
        <v>0</v>
      </c>
      <c r="O814" t="s">
        <v>27</v>
      </c>
      <c r="P814" t="s">
        <v>543</v>
      </c>
      <c r="Q814" s="3">
        <v>1403925222</v>
      </c>
      <c r="R814" s="1">
        <v>39000</v>
      </c>
      <c r="S814" t="s">
        <v>544</v>
      </c>
      <c r="T814" t="s">
        <v>101</v>
      </c>
      <c r="U814" t="s">
        <v>25</v>
      </c>
      <c r="V814" t="s">
        <v>61</v>
      </c>
      <c r="W814" s="4">
        <f t="shared" si="67"/>
        <v>39000</v>
      </c>
      <c r="X814" s="4">
        <f t="shared" si="63"/>
        <v>17180000</v>
      </c>
      <c r="Y814" s="9">
        <v>1718</v>
      </c>
      <c r="Z814" s="5">
        <f t="shared" si="64"/>
        <v>22.700814901047728</v>
      </c>
      <c r="AA814" t="str">
        <f t="shared" si="65"/>
        <v>2023-04</v>
      </c>
      <c r="AB814" t="str">
        <f t="shared" si="66"/>
        <v>2023-1</v>
      </c>
    </row>
    <row r="815" spans="1:28" hidden="1" x14ac:dyDescent="0.25">
      <c r="A815">
        <v>5745925</v>
      </c>
      <c r="B815">
        <v>295926</v>
      </c>
      <c r="C815" t="s">
        <v>110</v>
      </c>
      <c r="D815" t="s">
        <v>38</v>
      </c>
      <c r="E815" t="s">
        <v>111</v>
      </c>
      <c r="F815" t="s">
        <v>23</v>
      </c>
      <c r="G815" t="s">
        <v>24</v>
      </c>
      <c r="H815" t="s">
        <v>39</v>
      </c>
      <c r="I815" t="s">
        <v>25</v>
      </c>
      <c r="J815" t="s">
        <v>106</v>
      </c>
      <c r="K815">
        <v>-47.625045499999999</v>
      </c>
      <c r="L815">
        <v>-73.667896299999995</v>
      </c>
      <c r="M815" s="1">
        <v>0</v>
      </c>
      <c r="O815" t="s">
        <v>27</v>
      </c>
      <c r="P815" t="s">
        <v>112</v>
      </c>
      <c r="Q815" s="3">
        <v>0</v>
      </c>
      <c r="R815" s="1">
        <v>0</v>
      </c>
      <c r="S815" t="s">
        <v>107</v>
      </c>
      <c r="T815" t="s">
        <v>108</v>
      </c>
      <c r="U815" t="s">
        <v>25</v>
      </c>
      <c r="V815" t="s">
        <v>109</v>
      </c>
      <c r="W815" s="4">
        <f t="shared" si="67"/>
        <v>0</v>
      </c>
      <c r="X815" s="4">
        <f t="shared" si="63"/>
        <v>14350000</v>
      </c>
      <c r="Y815" s="9">
        <v>1435</v>
      </c>
      <c r="Z815" s="5">
        <f t="shared" si="64"/>
        <v>0</v>
      </c>
      <c r="AA815" t="str">
        <f t="shared" si="65"/>
        <v>2023-03</v>
      </c>
      <c r="AB815" t="str">
        <f t="shared" si="66"/>
        <v>2023-1</v>
      </c>
    </row>
    <row r="816" spans="1:28" hidden="1" x14ac:dyDescent="0.25">
      <c r="A816">
        <v>5837709</v>
      </c>
      <c r="B816">
        <v>301379</v>
      </c>
      <c r="C816" t="s">
        <v>1357</v>
      </c>
      <c r="D816" t="s">
        <v>461</v>
      </c>
      <c r="E816" t="s">
        <v>37</v>
      </c>
      <c r="F816" t="s">
        <v>271</v>
      </c>
      <c r="G816" t="s">
        <v>24</v>
      </c>
      <c r="H816" t="s">
        <v>24</v>
      </c>
      <c r="I816" t="s">
        <v>25</v>
      </c>
      <c r="J816" t="s">
        <v>70</v>
      </c>
      <c r="K816">
        <v>-44.967759075836</v>
      </c>
      <c r="L816">
        <v>-71.778929012578004</v>
      </c>
      <c r="M816" s="1">
        <v>0</v>
      </c>
      <c r="N816">
        <v>0</v>
      </c>
      <c r="O816" t="s">
        <v>27</v>
      </c>
      <c r="P816" t="s">
        <v>1210</v>
      </c>
      <c r="Q816" s="3">
        <v>2352800000</v>
      </c>
      <c r="R816" s="1">
        <v>65890</v>
      </c>
      <c r="S816" t="s">
        <v>1358</v>
      </c>
      <c r="T816" t="s">
        <v>141</v>
      </c>
      <c r="U816" t="s">
        <v>25</v>
      </c>
      <c r="V816" t="s">
        <v>73</v>
      </c>
      <c r="W816" s="4">
        <f t="shared" si="67"/>
        <v>65890</v>
      </c>
      <c r="X816" s="4">
        <f t="shared" si="63"/>
        <v>13840000</v>
      </c>
      <c r="Y816" s="9">
        <v>1384</v>
      </c>
      <c r="Z816" s="5">
        <f t="shared" si="64"/>
        <v>47.608381502890175</v>
      </c>
      <c r="AA816" t="str">
        <f t="shared" si="65"/>
        <v>2023-04</v>
      </c>
      <c r="AB816" t="str">
        <f t="shared" si="66"/>
        <v>2023-1</v>
      </c>
    </row>
    <row r="817" spans="1:28" hidden="1" x14ac:dyDescent="0.25">
      <c r="A817">
        <v>5676798</v>
      </c>
      <c r="B817">
        <v>286107</v>
      </c>
      <c r="C817" t="s">
        <v>1577</v>
      </c>
      <c r="D817" t="s">
        <v>375</v>
      </c>
      <c r="E817" t="s">
        <v>1578</v>
      </c>
      <c r="F817" t="s">
        <v>32</v>
      </c>
      <c r="G817" t="s">
        <v>24</v>
      </c>
      <c r="H817" t="s">
        <v>24</v>
      </c>
      <c r="I817" t="s">
        <v>25</v>
      </c>
      <c r="J817" t="s">
        <v>127</v>
      </c>
      <c r="K817">
        <v>0</v>
      </c>
      <c r="L817">
        <v>0</v>
      </c>
      <c r="M817" s="6">
        <v>9370000</v>
      </c>
      <c r="O817" t="s">
        <v>27</v>
      </c>
      <c r="P817" t="s">
        <v>312</v>
      </c>
      <c r="Q817" s="3">
        <v>2000000</v>
      </c>
      <c r="R817" s="6">
        <f>56.3386947113177*M817/10000</f>
        <v>52789.356944504681</v>
      </c>
      <c r="S817" t="s">
        <v>1579</v>
      </c>
      <c r="T817" t="s">
        <v>35</v>
      </c>
      <c r="U817" t="s">
        <v>25</v>
      </c>
      <c r="V817" t="s">
        <v>129</v>
      </c>
      <c r="W817" s="4">
        <f t="shared" si="67"/>
        <v>52789.356944504681</v>
      </c>
      <c r="X817" s="4">
        <f t="shared" si="63"/>
        <v>9370000</v>
      </c>
      <c r="Y817" s="9">
        <v>937</v>
      </c>
      <c r="Z817" s="5">
        <f t="shared" si="64"/>
        <v>56.338694711317693</v>
      </c>
      <c r="AA817" t="str">
        <f t="shared" si="65"/>
        <v>2023-03</v>
      </c>
      <c r="AB817" t="str">
        <f t="shared" si="66"/>
        <v>2023-1</v>
      </c>
    </row>
    <row r="818" spans="1:28" hidden="1" x14ac:dyDescent="0.25">
      <c r="A818">
        <v>5443702</v>
      </c>
      <c r="B818">
        <v>265551</v>
      </c>
      <c r="C818" t="s">
        <v>369</v>
      </c>
      <c r="D818" t="s">
        <v>370</v>
      </c>
      <c r="E818" t="s">
        <v>371</v>
      </c>
      <c r="F818" t="s">
        <v>153</v>
      </c>
      <c r="G818" t="s">
        <v>24</v>
      </c>
      <c r="H818" t="s">
        <v>24</v>
      </c>
      <c r="I818" t="s">
        <v>25</v>
      </c>
      <c r="J818" t="s">
        <v>127</v>
      </c>
      <c r="K818">
        <v>-47.296094282711799</v>
      </c>
      <c r="L818">
        <v>-72.063721833203104</v>
      </c>
      <c r="M818" s="6">
        <v>9000000</v>
      </c>
      <c r="O818" t="s">
        <v>27</v>
      </c>
      <c r="P818" t="s">
        <v>242</v>
      </c>
      <c r="Q818" s="3">
        <v>334648615</v>
      </c>
      <c r="R818" s="1">
        <v>9500</v>
      </c>
      <c r="S818" t="s">
        <v>372</v>
      </c>
      <c r="T818" t="s">
        <v>233</v>
      </c>
      <c r="U818" t="s">
        <v>25</v>
      </c>
      <c r="V818" t="s">
        <v>129</v>
      </c>
      <c r="W818" s="4">
        <f t="shared" si="67"/>
        <v>9500</v>
      </c>
      <c r="X818" s="4">
        <f t="shared" si="63"/>
        <v>9000000</v>
      </c>
      <c r="Y818" s="9">
        <v>900</v>
      </c>
      <c r="Z818" s="5">
        <f t="shared" si="64"/>
        <v>10.555555555555555</v>
      </c>
      <c r="AA818" t="str">
        <f t="shared" si="65"/>
        <v>2023-01</v>
      </c>
      <c r="AB818" t="str">
        <f t="shared" si="66"/>
        <v>2023-1</v>
      </c>
    </row>
    <row r="819" spans="1:28" hidden="1" x14ac:dyDescent="0.25">
      <c r="A819">
        <v>5386204</v>
      </c>
      <c r="B819">
        <v>259986</v>
      </c>
      <c r="C819" t="s">
        <v>1035</v>
      </c>
      <c r="D819" t="s">
        <v>641</v>
      </c>
      <c r="E819" t="s">
        <v>642</v>
      </c>
      <c r="F819" t="s">
        <v>23</v>
      </c>
      <c r="G819" t="s">
        <v>24</v>
      </c>
      <c r="H819" t="s">
        <v>39</v>
      </c>
      <c r="I819" t="s">
        <v>25</v>
      </c>
      <c r="J819" t="s">
        <v>59</v>
      </c>
      <c r="K819">
        <v>-44.729918699999999</v>
      </c>
      <c r="L819">
        <v>-72.682281200000006</v>
      </c>
      <c r="M819" s="1">
        <v>0</v>
      </c>
      <c r="N819">
        <v>0</v>
      </c>
      <c r="O819" t="s">
        <v>27</v>
      </c>
      <c r="P819" t="s">
        <v>81</v>
      </c>
      <c r="Q819" s="3">
        <v>900000000</v>
      </c>
      <c r="R819" s="1">
        <v>28775.230281773402</v>
      </c>
      <c r="S819" t="s">
        <v>818</v>
      </c>
      <c r="T819" t="s">
        <v>819</v>
      </c>
      <c r="U819" t="s">
        <v>25</v>
      </c>
      <c r="V819" t="s">
        <v>61</v>
      </c>
      <c r="W819" s="4">
        <f t="shared" si="67"/>
        <v>28775.230281773402</v>
      </c>
      <c r="X819" s="4">
        <f t="shared" si="63"/>
        <v>8000000</v>
      </c>
      <c r="Y819" s="9">
        <v>800</v>
      </c>
      <c r="Z819" s="5">
        <f t="shared" si="64"/>
        <v>35.969037852216751</v>
      </c>
      <c r="AA819" t="str">
        <f t="shared" si="65"/>
        <v>2023-01</v>
      </c>
      <c r="AB819" t="str">
        <f t="shared" si="66"/>
        <v>2023-1</v>
      </c>
    </row>
    <row r="820" spans="1:28" hidden="1" x14ac:dyDescent="0.25">
      <c r="A820">
        <v>5696200</v>
      </c>
      <c r="B820">
        <v>288581</v>
      </c>
      <c r="C820" t="s">
        <v>1952</v>
      </c>
      <c r="D820" t="s">
        <v>1953</v>
      </c>
      <c r="E820" t="s">
        <v>387</v>
      </c>
      <c r="F820" t="s">
        <v>32</v>
      </c>
      <c r="G820" t="s">
        <v>24</v>
      </c>
      <c r="H820" t="s">
        <v>24</v>
      </c>
      <c r="I820" t="s">
        <v>25</v>
      </c>
      <c r="J820" t="s">
        <v>424</v>
      </c>
      <c r="K820">
        <v>-43.820786474475199</v>
      </c>
      <c r="L820">
        <v>-73.887813034423701</v>
      </c>
      <c r="M820" s="1">
        <v>0</v>
      </c>
      <c r="O820" t="s">
        <v>27</v>
      </c>
      <c r="P820" t="s">
        <v>1954</v>
      </c>
      <c r="Q820" s="3">
        <v>2000000000</v>
      </c>
      <c r="R820" s="1">
        <v>56185.851559789502</v>
      </c>
      <c r="S820" t="s">
        <v>1955</v>
      </c>
      <c r="T820" t="s">
        <v>35</v>
      </c>
      <c r="U820" t="s">
        <v>25</v>
      </c>
      <c r="V820" t="s">
        <v>427</v>
      </c>
      <c r="W820" s="4">
        <f t="shared" si="67"/>
        <v>56185.851559789502</v>
      </c>
      <c r="X820" s="4">
        <f t="shared" si="63"/>
        <v>7300000</v>
      </c>
      <c r="Y820" s="9">
        <v>730</v>
      </c>
      <c r="Z820" s="5">
        <f t="shared" si="64"/>
        <v>76.966919944917123</v>
      </c>
      <c r="AA820" t="str">
        <f t="shared" si="65"/>
        <v>2023-03</v>
      </c>
      <c r="AB820" t="str">
        <f t="shared" si="66"/>
        <v>2023-1</v>
      </c>
    </row>
    <row r="821" spans="1:28" hidden="1" x14ac:dyDescent="0.25">
      <c r="A821">
        <v>5895606</v>
      </c>
      <c r="B821">
        <v>304841</v>
      </c>
      <c r="C821" t="s">
        <v>611</v>
      </c>
      <c r="D821" t="s">
        <v>612</v>
      </c>
      <c r="E821" t="s">
        <v>613</v>
      </c>
      <c r="F821" t="s">
        <v>23</v>
      </c>
      <c r="G821" t="s">
        <v>24</v>
      </c>
      <c r="H821" t="s">
        <v>24</v>
      </c>
      <c r="I821" t="s">
        <v>25</v>
      </c>
      <c r="J821" t="s">
        <v>127</v>
      </c>
      <c r="K821">
        <v>-47.253086500000002</v>
      </c>
      <c r="L821">
        <v>-72.576237300000003</v>
      </c>
      <c r="M821" s="1">
        <v>0</v>
      </c>
      <c r="O821" t="s">
        <v>27</v>
      </c>
      <c r="P821" t="s">
        <v>543</v>
      </c>
      <c r="Q821" s="3">
        <v>650597509</v>
      </c>
      <c r="R821" s="1">
        <v>18100</v>
      </c>
      <c r="S821" t="s">
        <v>607</v>
      </c>
      <c r="T821" t="s">
        <v>233</v>
      </c>
      <c r="U821" t="s">
        <v>25</v>
      </c>
      <c r="V821" t="s">
        <v>129</v>
      </c>
      <c r="W821" s="4">
        <f t="shared" si="67"/>
        <v>18100</v>
      </c>
      <c r="X821" s="4">
        <f t="shared" si="63"/>
        <v>7160000</v>
      </c>
      <c r="Y821" s="9">
        <v>716</v>
      </c>
      <c r="Z821" s="5">
        <f t="shared" si="64"/>
        <v>25.279329608938546</v>
      </c>
      <c r="AA821" t="str">
        <f t="shared" si="65"/>
        <v>2023-05</v>
      </c>
      <c r="AB821" t="str">
        <f t="shared" si="66"/>
        <v>2023-1</v>
      </c>
    </row>
    <row r="822" spans="1:28" hidden="1" x14ac:dyDescent="0.25">
      <c r="A822">
        <v>5568096</v>
      </c>
      <c r="B822">
        <v>277521</v>
      </c>
      <c r="C822" t="s">
        <v>344</v>
      </c>
      <c r="D822" t="s">
        <v>345</v>
      </c>
      <c r="E822" t="s">
        <v>345</v>
      </c>
      <c r="F822" t="s">
        <v>23</v>
      </c>
      <c r="G822" t="s">
        <v>24</v>
      </c>
      <c r="H822" t="s">
        <v>24</v>
      </c>
      <c r="I822" t="s">
        <v>25</v>
      </c>
      <c r="J822" t="s">
        <v>63</v>
      </c>
      <c r="K822">
        <v>-46.6222134</v>
      </c>
      <c r="L822">
        <v>-72.675400800000006</v>
      </c>
      <c r="M822" s="1">
        <v>7100000</v>
      </c>
      <c r="N822">
        <v>0</v>
      </c>
      <c r="O822" t="s">
        <v>27</v>
      </c>
      <c r="P822" t="s">
        <v>346</v>
      </c>
      <c r="Q822" s="3">
        <v>250710756</v>
      </c>
      <c r="R822" s="1">
        <v>7100</v>
      </c>
      <c r="S822" t="s">
        <v>347</v>
      </c>
      <c r="T822" t="s">
        <v>348</v>
      </c>
      <c r="U822" t="s">
        <v>25</v>
      </c>
      <c r="V822" t="s">
        <v>66</v>
      </c>
      <c r="W822" s="4">
        <f t="shared" si="67"/>
        <v>7100</v>
      </c>
      <c r="X822" s="4">
        <f t="shared" si="63"/>
        <v>7100000</v>
      </c>
      <c r="Y822" s="9">
        <v>710</v>
      </c>
      <c r="Z822" s="5">
        <f t="shared" si="64"/>
        <v>10</v>
      </c>
      <c r="AA822" t="str">
        <f t="shared" si="65"/>
        <v>2023-02</v>
      </c>
      <c r="AB822" t="str">
        <f t="shared" si="66"/>
        <v>2023-1</v>
      </c>
    </row>
    <row r="823" spans="1:28" hidden="1" x14ac:dyDescent="0.25">
      <c r="A823">
        <v>5386242</v>
      </c>
      <c r="B823">
        <v>260023</v>
      </c>
      <c r="C823" t="s">
        <v>640</v>
      </c>
      <c r="D823" t="s">
        <v>641</v>
      </c>
      <c r="E823" t="s">
        <v>642</v>
      </c>
      <c r="F823" t="s">
        <v>23</v>
      </c>
      <c r="G823" t="s">
        <v>24</v>
      </c>
      <c r="H823" t="s">
        <v>39</v>
      </c>
      <c r="I823" t="s">
        <v>25</v>
      </c>
      <c r="J823" t="s">
        <v>127</v>
      </c>
      <c r="K823">
        <v>-47.252086499999997</v>
      </c>
      <c r="L823">
        <v>-72.575237299999998</v>
      </c>
      <c r="M823" s="1">
        <v>0</v>
      </c>
      <c r="N823">
        <v>0</v>
      </c>
      <c r="O823" t="s">
        <v>27</v>
      </c>
      <c r="P823" t="s">
        <v>81</v>
      </c>
      <c r="Q823" s="3">
        <v>650387644</v>
      </c>
      <c r="R823" s="1">
        <v>18500</v>
      </c>
      <c r="S823" t="s">
        <v>635</v>
      </c>
      <c r="T823" t="s">
        <v>636</v>
      </c>
      <c r="U823" t="s">
        <v>25</v>
      </c>
      <c r="V823" t="s">
        <v>129</v>
      </c>
      <c r="W823" s="4">
        <f t="shared" si="67"/>
        <v>18500</v>
      </c>
      <c r="X823" s="4">
        <f t="shared" si="63"/>
        <v>7100000</v>
      </c>
      <c r="Y823" s="9">
        <v>710</v>
      </c>
      <c r="Z823" s="5">
        <f t="shared" si="64"/>
        <v>26.056338028169016</v>
      </c>
      <c r="AA823" t="str">
        <f t="shared" si="65"/>
        <v>2023-01</v>
      </c>
      <c r="AB823" t="str">
        <f t="shared" si="66"/>
        <v>2023-1</v>
      </c>
    </row>
    <row r="824" spans="1:28" hidden="1" x14ac:dyDescent="0.25">
      <c r="A824">
        <v>5859763</v>
      </c>
      <c r="B824">
        <v>302699</v>
      </c>
      <c r="C824" t="s">
        <v>928</v>
      </c>
      <c r="D824" t="s">
        <v>37</v>
      </c>
      <c r="E824" t="s">
        <v>241</v>
      </c>
      <c r="F824" t="s">
        <v>23</v>
      </c>
      <c r="G824" t="s">
        <v>24</v>
      </c>
      <c r="H824" t="s">
        <v>24</v>
      </c>
      <c r="I824" t="s">
        <v>25</v>
      </c>
      <c r="J824" t="s">
        <v>63</v>
      </c>
      <c r="K824">
        <v>-46.378345000000003</v>
      </c>
      <c r="L824">
        <v>-72.300762300000002</v>
      </c>
      <c r="M824" s="1">
        <v>6650000</v>
      </c>
      <c r="O824" t="s">
        <v>27</v>
      </c>
      <c r="P824" t="s">
        <v>543</v>
      </c>
      <c r="Q824" s="3">
        <v>798000000</v>
      </c>
      <c r="R824" s="1">
        <v>22180.702122064999</v>
      </c>
      <c r="S824" t="s">
        <v>929</v>
      </c>
      <c r="T824" t="s">
        <v>298</v>
      </c>
      <c r="U824" t="s">
        <v>25</v>
      </c>
      <c r="V824" t="s">
        <v>66</v>
      </c>
      <c r="W824" s="4">
        <f t="shared" si="67"/>
        <v>22180.702122064999</v>
      </c>
      <c r="X824" s="4">
        <f t="shared" si="63"/>
        <v>6650000</v>
      </c>
      <c r="Y824" s="9">
        <v>665</v>
      </c>
      <c r="Z824" s="5">
        <f t="shared" si="64"/>
        <v>33.354439281300749</v>
      </c>
      <c r="AA824" t="str">
        <f t="shared" si="65"/>
        <v>2023-04</v>
      </c>
      <c r="AB824" t="str">
        <f t="shared" si="66"/>
        <v>2023-1</v>
      </c>
    </row>
    <row r="825" spans="1:28" hidden="1" x14ac:dyDescent="0.25">
      <c r="A825">
        <v>6146013</v>
      </c>
      <c r="B825">
        <v>319339</v>
      </c>
      <c r="C825" t="s">
        <v>742</v>
      </c>
      <c r="D825" t="s">
        <v>503</v>
      </c>
      <c r="E825" t="s">
        <v>743</v>
      </c>
      <c r="F825" t="s">
        <v>271</v>
      </c>
      <c r="G825" t="s">
        <v>24</v>
      </c>
      <c r="H825" t="s">
        <v>39</v>
      </c>
      <c r="I825" t="s">
        <v>25</v>
      </c>
      <c r="J825" t="s">
        <v>59</v>
      </c>
      <c r="K825">
        <v>-45.004849999999998</v>
      </c>
      <c r="L825">
        <v>-72.481300000000005</v>
      </c>
      <c r="M825" s="1">
        <v>6000000</v>
      </c>
      <c r="N825">
        <v>0</v>
      </c>
      <c r="O825" t="s">
        <v>54</v>
      </c>
      <c r="P825" t="s">
        <v>35</v>
      </c>
      <c r="Q825" s="3">
        <v>600000000</v>
      </c>
      <c r="R825" s="1">
        <v>16626.490000000002</v>
      </c>
      <c r="S825" t="s">
        <v>744</v>
      </c>
      <c r="T825" t="s">
        <v>560</v>
      </c>
      <c r="U825" t="s">
        <v>25</v>
      </c>
      <c r="V825" t="s">
        <v>61</v>
      </c>
      <c r="W825" s="4">
        <f t="shared" si="67"/>
        <v>16626.490000000002</v>
      </c>
      <c r="X825" s="4">
        <f t="shared" si="63"/>
        <v>6000000</v>
      </c>
      <c r="Y825" s="9">
        <v>600</v>
      </c>
      <c r="Z825" s="5">
        <f t="shared" si="64"/>
        <v>27.71081666666667</v>
      </c>
      <c r="AA825" t="str">
        <f t="shared" si="65"/>
        <v>2023-06</v>
      </c>
      <c r="AB825" t="str">
        <f t="shared" si="66"/>
        <v>2023-1</v>
      </c>
    </row>
    <row r="826" spans="1:28" hidden="1" x14ac:dyDescent="0.25">
      <c r="A826">
        <v>5450820</v>
      </c>
      <c r="B826">
        <v>266088</v>
      </c>
      <c r="C826" t="s">
        <v>2134</v>
      </c>
      <c r="D826" t="s">
        <v>371</v>
      </c>
      <c r="E826" t="s">
        <v>318</v>
      </c>
      <c r="F826" t="s">
        <v>153</v>
      </c>
      <c r="G826" t="s">
        <v>24</v>
      </c>
      <c r="H826" t="s">
        <v>39</v>
      </c>
      <c r="I826" t="s">
        <v>25</v>
      </c>
      <c r="J826" t="s">
        <v>70</v>
      </c>
      <c r="K826">
        <v>-45.704410829800999</v>
      </c>
      <c r="L826">
        <v>-72.376068252162995</v>
      </c>
      <c r="M826" s="1">
        <v>0</v>
      </c>
      <c r="O826" t="s">
        <v>27</v>
      </c>
      <c r="P826" t="s">
        <v>292</v>
      </c>
      <c r="Q826" s="3">
        <v>1776627719</v>
      </c>
      <c r="R826" s="1">
        <v>50430</v>
      </c>
      <c r="S826" t="s">
        <v>2135</v>
      </c>
      <c r="T826" t="s">
        <v>155</v>
      </c>
      <c r="U826" t="s">
        <v>25</v>
      </c>
      <c r="V826" t="s">
        <v>73</v>
      </c>
      <c r="W826" s="4">
        <f t="shared" si="67"/>
        <v>50430</v>
      </c>
      <c r="X826" s="4">
        <f t="shared" si="63"/>
        <v>5920000</v>
      </c>
      <c r="Y826" s="9">
        <v>592</v>
      </c>
      <c r="Z826" s="5">
        <f t="shared" si="64"/>
        <v>85.185810810810807</v>
      </c>
      <c r="AA826" t="str">
        <f t="shared" si="65"/>
        <v>2023-01</v>
      </c>
      <c r="AB826" t="str">
        <f t="shared" si="66"/>
        <v>2023-1</v>
      </c>
    </row>
    <row r="827" spans="1:28" hidden="1" x14ac:dyDescent="0.25">
      <c r="A827">
        <v>5901584</v>
      </c>
      <c r="B827">
        <v>305120</v>
      </c>
      <c r="C827" t="s">
        <v>3117</v>
      </c>
      <c r="D827" t="s">
        <v>613</v>
      </c>
      <c r="E827" t="s">
        <v>3115</v>
      </c>
      <c r="F827" t="s">
        <v>153</v>
      </c>
      <c r="G827" t="s">
        <v>24</v>
      </c>
      <c r="H827" t="s">
        <v>39</v>
      </c>
      <c r="I827" t="s">
        <v>25</v>
      </c>
      <c r="J827" t="s">
        <v>59</v>
      </c>
      <c r="K827">
        <v>-43.964814199999999</v>
      </c>
      <c r="L827">
        <v>-72.398053700000006</v>
      </c>
      <c r="M827" s="6">
        <v>5730000</v>
      </c>
      <c r="O827" t="s">
        <v>27</v>
      </c>
      <c r="P827" t="s">
        <v>3116</v>
      </c>
      <c r="Q827" s="3">
        <v>4584000000</v>
      </c>
      <c r="R827" s="1">
        <v>127721</v>
      </c>
      <c r="S827" t="s">
        <v>3118</v>
      </c>
      <c r="T827" t="s">
        <v>309</v>
      </c>
      <c r="U827" t="s">
        <v>25</v>
      </c>
      <c r="V827" t="s">
        <v>61</v>
      </c>
      <c r="W827" s="4">
        <f t="shared" si="67"/>
        <v>127721</v>
      </c>
      <c r="X827" s="4">
        <f t="shared" si="63"/>
        <v>5740000</v>
      </c>
      <c r="Y827" s="9">
        <v>574</v>
      </c>
      <c r="Z827" s="5">
        <f t="shared" si="64"/>
        <v>222.51045296167248</v>
      </c>
      <c r="AA827" t="str">
        <f t="shared" si="65"/>
        <v>2023-05</v>
      </c>
      <c r="AB827" t="str">
        <f t="shared" si="66"/>
        <v>2023-1</v>
      </c>
    </row>
    <row r="828" spans="1:28" hidden="1" x14ac:dyDescent="0.25">
      <c r="A828">
        <v>5472460</v>
      </c>
      <c r="B828">
        <v>268388</v>
      </c>
      <c r="C828" t="s">
        <v>2528</v>
      </c>
      <c r="D828" t="s">
        <v>1222</v>
      </c>
      <c r="E828" t="s">
        <v>1113</v>
      </c>
      <c r="F828" t="s">
        <v>23</v>
      </c>
      <c r="G828" t="s">
        <v>24</v>
      </c>
      <c r="H828" t="s">
        <v>39</v>
      </c>
      <c r="I828" t="s">
        <v>25</v>
      </c>
      <c r="J828" t="s">
        <v>33</v>
      </c>
      <c r="K828">
        <v>-46.862265499999999</v>
      </c>
      <c r="L828">
        <v>-72.758488</v>
      </c>
      <c r="M828" s="1">
        <v>0</v>
      </c>
      <c r="N828">
        <v>0</v>
      </c>
      <c r="O828" t="s">
        <v>27</v>
      </c>
      <c r="P828" t="s">
        <v>345</v>
      </c>
      <c r="Q828" s="3">
        <v>2417355294</v>
      </c>
      <c r="R828" s="1">
        <v>70000</v>
      </c>
      <c r="S828" t="s">
        <v>2527</v>
      </c>
      <c r="T828" t="s">
        <v>1005</v>
      </c>
      <c r="U828" t="s">
        <v>25</v>
      </c>
      <c r="V828" t="s">
        <v>36</v>
      </c>
      <c r="W828" s="4">
        <f t="shared" si="67"/>
        <v>70000</v>
      </c>
      <c r="X828" s="4">
        <f t="shared" si="63"/>
        <v>5500000</v>
      </c>
      <c r="Y828" s="9">
        <v>550</v>
      </c>
      <c r="Z828" s="5">
        <f t="shared" si="64"/>
        <v>127.27272727272727</v>
      </c>
      <c r="AA828" t="str">
        <f t="shared" si="65"/>
        <v>2023-01</v>
      </c>
      <c r="AB828" t="str">
        <f t="shared" si="66"/>
        <v>2023-1</v>
      </c>
    </row>
    <row r="829" spans="1:28" hidden="1" x14ac:dyDescent="0.25">
      <c r="A829">
        <v>5868657</v>
      </c>
      <c r="B829">
        <v>303529</v>
      </c>
      <c r="C829" t="s">
        <v>2092</v>
      </c>
      <c r="D829" t="s">
        <v>85</v>
      </c>
      <c r="E829" t="s">
        <v>1152</v>
      </c>
      <c r="F829" t="s">
        <v>23</v>
      </c>
      <c r="G829" t="s">
        <v>24</v>
      </c>
      <c r="H829" t="s">
        <v>24</v>
      </c>
      <c r="I829" t="s">
        <v>25</v>
      </c>
      <c r="J829" t="s">
        <v>26</v>
      </c>
      <c r="K829">
        <v>-45.531002999999998</v>
      </c>
      <c r="L829">
        <v>-72.719492900000006</v>
      </c>
      <c r="M829" s="1">
        <v>5381200</v>
      </c>
      <c r="O829" t="s">
        <v>27</v>
      </c>
      <c r="P829" t="s">
        <v>1281</v>
      </c>
      <c r="Q829" s="3">
        <v>1614360000</v>
      </c>
      <c r="R829" s="1">
        <v>44811.056924831602</v>
      </c>
      <c r="S829" t="s">
        <v>2018</v>
      </c>
      <c r="T829" t="s">
        <v>2093</v>
      </c>
      <c r="U829" t="s">
        <v>25</v>
      </c>
      <c r="V829" t="s">
        <v>25</v>
      </c>
      <c r="W829" s="4">
        <f t="shared" si="67"/>
        <v>44811.056924831602</v>
      </c>
      <c r="X829" s="4">
        <f t="shared" si="63"/>
        <v>5381200</v>
      </c>
      <c r="Y829" s="9">
        <v>538.12</v>
      </c>
      <c r="Z829" s="5">
        <f t="shared" si="64"/>
        <v>83.273353387407269</v>
      </c>
      <c r="AA829" t="str">
        <f t="shared" si="65"/>
        <v>2023-04</v>
      </c>
      <c r="AB829" t="str">
        <f t="shared" si="66"/>
        <v>2023-1</v>
      </c>
    </row>
    <row r="830" spans="1:28" hidden="1" x14ac:dyDescent="0.25">
      <c r="A830">
        <v>5502501</v>
      </c>
      <c r="B830">
        <v>271826</v>
      </c>
      <c r="C830" t="s">
        <v>1224</v>
      </c>
      <c r="D830" t="s">
        <v>196</v>
      </c>
      <c r="E830" t="s">
        <v>80</v>
      </c>
      <c r="F830" t="s">
        <v>23</v>
      </c>
      <c r="G830" t="s">
        <v>24</v>
      </c>
      <c r="H830" t="s">
        <v>24</v>
      </c>
      <c r="I830" t="s">
        <v>25</v>
      </c>
      <c r="J830" t="s">
        <v>59</v>
      </c>
      <c r="K830">
        <v>-44.744586599999998</v>
      </c>
      <c r="L830">
        <v>-72.844229999999996</v>
      </c>
      <c r="M830" s="1">
        <v>5230000</v>
      </c>
      <c r="O830" t="s">
        <v>27</v>
      </c>
      <c r="P830" t="s">
        <v>349</v>
      </c>
      <c r="Q830" s="3">
        <v>690000000</v>
      </c>
      <c r="R830" s="1">
        <v>22061.009882693001</v>
      </c>
      <c r="S830" t="s">
        <v>1048</v>
      </c>
      <c r="T830" t="s">
        <v>1223</v>
      </c>
      <c r="U830" t="s">
        <v>25</v>
      </c>
      <c r="V830" t="s">
        <v>61</v>
      </c>
      <c r="W830" s="4">
        <f t="shared" si="67"/>
        <v>22061.009882693001</v>
      </c>
      <c r="X830" s="4">
        <f t="shared" si="63"/>
        <v>5230000</v>
      </c>
      <c r="Y830" s="9">
        <v>523</v>
      </c>
      <c r="Z830" s="5">
        <f t="shared" si="64"/>
        <v>42.18166325562715</v>
      </c>
      <c r="AA830" t="str">
        <f t="shared" si="65"/>
        <v>2023-01</v>
      </c>
      <c r="AB830" t="str">
        <f t="shared" si="66"/>
        <v>2023-1</v>
      </c>
    </row>
    <row r="831" spans="1:28" hidden="1" x14ac:dyDescent="0.25">
      <c r="A831">
        <v>5686417</v>
      </c>
      <c r="B831">
        <v>287289</v>
      </c>
      <c r="C831" t="s">
        <v>1910</v>
      </c>
      <c r="D831" t="s">
        <v>1911</v>
      </c>
      <c r="E831" t="s">
        <v>1912</v>
      </c>
      <c r="F831" t="s">
        <v>32</v>
      </c>
      <c r="G831" t="s">
        <v>24</v>
      </c>
      <c r="H831" t="s">
        <v>24</v>
      </c>
      <c r="I831" t="s">
        <v>25</v>
      </c>
      <c r="J831" t="s">
        <v>70</v>
      </c>
      <c r="K831">
        <v>0</v>
      </c>
      <c r="L831">
        <v>0</v>
      </c>
      <c r="M831" s="1">
        <v>0</v>
      </c>
      <c r="O831" t="s">
        <v>27</v>
      </c>
      <c r="P831" t="s">
        <v>320</v>
      </c>
      <c r="Q831" s="3">
        <v>1244962950</v>
      </c>
      <c r="R831" s="1">
        <v>35000</v>
      </c>
      <c r="S831" t="s">
        <v>1913</v>
      </c>
      <c r="T831" t="s">
        <v>35</v>
      </c>
      <c r="U831" t="s">
        <v>25</v>
      </c>
      <c r="V831" t="s">
        <v>73</v>
      </c>
      <c r="W831" s="4">
        <f t="shared" si="67"/>
        <v>35000</v>
      </c>
      <c r="X831" s="4">
        <f t="shared" si="63"/>
        <v>4740000</v>
      </c>
      <c r="Y831" s="9">
        <v>474</v>
      </c>
      <c r="Z831" s="5">
        <f t="shared" si="64"/>
        <v>73.839662447257382</v>
      </c>
      <c r="AA831" t="str">
        <f t="shared" si="65"/>
        <v>2023-03</v>
      </c>
      <c r="AB831" t="str">
        <f t="shared" si="66"/>
        <v>2023-1</v>
      </c>
    </row>
    <row r="832" spans="1:28" hidden="1" x14ac:dyDescent="0.25">
      <c r="A832">
        <v>5744650</v>
      </c>
      <c r="B832">
        <v>295798</v>
      </c>
      <c r="C832" t="s">
        <v>1575</v>
      </c>
      <c r="D832" t="s">
        <v>453</v>
      </c>
      <c r="E832" t="s">
        <v>111</v>
      </c>
      <c r="F832" t="s">
        <v>153</v>
      </c>
      <c r="G832" t="s">
        <v>24</v>
      </c>
      <c r="H832" t="s">
        <v>24</v>
      </c>
      <c r="I832" t="s">
        <v>25</v>
      </c>
      <c r="J832" t="s">
        <v>26</v>
      </c>
      <c r="K832">
        <v>-46.143462900000003</v>
      </c>
      <c r="L832">
        <v>-74.364886900000002</v>
      </c>
      <c r="M832" s="1">
        <v>4500000</v>
      </c>
      <c r="O832" t="s">
        <v>27</v>
      </c>
      <c r="P832" t="s">
        <v>389</v>
      </c>
      <c r="Q832" s="3">
        <v>900000000</v>
      </c>
      <c r="R832" s="1">
        <v>25298</v>
      </c>
      <c r="S832" t="s">
        <v>1576</v>
      </c>
      <c r="T832" t="s">
        <v>228</v>
      </c>
      <c r="U832" t="s">
        <v>25</v>
      </c>
      <c r="V832" t="s">
        <v>25</v>
      </c>
      <c r="W832" s="4">
        <f t="shared" si="67"/>
        <v>25298</v>
      </c>
      <c r="X832" s="4">
        <f t="shared" si="63"/>
        <v>4500000</v>
      </c>
      <c r="Y832" s="9">
        <v>450</v>
      </c>
      <c r="Z832" s="5">
        <f t="shared" si="64"/>
        <v>56.217777777777776</v>
      </c>
      <c r="AA832" t="str">
        <f t="shared" si="65"/>
        <v>2023-03</v>
      </c>
      <c r="AB832" t="str">
        <f t="shared" si="66"/>
        <v>2023-1</v>
      </c>
    </row>
    <row r="833" spans="1:29" hidden="1" x14ac:dyDescent="0.25">
      <c r="A833">
        <v>5485682</v>
      </c>
      <c r="B833">
        <v>269683</v>
      </c>
      <c r="C833" t="s">
        <v>1180</v>
      </c>
      <c r="D833" t="s">
        <v>49</v>
      </c>
      <c r="E833" t="s">
        <v>1181</v>
      </c>
      <c r="F833" t="s">
        <v>23</v>
      </c>
      <c r="G833" t="s">
        <v>24</v>
      </c>
      <c r="H833" t="s">
        <v>39</v>
      </c>
      <c r="I833" t="s">
        <v>25</v>
      </c>
      <c r="J833" t="s">
        <v>59</v>
      </c>
      <c r="K833">
        <v>-44.729918699999999</v>
      </c>
      <c r="L833">
        <v>-72.682281200000006</v>
      </c>
      <c r="M833" s="1">
        <v>0</v>
      </c>
      <c r="N833">
        <v>0</v>
      </c>
      <c r="O833" t="s">
        <v>27</v>
      </c>
      <c r="P833" t="s">
        <v>345</v>
      </c>
      <c r="Q833" s="3">
        <v>592686047</v>
      </c>
      <c r="R833" s="1">
        <v>17000</v>
      </c>
      <c r="S833" t="s">
        <v>1177</v>
      </c>
      <c r="T833" t="s">
        <v>1178</v>
      </c>
      <c r="U833" t="s">
        <v>25</v>
      </c>
      <c r="V833" t="s">
        <v>61</v>
      </c>
      <c r="W833" s="4">
        <f t="shared" si="67"/>
        <v>17000</v>
      </c>
      <c r="X833" s="4">
        <f t="shared" ref="X833:X891" si="68">Y833*10000</f>
        <v>4150000</v>
      </c>
      <c r="Y833" s="9">
        <v>415</v>
      </c>
      <c r="Z833" s="5">
        <f t="shared" ref="Z833:Z891" si="69">W833/Y833</f>
        <v>40.963855421686745</v>
      </c>
      <c r="AA833" t="str">
        <f t="shared" ref="AA833:AA891" si="70">YEAR(E833)&amp;"-"&amp;IF(MONTH(E833)&lt;10,"0"&amp;MONTH(E833),MONTH(E833))</f>
        <v>2023-01</v>
      </c>
      <c r="AB833" t="str">
        <f t="shared" ref="AB833:AB891" si="71">YEAR(E833)&amp;"-"&amp;IF(MONTH(E833)/6&lt;=1,1,2)</f>
        <v>2023-1</v>
      </c>
    </row>
    <row r="834" spans="1:29" hidden="1" x14ac:dyDescent="0.25">
      <c r="A834">
        <v>6058170</v>
      </c>
      <c r="B834">
        <v>314463</v>
      </c>
      <c r="C834" t="s">
        <v>1698</v>
      </c>
      <c r="D834" t="s">
        <v>28</v>
      </c>
      <c r="E834" t="s">
        <v>1092</v>
      </c>
      <c r="F834" t="s">
        <v>23</v>
      </c>
      <c r="G834" t="s">
        <v>24</v>
      </c>
      <c r="H834" t="s">
        <v>24</v>
      </c>
      <c r="I834" t="s">
        <v>25</v>
      </c>
      <c r="J834" t="s">
        <v>70</v>
      </c>
      <c r="K834">
        <v>-46.058929999999997</v>
      </c>
      <c r="L834">
        <v>-71.698580000000007</v>
      </c>
      <c r="M834" s="1">
        <v>0</v>
      </c>
      <c r="O834" t="s">
        <v>27</v>
      </c>
      <c r="P834" t="s">
        <v>751</v>
      </c>
      <c r="Q834" s="3">
        <v>901431687</v>
      </c>
      <c r="R834" s="1">
        <v>25000</v>
      </c>
      <c r="S834" t="s">
        <v>1696</v>
      </c>
      <c r="T834" t="s">
        <v>1299</v>
      </c>
      <c r="U834" t="s">
        <v>25</v>
      </c>
      <c r="V834" t="s">
        <v>73</v>
      </c>
      <c r="W834" s="4">
        <f t="shared" si="67"/>
        <v>25000</v>
      </c>
      <c r="X834" s="4">
        <f t="shared" si="68"/>
        <v>4000000</v>
      </c>
      <c r="Y834" s="9">
        <v>400</v>
      </c>
      <c r="Z834" s="5">
        <f t="shared" si="69"/>
        <v>62.5</v>
      </c>
      <c r="AA834" t="str">
        <f t="shared" si="70"/>
        <v>2023-06</v>
      </c>
      <c r="AB834" t="str">
        <f t="shared" si="71"/>
        <v>2023-1</v>
      </c>
    </row>
    <row r="835" spans="1:29" x14ac:dyDescent="0.25">
      <c r="A835">
        <v>7736653</v>
      </c>
      <c r="B835">
        <v>432693</v>
      </c>
      <c r="C835" s="10" t="s">
        <v>3870</v>
      </c>
      <c r="D835" t="s">
        <v>1058</v>
      </c>
      <c r="E835" t="s">
        <v>118</v>
      </c>
      <c r="F835" t="s">
        <v>32</v>
      </c>
      <c r="G835" t="s">
        <v>24</v>
      </c>
      <c r="H835" t="s">
        <v>24</v>
      </c>
      <c r="I835" t="s">
        <v>25</v>
      </c>
      <c r="J835" t="s">
        <v>26</v>
      </c>
      <c r="K835">
        <v>-45.3390982778946</v>
      </c>
      <c r="L835">
        <v>-72.450022419139302</v>
      </c>
      <c r="M835" s="1">
        <v>0</v>
      </c>
      <c r="O835" t="s">
        <v>54</v>
      </c>
      <c r="P835" t="s">
        <v>35</v>
      </c>
      <c r="Q835" s="3">
        <v>21681126.969999999</v>
      </c>
      <c r="R835" s="6">
        <f>577*Y835</f>
        <v>28850</v>
      </c>
      <c r="S835" t="s">
        <v>3871</v>
      </c>
      <c r="T835" t="s">
        <v>35</v>
      </c>
      <c r="U835" t="s">
        <v>25</v>
      </c>
      <c r="V835" t="s">
        <v>25</v>
      </c>
      <c r="W835" s="4">
        <f>R835</f>
        <v>28850</v>
      </c>
      <c r="X835" s="4">
        <f>Y835*10000</f>
        <v>500000</v>
      </c>
      <c r="Y835" s="9">
        <v>50</v>
      </c>
      <c r="Z835" s="5">
        <f>W835/Y835</f>
        <v>577</v>
      </c>
      <c r="AA835" t="str">
        <f>YEAR(E835)&amp;"-"&amp;IF(MONTH(E835)&lt;10,"0"&amp;MONTH(E835),MONTH(E835))</f>
        <v>2024-07</v>
      </c>
      <c r="AB835" t="str">
        <f>YEAR(E835)&amp;"-"&amp;IF(MONTH(E835)/6&lt;=1,1,2)</f>
        <v>2024-2</v>
      </c>
      <c r="AC835">
        <v>5</v>
      </c>
    </row>
    <row r="836" spans="1:29" hidden="1" x14ac:dyDescent="0.25">
      <c r="A836">
        <v>5608760</v>
      </c>
      <c r="B836">
        <v>280250</v>
      </c>
      <c r="C836" t="s">
        <v>2661</v>
      </c>
      <c r="D836" t="s">
        <v>1810</v>
      </c>
      <c r="E836" t="s">
        <v>2662</v>
      </c>
      <c r="F836" t="s">
        <v>23</v>
      </c>
      <c r="G836" t="s">
        <v>24</v>
      </c>
      <c r="H836" t="s">
        <v>24</v>
      </c>
      <c r="I836" t="s">
        <v>25</v>
      </c>
      <c r="J836" t="s">
        <v>63</v>
      </c>
      <c r="K836">
        <v>-46.3711111</v>
      </c>
      <c r="L836">
        <v>-71.811666799999998</v>
      </c>
      <c r="M836" s="1">
        <v>3765000</v>
      </c>
      <c r="O836" t="s">
        <v>27</v>
      </c>
      <c r="P836" t="s">
        <v>455</v>
      </c>
      <c r="Q836" s="3">
        <v>1923532546</v>
      </c>
      <c r="R836" s="1">
        <v>54370</v>
      </c>
      <c r="S836" t="s">
        <v>2663</v>
      </c>
      <c r="T836" t="s">
        <v>2664</v>
      </c>
      <c r="U836" t="s">
        <v>25</v>
      </c>
      <c r="V836" t="s">
        <v>66</v>
      </c>
      <c r="W836" s="4">
        <f>R836</f>
        <v>54370</v>
      </c>
      <c r="X836" s="4">
        <f>Y836*10000</f>
        <v>3765000</v>
      </c>
      <c r="Y836" s="9">
        <v>376.5</v>
      </c>
      <c r="Z836" s="5">
        <f>W836/Y836</f>
        <v>144.4090305444887</v>
      </c>
      <c r="AA836" t="str">
        <f>YEAR(E836)&amp;"-"&amp;IF(MONTH(E836)&lt;10,"0"&amp;MONTH(E836),MONTH(E836))</f>
        <v>2023-02</v>
      </c>
      <c r="AB836" t="str">
        <f>YEAR(E836)&amp;"-"&amp;IF(MONTH(E836)/6&lt;=1,1,2)</f>
        <v>2023-1</v>
      </c>
    </row>
    <row r="837" spans="1:29" hidden="1" x14ac:dyDescent="0.25">
      <c r="A837">
        <v>6135051</v>
      </c>
      <c r="B837">
        <v>318647</v>
      </c>
      <c r="C837" t="s">
        <v>1203</v>
      </c>
      <c r="D837" t="s">
        <v>1204</v>
      </c>
      <c r="E837" t="s">
        <v>1205</v>
      </c>
      <c r="F837" t="s">
        <v>32</v>
      </c>
      <c r="G837" t="s">
        <v>24</v>
      </c>
      <c r="H837" t="s">
        <v>24</v>
      </c>
      <c r="I837" t="s">
        <v>25</v>
      </c>
      <c r="J837" t="s">
        <v>26</v>
      </c>
      <c r="K837">
        <v>-45.4035437</v>
      </c>
      <c r="L837">
        <v>-72.686415499999995</v>
      </c>
      <c r="M837" s="1">
        <v>3500000</v>
      </c>
      <c r="O837" t="s">
        <v>27</v>
      </c>
      <c r="P837" t="s">
        <v>355</v>
      </c>
      <c r="Q837" s="3">
        <v>525000000</v>
      </c>
      <c r="R837" s="1">
        <v>14552.5062742091</v>
      </c>
      <c r="S837" t="s">
        <v>1206</v>
      </c>
      <c r="T837" t="s">
        <v>35</v>
      </c>
      <c r="U837" t="s">
        <v>25</v>
      </c>
      <c r="V837" t="s">
        <v>25</v>
      </c>
      <c r="W837" s="4">
        <f>R837</f>
        <v>14552.5062742091</v>
      </c>
      <c r="X837" s="4">
        <f>Y837*10000</f>
        <v>3500000</v>
      </c>
      <c r="Y837" s="9">
        <v>350</v>
      </c>
      <c r="Z837" s="5">
        <f>W837/Y837</f>
        <v>41.578589354883142</v>
      </c>
      <c r="AA837" t="str">
        <f>YEAR(E837)&amp;"-"&amp;IF(MONTH(E837)&lt;10,"0"&amp;MONTH(E837),MONTH(E837))</f>
        <v>2023-06</v>
      </c>
      <c r="AB837" t="str">
        <f>YEAR(E837)&amp;"-"&amp;IF(MONTH(E837)/6&lt;=1,1,2)</f>
        <v>2023-1</v>
      </c>
    </row>
    <row r="838" spans="1:29" hidden="1" x14ac:dyDescent="0.25">
      <c r="A838">
        <v>5866566</v>
      </c>
      <c r="B838">
        <v>303513</v>
      </c>
      <c r="C838" t="s">
        <v>240</v>
      </c>
      <c r="D838" t="s">
        <v>241</v>
      </c>
      <c r="E838" t="s">
        <v>100</v>
      </c>
      <c r="F838" t="s">
        <v>153</v>
      </c>
      <c r="G838" t="s">
        <v>24</v>
      </c>
      <c r="H838" t="s">
        <v>24</v>
      </c>
      <c r="I838" t="s">
        <v>25</v>
      </c>
      <c r="J838" t="s">
        <v>70</v>
      </c>
      <c r="K838">
        <v>-45.571180400000003</v>
      </c>
      <c r="L838">
        <v>-72.068486300000004</v>
      </c>
      <c r="M838" s="1">
        <v>3430000</v>
      </c>
      <c r="O838" t="s">
        <v>27</v>
      </c>
      <c r="P838" t="s">
        <v>242</v>
      </c>
      <c r="Q838" s="3">
        <v>3578631</v>
      </c>
      <c r="R838" s="6">
        <f>100*Y838</f>
        <v>34300</v>
      </c>
      <c r="S838" t="s">
        <v>243</v>
      </c>
      <c r="T838" t="s">
        <v>155</v>
      </c>
      <c r="U838" t="s">
        <v>25</v>
      </c>
      <c r="V838" t="s">
        <v>73</v>
      </c>
      <c r="W838" s="4">
        <f>R838</f>
        <v>34300</v>
      </c>
      <c r="X838" s="4">
        <f>Y838*10000</f>
        <v>3430000</v>
      </c>
      <c r="Y838" s="9">
        <v>343</v>
      </c>
      <c r="Z838" s="5">
        <f>W838/Y838</f>
        <v>100</v>
      </c>
      <c r="AA838" t="str">
        <f>YEAR(E838)&amp;"-"&amp;IF(MONTH(E838)&lt;10,"0"&amp;MONTH(E838),MONTH(E838))</f>
        <v>2023-04</v>
      </c>
      <c r="AB838" t="str">
        <f>YEAR(E838)&amp;"-"&amp;IF(MONTH(E838)/6&lt;=1,1,2)</f>
        <v>2023-1</v>
      </c>
    </row>
    <row r="839" spans="1:29" hidden="1" x14ac:dyDescent="0.25">
      <c r="A839">
        <v>5866371</v>
      </c>
      <c r="B839">
        <v>303345</v>
      </c>
      <c r="C839" t="s">
        <v>2271</v>
      </c>
      <c r="D839" t="s">
        <v>241</v>
      </c>
      <c r="E839" t="s">
        <v>100</v>
      </c>
      <c r="F839" t="s">
        <v>153</v>
      </c>
      <c r="G839" t="s">
        <v>24</v>
      </c>
      <c r="H839" t="s">
        <v>39</v>
      </c>
      <c r="I839" t="s">
        <v>25</v>
      </c>
      <c r="J839" t="s">
        <v>42</v>
      </c>
      <c r="K839">
        <v>-44.140118477000698</v>
      </c>
      <c r="L839">
        <v>-71.892752372814797</v>
      </c>
      <c r="M839" s="1">
        <v>3200000</v>
      </c>
      <c r="O839" t="s">
        <v>54</v>
      </c>
      <c r="P839" t="s">
        <v>35</v>
      </c>
      <c r="Q839" s="3">
        <v>1127268765</v>
      </c>
      <c r="R839" s="1">
        <v>31500</v>
      </c>
      <c r="S839" t="s">
        <v>2272</v>
      </c>
      <c r="T839" t="s">
        <v>224</v>
      </c>
      <c r="U839" t="s">
        <v>25</v>
      </c>
      <c r="V839" t="s">
        <v>46</v>
      </c>
      <c r="W839" s="4">
        <f>R839</f>
        <v>31500</v>
      </c>
      <c r="X839" s="4">
        <f>Y839*10000</f>
        <v>3200000</v>
      </c>
      <c r="Y839" s="9">
        <v>320</v>
      </c>
      <c r="Z839" s="5">
        <f>W839/Y839</f>
        <v>98.4375</v>
      </c>
      <c r="AA839" t="str">
        <f>YEAR(E839)&amp;"-"&amp;IF(MONTH(E839)&lt;10,"0"&amp;MONTH(E839),MONTH(E839))</f>
        <v>2023-04</v>
      </c>
      <c r="AB839" t="str">
        <f>YEAR(E839)&amp;"-"&amp;IF(MONTH(E839)/6&lt;=1,1,2)</f>
        <v>2023-1</v>
      </c>
    </row>
    <row r="840" spans="1:29" hidden="1" x14ac:dyDescent="0.25">
      <c r="A840">
        <v>5957328</v>
      </c>
      <c r="B840">
        <v>307978</v>
      </c>
      <c r="C840" t="s">
        <v>1645</v>
      </c>
      <c r="D840" t="s">
        <v>112</v>
      </c>
      <c r="E840" t="s">
        <v>1646</v>
      </c>
      <c r="F840" t="s">
        <v>23</v>
      </c>
      <c r="G840" t="s">
        <v>24</v>
      </c>
      <c r="H840" t="s">
        <v>39</v>
      </c>
      <c r="I840" t="s">
        <v>25</v>
      </c>
      <c r="J840" t="s">
        <v>26</v>
      </c>
      <c r="K840">
        <v>-45.534999999999997</v>
      </c>
      <c r="L840">
        <v>-72.588333300000002</v>
      </c>
      <c r="M840" s="1">
        <v>0</v>
      </c>
      <c r="O840" t="s">
        <v>27</v>
      </c>
      <c r="P840" t="s">
        <v>267</v>
      </c>
      <c r="Q840" s="3">
        <v>640765870</v>
      </c>
      <c r="R840" s="1">
        <v>17800</v>
      </c>
      <c r="S840" t="s">
        <v>1647</v>
      </c>
      <c r="T840" t="s">
        <v>1642</v>
      </c>
      <c r="U840" t="s">
        <v>25</v>
      </c>
      <c r="V840" t="s">
        <v>25</v>
      </c>
      <c r="W840" s="4">
        <f>R840</f>
        <v>17800</v>
      </c>
      <c r="X840" s="4">
        <f>Y840*10000</f>
        <v>3000000</v>
      </c>
      <c r="Y840" s="9">
        <v>300</v>
      </c>
      <c r="Z840" s="5">
        <f>W840/Y840</f>
        <v>59.333333333333336</v>
      </c>
      <c r="AA840" t="str">
        <f>YEAR(E840)&amp;"-"&amp;IF(MONTH(E840)&lt;10,"0"&amp;MONTH(E840),MONTH(E840))</f>
        <v>2023-05</v>
      </c>
      <c r="AB840" t="str">
        <f>YEAR(E840)&amp;"-"&amp;IF(MONTH(E840)/6&lt;=1,1,2)</f>
        <v>2023-1</v>
      </c>
    </row>
    <row r="841" spans="1:29" hidden="1" x14ac:dyDescent="0.25">
      <c r="A841">
        <v>5675274</v>
      </c>
      <c r="B841">
        <v>285975</v>
      </c>
      <c r="C841" t="s">
        <v>373</v>
      </c>
      <c r="D841" t="s">
        <v>374</v>
      </c>
      <c r="E841" t="s">
        <v>375</v>
      </c>
      <c r="F841" t="s">
        <v>32</v>
      </c>
      <c r="G841" t="s">
        <v>24</v>
      </c>
      <c r="H841" t="s">
        <v>24</v>
      </c>
      <c r="I841" t="s">
        <v>25</v>
      </c>
      <c r="J841" t="s">
        <v>70</v>
      </c>
      <c r="K841">
        <v>0</v>
      </c>
      <c r="L841">
        <v>0</v>
      </c>
      <c r="M841" s="6">
        <v>2980000</v>
      </c>
      <c r="O841" t="s">
        <v>27</v>
      </c>
      <c r="P841" t="s">
        <v>320</v>
      </c>
      <c r="Q841" s="3">
        <v>120000000</v>
      </c>
      <c r="R841" s="1">
        <v>3380.3216826790599</v>
      </c>
      <c r="S841" t="s">
        <v>376</v>
      </c>
      <c r="T841" t="s">
        <v>35</v>
      </c>
      <c r="U841" t="s">
        <v>25</v>
      </c>
      <c r="V841" t="s">
        <v>73</v>
      </c>
      <c r="W841" s="4">
        <f>R841</f>
        <v>3380.3216826790599</v>
      </c>
      <c r="X841" s="4">
        <f>Y841*10000</f>
        <v>2980000</v>
      </c>
      <c r="Y841" s="9">
        <v>298</v>
      </c>
      <c r="Z841" s="5">
        <f>W841/Y841</f>
        <v>11.343361351272014</v>
      </c>
      <c r="AA841" t="str">
        <f>YEAR(E841)&amp;"-"&amp;IF(MONTH(E841)&lt;10,"0"&amp;MONTH(E841),MONTH(E841))</f>
        <v>2023-03</v>
      </c>
      <c r="AB841" t="str">
        <f>YEAR(E841)&amp;"-"&amp;IF(MONTH(E841)/6&lt;=1,1,2)</f>
        <v>2023-1</v>
      </c>
    </row>
    <row r="842" spans="1:29" hidden="1" x14ac:dyDescent="0.25">
      <c r="A842">
        <v>5676194</v>
      </c>
      <c r="B842">
        <v>286053</v>
      </c>
      <c r="C842" t="s">
        <v>1225</v>
      </c>
      <c r="D842" t="s">
        <v>1226</v>
      </c>
      <c r="E842" t="s">
        <v>375</v>
      </c>
      <c r="F842" t="s">
        <v>32</v>
      </c>
      <c r="G842" t="s">
        <v>24</v>
      </c>
      <c r="H842" t="s">
        <v>24</v>
      </c>
      <c r="I842" t="s">
        <v>25</v>
      </c>
      <c r="J842" t="s">
        <v>33</v>
      </c>
      <c r="K842">
        <v>-46.948549464104602</v>
      </c>
      <c r="L842">
        <v>-72.680327249797202</v>
      </c>
      <c r="M842" s="1">
        <v>2950000</v>
      </c>
      <c r="O842" t="s">
        <v>27</v>
      </c>
      <c r="P842" t="s">
        <v>312</v>
      </c>
      <c r="Q842" s="3">
        <v>442500000</v>
      </c>
      <c r="R842" s="1">
        <v>12464.936204879001</v>
      </c>
      <c r="S842" t="s">
        <v>1227</v>
      </c>
      <c r="T842" t="s">
        <v>35</v>
      </c>
      <c r="U842" t="s">
        <v>25</v>
      </c>
      <c r="V842" t="s">
        <v>36</v>
      </c>
      <c r="W842" s="4">
        <f>R842</f>
        <v>12464.936204879001</v>
      </c>
      <c r="X842" s="4">
        <f>Y842*10000</f>
        <v>2950000</v>
      </c>
      <c r="Y842" s="9">
        <v>295</v>
      </c>
      <c r="Z842" s="5">
        <f>W842/Y842</f>
        <v>42.254021033488137</v>
      </c>
      <c r="AA842" t="str">
        <f>YEAR(E842)&amp;"-"&amp;IF(MONTH(E842)&lt;10,"0"&amp;MONTH(E842),MONTH(E842))</f>
        <v>2023-03</v>
      </c>
      <c r="AB842" t="str">
        <f>YEAR(E842)&amp;"-"&amp;IF(MONTH(E842)/6&lt;=1,1,2)</f>
        <v>2023-1</v>
      </c>
    </row>
    <row r="843" spans="1:29" hidden="1" x14ac:dyDescent="0.25">
      <c r="A843">
        <v>6058090</v>
      </c>
      <c r="B843">
        <v>314384</v>
      </c>
      <c r="C843" t="s">
        <v>1346</v>
      </c>
      <c r="D843" t="s">
        <v>1082</v>
      </c>
      <c r="E843" t="s">
        <v>1092</v>
      </c>
      <c r="F843" t="s">
        <v>23</v>
      </c>
      <c r="G843" t="s">
        <v>24</v>
      </c>
      <c r="H843" t="s">
        <v>24</v>
      </c>
      <c r="I843" t="s">
        <v>25</v>
      </c>
      <c r="J843" t="s">
        <v>33</v>
      </c>
      <c r="K843">
        <v>-46.92306</v>
      </c>
      <c r="L843">
        <v>-72.688800000000001</v>
      </c>
      <c r="M843" s="1">
        <v>2950000</v>
      </c>
      <c r="O843" t="s">
        <v>27</v>
      </c>
      <c r="P843" t="s">
        <v>1093</v>
      </c>
      <c r="Q843" s="3">
        <v>502998881</v>
      </c>
      <c r="R843" s="1">
        <v>13950</v>
      </c>
      <c r="S843" t="s">
        <v>1343</v>
      </c>
      <c r="T843" t="s">
        <v>188</v>
      </c>
      <c r="U843" t="s">
        <v>25</v>
      </c>
      <c r="V843" t="s">
        <v>36</v>
      </c>
      <c r="W843" s="4">
        <f>R843</f>
        <v>13950</v>
      </c>
      <c r="X843" s="4">
        <f>Y843*10000</f>
        <v>2950000</v>
      </c>
      <c r="Y843" s="9">
        <v>295</v>
      </c>
      <c r="Z843" s="5">
        <f>W843/Y843</f>
        <v>47.288135593220339</v>
      </c>
      <c r="AA843" t="str">
        <f>YEAR(E843)&amp;"-"&amp;IF(MONTH(E843)&lt;10,"0"&amp;MONTH(E843),MONTH(E843))</f>
        <v>2023-06</v>
      </c>
      <c r="AB843" t="str">
        <f>YEAR(E843)&amp;"-"&amp;IF(MONTH(E843)/6&lt;=1,1,2)</f>
        <v>2023-1</v>
      </c>
    </row>
    <row r="844" spans="1:29" hidden="1" x14ac:dyDescent="0.25">
      <c r="A844">
        <v>5824803</v>
      </c>
      <c r="B844">
        <v>300490</v>
      </c>
      <c r="C844" t="s">
        <v>2913</v>
      </c>
      <c r="D844" t="s">
        <v>292</v>
      </c>
      <c r="E844" t="s">
        <v>1686</v>
      </c>
      <c r="F844" t="s">
        <v>153</v>
      </c>
      <c r="G844" t="s">
        <v>24</v>
      </c>
      <c r="H844" t="s">
        <v>39</v>
      </c>
      <c r="I844" t="s">
        <v>25</v>
      </c>
      <c r="J844" t="s">
        <v>63</v>
      </c>
      <c r="K844">
        <v>-46.125992548872702</v>
      </c>
      <c r="L844">
        <v>-72.166379308277797</v>
      </c>
      <c r="M844" s="1">
        <v>2820000</v>
      </c>
      <c r="O844" t="s">
        <v>27</v>
      </c>
      <c r="P844" t="s">
        <v>1845</v>
      </c>
      <c r="Q844" s="3">
        <v>1726382504</v>
      </c>
      <c r="R844" s="1">
        <v>48400</v>
      </c>
      <c r="S844" t="s">
        <v>2914</v>
      </c>
      <c r="T844" t="s">
        <v>178</v>
      </c>
      <c r="U844" t="s">
        <v>25</v>
      </c>
      <c r="V844" t="s">
        <v>66</v>
      </c>
      <c r="W844" s="4">
        <f>R844</f>
        <v>48400</v>
      </c>
      <c r="X844" s="4">
        <f>Y844*10000</f>
        <v>2820000</v>
      </c>
      <c r="Y844" s="9">
        <v>282</v>
      </c>
      <c r="Z844" s="5">
        <f>W844/Y844</f>
        <v>171.63120567375887</v>
      </c>
      <c r="AA844" t="str">
        <f>YEAR(E844)&amp;"-"&amp;IF(MONTH(E844)&lt;10,"0"&amp;MONTH(E844),MONTH(E844))</f>
        <v>2023-04</v>
      </c>
      <c r="AB844" t="str">
        <f>YEAR(E844)&amp;"-"&amp;IF(MONTH(E844)/6&lt;=1,1,2)</f>
        <v>2023-1</v>
      </c>
    </row>
    <row r="845" spans="1:29" hidden="1" x14ac:dyDescent="0.25">
      <c r="A845">
        <v>5895613</v>
      </c>
      <c r="B845">
        <v>304847</v>
      </c>
      <c r="C845" t="s">
        <v>1618</v>
      </c>
      <c r="D845" t="s">
        <v>612</v>
      </c>
      <c r="E845" t="s">
        <v>613</v>
      </c>
      <c r="F845" t="s">
        <v>23</v>
      </c>
      <c r="G845" t="s">
        <v>24</v>
      </c>
      <c r="H845" t="s">
        <v>24</v>
      </c>
      <c r="I845" t="s">
        <v>25</v>
      </c>
      <c r="J845" t="s">
        <v>127</v>
      </c>
      <c r="K845">
        <v>-47.238918699999999</v>
      </c>
      <c r="L845">
        <v>-72.312367300000005</v>
      </c>
      <c r="M845" s="1">
        <v>0</v>
      </c>
      <c r="O845" t="s">
        <v>27</v>
      </c>
      <c r="P845" t="s">
        <v>543</v>
      </c>
      <c r="Q845" s="3">
        <v>585897204</v>
      </c>
      <c r="R845" s="1">
        <v>16300</v>
      </c>
      <c r="S845" t="s">
        <v>1617</v>
      </c>
      <c r="T845" t="s">
        <v>644</v>
      </c>
      <c r="U845" t="s">
        <v>25</v>
      </c>
      <c r="V845" t="s">
        <v>129</v>
      </c>
      <c r="W845" s="4">
        <f>R845</f>
        <v>16300</v>
      </c>
      <c r="X845" s="4">
        <f>Y845*10000</f>
        <v>2800000</v>
      </c>
      <c r="Y845" s="9">
        <v>280</v>
      </c>
      <c r="Z845" s="5">
        <f>W845/Y845</f>
        <v>58.214285714285715</v>
      </c>
      <c r="AA845" t="str">
        <f>YEAR(E845)&amp;"-"&amp;IF(MONTH(E845)&lt;10,"0"&amp;MONTH(E845),MONTH(E845))</f>
        <v>2023-05</v>
      </c>
      <c r="AB845" t="str">
        <f>YEAR(E845)&amp;"-"&amp;IF(MONTH(E845)/6&lt;=1,1,2)</f>
        <v>2023-1</v>
      </c>
    </row>
    <row r="846" spans="1:29" hidden="1" x14ac:dyDescent="0.25">
      <c r="A846">
        <v>5894896</v>
      </c>
      <c r="B846">
        <v>304726</v>
      </c>
      <c r="C846" t="s">
        <v>1084</v>
      </c>
      <c r="D846" t="s">
        <v>1085</v>
      </c>
      <c r="E846" t="s">
        <v>613</v>
      </c>
      <c r="F846" t="s">
        <v>153</v>
      </c>
      <c r="G846" t="s">
        <v>24</v>
      </c>
      <c r="H846" t="s">
        <v>39</v>
      </c>
      <c r="I846" t="s">
        <v>25</v>
      </c>
      <c r="J846" t="s">
        <v>70</v>
      </c>
      <c r="K846">
        <v>-45.531751843517199</v>
      </c>
      <c r="L846">
        <v>-72.124104586132802</v>
      </c>
      <c r="M846" s="1">
        <v>2750000</v>
      </c>
      <c r="O846" t="s">
        <v>27</v>
      </c>
      <c r="P846" t="s">
        <v>359</v>
      </c>
      <c r="Q846" s="3">
        <v>371249984</v>
      </c>
      <c r="R846" s="1">
        <v>10352</v>
      </c>
      <c r="S846" t="s">
        <v>1086</v>
      </c>
      <c r="T846" t="s">
        <v>155</v>
      </c>
      <c r="U846" t="s">
        <v>25</v>
      </c>
      <c r="V846" t="s">
        <v>73</v>
      </c>
      <c r="W846" s="4">
        <f>R846</f>
        <v>10352</v>
      </c>
      <c r="X846" s="4">
        <f>Y846*10000</f>
        <v>2750000</v>
      </c>
      <c r="Y846" s="9">
        <v>275</v>
      </c>
      <c r="Z846" s="5">
        <f>W846/Y846</f>
        <v>37.643636363636361</v>
      </c>
      <c r="AA846" t="str">
        <f>YEAR(E846)&amp;"-"&amp;IF(MONTH(E846)&lt;10,"0"&amp;MONTH(E846),MONTH(E846))</f>
        <v>2023-05</v>
      </c>
      <c r="AB846" t="str">
        <f>YEAR(E846)&amp;"-"&amp;IF(MONTH(E846)/6&lt;=1,1,2)</f>
        <v>2023-1</v>
      </c>
    </row>
    <row r="847" spans="1:29" hidden="1" x14ac:dyDescent="0.25">
      <c r="A847">
        <v>5509293</v>
      </c>
      <c r="B847">
        <v>272538</v>
      </c>
      <c r="C847" t="s">
        <v>2026</v>
      </c>
      <c r="D847" t="s">
        <v>80</v>
      </c>
      <c r="E847" t="s">
        <v>2123</v>
      </c>
      <c r="F847" t="s">
        <v>153</v>
      </c>
      <c r="G847" t="s">
        <v>24</v>
      </c>
      <c r="H847" t="s">
        <v>24</v>
      </c>
      <c r="I847" t="s">
        <v>25</v>
      </c>
      <c r="J847" t="s">
        <v>26</v>
      </c>
      <c r="K847">
        <v>-46.143462900000003</v>
      </c>
      <c r="L847">
        <v>-74.364886900000002</v>
      </c>
      <c r="M847" s="1">
        <v>2406000</v>
      </c>
      <c r="O847" t="s">
        <v>27</v>
      </c>
      <c r="P847" t="s">
        <v>652</v>
      </c>
      <c r="Q847" s="3">
        <v>720000000</v>
      </c>
      <c r="R847" s="1">
        <v>20416</v>
      </c>
      <c r="S847" t="s">
        <v>2124</v>
      </c>
      <c r="T847" t="s">
        <v>228</v>
      </c>
      <c r="U847" t="s">
        <v>25</v>
      </c>
      <c r="V847" t="s">
        <v>25</v>
      </c>
      <c r="W847" s="4">
        <f>R847</f>
        <v>20416</v>
      </c>
      <c r="X847" s="4">
        <f>Y847*10000</f>
        <v>2406000</v>
      </c>
      <c r="Y847" s="9">
        <v>240.6</v>
      </c>
      <c r="Z847" s="5">
        <f>W847/Y847</f>
        <v>84.854530340814634</v>
      </c>
      <c r="AA847" t="str">
        <f>YEAR(E847)&amp;"-"&amp;IF(MONTH(E847)&lt;10,"0"&amp;MONTH(E847),MONTH(E847))</f>
        <v>2023-01</v>
      </c>
      <c r="AB847" t="str">
        <f>YEAR(E847)&amp;"-"&amp;IF(MONTH(E847)/6&lt;=1,1,2)</f>
        <v>2023-1</v>
      </c>
    </row>
    <row r="848" spans="1:29" hidden="1" x14ac:dyDescent="0.25">
      <c r="A848">
        <v>5483356</v>
      </c>
      <c r="B848">
        <v>269563</v>
      </c>
      <c r="C848" t="s">
        <v>2981</v>
      </c>
      <c r="D848" t="s">
        <v>1113</v>
      </c>
      <c r="E848" t="s">
        <v>1114</v>
      </c>
      <c r="F848" t="s">
        <v>153</v>
      </c>
      <c r="G848" t="s">
        <v>24</v>
      </c>
      <c r="H848" t="s">
        <v>679</v>
      </c>
      <c r="I848" t="s">
        <v>25</v>
      </c>
      <c r="J848" t="s">
        <v>70</v>
      </c>
      <c r="K848">
        <v>-45.508222299240501</v>
      </c>
      <c r="L848">
        <v>-72.089092678196707</v>
      </c>
      <c r="M848" s="1">
        <v>2260000</v>
      </c>
      <c r="O848" t="s">
        <v>54</v>
      </c>
      <c r="P848" t="s">
        <v>35</v>
      </c>
      <c r="Q848" s="3">
        <v>1480500420</v>
      </c>
      <c r="R848" s="1">
        <v>42000</v>
      </c>
      <c r="S848" t="s">
        <v>2982</v>
      </c>
      <c r="T848" t="s">
        <v>155</v>
      </c>
      <c r="U848" t="s">
        <v>25</v>
      </c>
      <c r="V848" t="s">
        <v>73</v>
      </c>
      <c r="W848" s="4">
        <f>R848</f>
        <v>42000</v>
      </c>
      <c r="X848" s="4">
        <f>Y848*10000</f>
        <v>2260000</v>
      </c>
      <c r="Y848" s="9">
        <v>226</v>
      </c>
      <c r="Z848" s="5">
        <f>W848/Y848</f>
        <v>185.84070796460176</v>
      </c>
      <c r="AA848" t="str">
        <f>YEAR(E848)&amp;"-"&amp;IF(MONTH(E848)&lt;10,"0"&amp;MONTH(E848),MONTH(E848))</f>
        <v>2023-01</v>
      </c>
      <c r="AB848" t="str">
        <f>YEAR(E848)&amp;"-"&amp;IF(MONTH(E848)/6&lt;=1,1,2)</f>
        <v>2023-1</v>
      </c>
    </row>
    <row r="849" spans="1:28" hidden="1" x14ac:dyDescent="0.25">
      <c r="A849">
        <v>6058077</v>
      </c>
      <c r="B849">
        <v>314372</v>
      </c>
      <c r="C849" t="s">
        <v>1091</v>
      </c>
      <c r="D849" t="s">
        <v>1082</v>
      </c>
      <c r="E849" t="s">
        <v>1092</v>
      </c>
      <c r="F849" t="s">
        <v>23</v>
      </c>
      <c r="G849" t="s">
        <v>24</v>
      </c>
      <c r="H849" t="s">
        <v>24</v>
      </c>
      <c r="I849" t="s">
        <v>25</v>
      </c>
      <c r="J849" t="s">
        <v>26</v>
      </c>
      <c r="K849">
        <v>-45.128770000000003</v>
      </c>
      <c r="L849">
        <v>-72.212440000000001</v>
      </c>
      <c r="M849" s="1">
        <v>2160000</v>
      </c>
      <c r="O849" t="s">
        <v>27</v>
      </c>
      <c r="P849" t="s">
        <v>1093</v>
      </c>
      <c r="Q849" s="3">
        <v>293866730</v>
      </c>
      <c r="R849" s="1">
        <v>8150</v>
      </c>
      <c r="S849" t="s">
        <v>1094</v>
      </c>
      <c r="T849" t="s">
        <v>228</v>
      </c>
      <c r="U849" t="s">
        <v>25</v>
      </c>
      <c r="V849" t="s">
        <v>25</v>
      </c>
      <c r="W849" s="4">
        <f>R849</f>
        <v>8150</v>
      </c>
      <c r="X849" s="4">
        <f>Y849*10000</f>
        <v>2160000</v>
      </c>
      <c r="Y849" s="9">
        <v>216</v>
      </c>
      <c r="Z849" s="5">
        <f>W849/Y849</f>
        <v>37.731481481481481</v>
      </c>
      <c r="AA849" t="str">
        <f>YEAR(E849)&amp;"-"&amp;IF(MONTH(E849)&lt;10,"0"&amp;MONTH(E849),MONTH(E849))</f>
        <v>2023-06</v>
      </c>
      <c r="AB849" t="str">
        <f>YEAR(E849)&amp;"-"&amp;IF(MONTH(E849)/6&lt;=1,1,2)</f>
        <v>2023-1</v>
      </c>
    </row>
    <row r="850" spans="1:28" hidden="1" x14ac:dyDescent="0.25">
      <c r="A850">
        <v>6146957</v>
      </c>
      <c r="B850">
        <v>319429</v>
      </c>
      <c r="C850" t="s">
        <v>1713</v>
      </c>
      <c r="D850" t="s">
        <v>112</v>
      </c>
      <c r="E850" t="s">
        <v>743</v>
      </c>
      <c r="F850" t="s">
        <v>23</v>
      </c>
      <c r="G850" t="s">
        <v>24</v>
      </c>
      <c r="H850" t="s">
        <v>24</v>
      </c>
      <c r="I850" t="s">
        <v>25</v>
      </c>
      <c r="J850" t="s">
        <v>33</v>
      </c>
      <c r="K850">
        <v>-46.987859999999998</v>
      </c>
      <c r="L850">
        <v>-72.790400000000005</v>
      </c>
      <c r="M850" s="1">
        <v>2060000</v>
      </c>
      <c r="O850" t="s">
        <v>27</v>
      </c>
      <c r="P850" t="s">
        <v>751</v>
      </c>
      <c r="Q850" s="3">
        <v>480110835</v>
      </c>
      <c r="R850" s="1">
        <v>13150</v>
      </c>
      <c r="S850" t="s">
        <v>35</v>
      </c>
      <c r="T850" t="s">
        <v>188</v>
      </c>
      <c r="U850" t="s">
        <v>25</v>
      </c>
      <c r="V850" t="s">
        <v>36</v>
      </c>
      <c r="W850" s="4">
        <f>R850</f>
        <v>13150</v>
      </c>
      <c r="X850" s="4">
        <f>Y850*10000</f>
        <v>2060000</v>
      </c>
      <c r="Y850" s="9">
        <v>206</v>
      </c>
      <c r="Z850" s="5">
        <f>W850/Y850</f>
        <v>63.834951456310677</v>
      </c>
      <c r="AA850" t="str">
        <f>YEAR(E850)&amp;"-"&amp;IF(MONTH(E850)&lt;10,"0"&amp;MONTH(E850),MONTH(E850))</f>
        <v>2023-06</v>
      </c>
      <c r="AB850" t="str">
        <f>YEAR(E850)&amp;"-"&amp;IF(MONTH(E850)/6&lt;=1,1,2)</f>
        <v>2023-1</v>
      </c>
    </row>
    <row r="851" spans="1:28" hidden="1" x14ac:dyDescent="0.25">
      <c r="A851">
        <v>5454876</v>
      </c>
      <c r="B851">
        <v>266605</v>
      </c>
      <c r="C851" t="s">
        <v>317</v>
      </c>
      <c r="D851" t="s">
        <v>318</v>
      </c>
      <c r="E851" t="s">
        <v>319</v>
      </c>
      <c r="F851" t="s">
        <v>32</v>
      </c>
      <c r="G851" t="s">
        <v>24</v>
      </c>
      <c r="H851" t="s">
        <v>24</v>
      </c>
      <c r="I851" t="s">
        <v>25</v>
      </c>
      <c r="J851" t="s">
        <v>70</v>
      </c>
      <c r="K851">
        <v>0</v>
      </c>
      <c r="L851">
        <v>0</v>
      </c>
      <c r="M851" s="1">
        <v>200000</v>
      </c>
      <c r="O851" t="s">
        <v>27</v>
      </c>
      <c r="P851" t="s">
        <v>320</v>
      </c>
      <c r="Q851" s="3">
        <v>3000000</v>
      </c>
      <c r="R851" s="1">
        <v>95.917434272578205</v>
      </c>
      <c r="S851" t="s">
        <v>321</v>
      </c>
      <c r="T851" t="s">
        <v>35</v>
      </c>
      <c r="U851" t="s">
        <v>25</v>
      </c>
      <c r="V851" t="s">
        <v>73</v>
      </c>
      <c r="W851" s="4">
        <f>R851*Y851</f>
        <v>19183.486854515642</v>
      </c>
      <c r="X851" s="4">
        <f>Y851*10000</f>
        <v>2000000</v>
      </c>
      <c r="Y851" s="9">
        <v>200</v>
      </c>
      <c r="Z851" s="5">
        <f>W851/Y851</f>
        <v>95.917434272578205</v>
      </c>
      <c r="AA851" t="str">
        <f>YEAR(E851)&amp;"-"&amp;IF(MONTH(E851)&lt;10,"0"&amp;MONTH(E851),MONTH(E851))</f>
        <v>2023-01</v>
      </c>
      <c r="AB851" t="str">
        <f>YEAR(E851)&amp;"-"&amp;IF(MONTH(E851)/6&lt;=1,1,2)</f>
        <v>2023-1</v>
      </c>
    </row>
    <row r="852" spans="1:28" hidden="1" x14ac:dyDescent="0.25">
      <c r="A852">
        <v>5736931</v>
      </c>
      <c r="B852">
        <v>295507</v>
      </c>
      <c r="C852" t="s">
        <v>3227</v>
      </c>
      <c r="D852" t="s">
        <v>453</v>
      </c>
      <c r="E852" t="s">
        <v>1954</v>
      </c>
      <c r="F852" t="s">
        <v>153</v>
      </c>
      <c r="G852" t="s">
        <v>24</v>
      </c>
      <c r="H852" t="s">
        <v>24</v>
      </c>
      <c r="I852" t="s">
        <v>25</v>
      </c>
      <c r="J852" t="s">
        <v>3228</v>
      </c>
      <c r="K852">
        <v>-44.4098696</v>
      </c>
      <c r="L852">
        <v>-73.738240500000003</v>
      </c>
      <c r="M852" s="1">
        <v>2000000</v>
      </c>
      <c r="O852" t="s">
        <v>27</v>
      </c>
      <c r="P852" t="s">
        <v>3229</v>
      </c>
      <c r="Q852" s="3">
        <v>1800000000</v>
      </c>
      <c r="R852" s="1">
        <v>50592</v>
      </c>
      <c r="S852" t="s">
        <v>3230</v>
      </c>
      <c r="T852" t="s">
        <v>3231</v>
      </c>
      <c r="U852" t="s">
        <v>25</v>
      </c>
      <c r="V852" t="s">
        <v>3232</v>
      </c>
      <c r="W852" s="4">
        <f>R852</f>
        <v>50592</v>
      </c>
      <c r="X852" s="4">
        <f>Y852*10000</f>
        <v>2000000</v>
      </c>
      <c r="Y852" s="9">
        <v>200</v>
      </c>
      <c r="Z852" s="5">
        <f>W852/Y852</f>
        <v>252.96</v>
      </c>
      <c r="AA852" t="str">
        <f>YEAR(E852)&amp;"-"&amp;IF(MONTH(E852)&lt;10,"0"&amp;MONTH(E852),MONTH(E852))</f>
        <v>2023-03</v>
      </c>
      <c r="AB852" t="str">
        <f>YEAR(E852)&amp;"-"&amp;IF(MONTH(E852)/6&lt;=1,1,2)</f>
        <v>2023-1</v>
      </c>
    </row>
    <row r="853" spans="1:28" hidden="1" x14ac:dyDescent="0.25">
      <c r="A853">
        <v>5506537</v>
      </c>
      <c r="B853">
        <v>272112</v>
      </c>
      <c r="C853" t="s">
        <v>2395</v>
      </c>
      <c r="D853" t="s">
        <v>80</v>
      </c>
      <c r="E853" t="s">
        <v>2123</v>
      </c>
      <c r="F853" t="s">
        <v>32</v>
      </c>
      <c r="G853" t="s">
        <v>24</v>
      </c>
      <c r="H853" t="s">
        <v>24</v>
      </c>
      <c r="I853" t="s">
        <v>25</v>
      </c>
      <c r="J853" t="s">
        <v>26</v>
      </c>
      <c r="K853">
        <v>0</v>
      </c>
      <c r="L853">
        <v>0</v>
      </c>
      <c r="M853" s="1">
        <v>0</v>
      </c>
      <c r="O853" t="s">
        <v>27</v>
      </c>
      <c r="P853" t="s">
        <v>320</v>
      </c>
      <c r="Q853" s="3">
        <v>3500000</v>
      </c>
      <c r="R853" s="6">
        <f>111.903673318008*Y853</f>
        <v>22380.734663601601</v>
      </c>
      <c r="S853" t="s">
        <v>2396</v>
      </c>
      <c r="T853" t="s">
        <v>35</v>
      </c>
      <c r="U853" t="s">
        <v>25</v>
      </c>
      <c r="V853" t="s">
        <v>25</v>
      </c>
      <c r="W853" s="4">
        <f>R853</f>
        <v>22380.734663601601</v>
      </c>
      <c r="X853" s="4">
        <f>Y853*10000</f>
        <v>2000000</v>
      </c>
      <c r="Y853" s="9">
        <v>200</v>
      </c>
      <c r="Z853" s="5">
        <f>W853/Y853</f>
        <v>111.903673318008</v>
      </c>
      <c r="AA853" t="str">
        <f>YEAR(E853)&amp;"-"&amp;IF(MONTH(E853)&lt;10,"0"&amp;MONTH(E853),MONTH(E853))</f>
        <v>2023-01</v>
      </c>
      <c r="AB853" t="str">
        <f>YEAR(E853)&amp;"-"&amp;IF(MONTH(E853)/6&lt;=1,1,2)</f>
        <v>2023-1</v>
      </c>
    </row>
    <row r="854" spans="1:28" hidden="1" x14ac:dyDescent="0.25">
      <c r="A854">
        <v>6083080</v>
      </c>
      <c r="B854">
        <v>315667</v>
      </c>
      <c r="C854" t="s">
        <v>2495</v>
      </c>
      <c r="D854" t="s">
        <v>2496</v>
      </c>
      <c r="E854" t="s">
        <v>1255</v>
      </c>
      <c r="F854" t="s">
        <v>32</v>
      </c>
      <c r="G854" t="s">
        <v>24</v>
      </c>
      <c r="H854" t="s">
        <v>24</v>
      </c>
      <c r="I854" t="s">
        <v>25</v>
      </c>
      <c r="J854" t="s">
        <v>59</v>
      </c>
      <c r="K854">
        <v>-45.48757612</v>
      </c>
      <c r="L854">
        <v>-72.686920169999993</v>
      </c>
      <c r="M854" s="1">
        <v>1828100</v>
      </c>
      <c r="O854" t="s">
        <v>27</v>
      </c>
      <c r="P854" t="s">
        <v>2189</v>
      </c>
      <c r="Q854" s="3">
        <v>820543360</v>
      </c>
      <c r="R854" s="1">
        <v>22750</v>
      </c>
      <c r="S854" t="s">
        <v>2497</v>
      </c>
      <c r="T854" t="s">
        <v>2498</v>
      </c>
      <c r="U854" t="s">
        <v>25</v>
      </c>
      <c r="V854" t="s">
        <v>61</v>
      </c>
      <c r="W854" s="4">
        <f>R854</f>
        <v>22750</v>
      </c>
      <c r="X854" s="4">
        <f>Y854*10000</f>
        <v>1828100</v>
      </c>
      <c r="Y854" s="9">
        <v>182.81</v>
      </c>
      <c r="Z854" s="5">
        <f>W854/Y854</f>
        <v>124.44614627208577</v>
      </c>
      <c r="AA854" t="str">
        <f>YEAR(E854)&amp;"-"&amp;IF(MONTH(E854)&lt;10,"0"&amp;MONTH(E854),MONTH(E854))</f>
        <v>2023-06</v>
      </c>
      <c r="AB854" t="str">
        <f>YEAR(E854)&amp;"-"&amp;IF(MONTH(E854)/6&lt;=1,1,2)</f>
        <v>2023-1</v>
      </c>
    </row>
    <row r="855" spans="1:28" hidden="1" x14ac:dyDescent="0.25">
      <c r="A855">
        <v>5718728</v>
      </c>
      <c r="B855">
        <v>292325</v>
      </c>
      <c r="C855" t="s">
        <v>3317</v>
      </c>
      <c r="D855" t="s">
        <v>346</v>
      </c>
      <c r="E855" t="s">
        <v>388</v>
      </c>
      <c r="F855" t="s">
        <v>153</v>
      </c>
      <c r="G855" t="s">
        <v>24</v>
      </c>
      <c r="H855" t="s">
        <v>24</v>
      </c>
      <c r="I855" t="s">
        <v>25</v>
      </c>
      <c r="J855" t="s">
        <v>26</v>
      </c>
      <c r="K855">
        <v>-45.460250000000002</v>
      </c>
      <c r="L855">
        <v>-72.681720999999996</v>
      </c>
      <c r="M855" s="1">
        <v>1820000</v>
      </c>
      <c r="O855" t="s">
        <v>27</v>
      </c>
      <c r="P855" t="s">
        <v>1082</v>
      </c>
      <c r="Q855" s="3">
        <v>1779061000</v>
      </c>
      <c r="R855" s="1">
        <v>50000</v>
      </c>
      <c r="S855" t="s">
        <v>3318</v>
      </c>
      <c r="T855" t="s">
        <v>228</v>
      </c>
      <c r="U855" t="s">
        <v>25</v>
      </c>
      <c r="V855" t="s">
        <v>25</v>
      </c>
      <c r="W855" s="4">
        <f>R855</f>
        <v>50000</v>
      </c>
      <c r="X855" s="4">
        <f>Y855*10000</f>
        <v>1820000</v>
      </c>
      <c r="Y855" s="9">
        <v>182</v>
      </c>
      <c r="Z855" s="5">
        <f>W855/Y855</f>
        <v>274.72527472527474</v>
      </c>
      <c r="AA855" t="str">
        <f>YEAR(E855)&amp;"-"&amp;IF(MONTH(E855)&lt;10,"0"&amp;MONTH(E855),MONTH(E855))</f>
        <v>2023-03</v>
      </c>
      <c r="AB855" t="str">
        <f>YEAR(E855)&amp;"-"&amp;IF(MONTH(E855)/6&lt;=1,1,2)</f>
        <v>2023-1</v>
      </c>
    </row>
    <row r="856" spans="1:28" hidden="1" x14ac:dyDescent="0.25">
      <c r="A856">
        <v>5868655</v>
      </c>
      <c r="B856">
        <v>303528</v>
      </c>
      <c r="C856" t="s">
        <v>2089</v>
      </c>
      <c r="D856" t="s">
        <v>85</v>
      </c>
      <c r="E856" t="s">
        <v>1152</v>
      </c>
      <c r="F856" t="s">
        <v>23</v>
      </c>
      <c r="G856" t="s">
        <v>24</v>
      </c>
      <c r="H856" t="s">
        <v>24</v>
      </c>
      <c r="I856" t="s">
        <v>25</v>
      </c>
      <c r="J856" t="s">
        <v>26</v>
      </c>
      <c r="K856">
        <v>-45.537331999999999</v>
      </c>
      <c r="L856">
        <v>-72.703502</v>
      </c>
      <c r="M856" s="1">
        <v>1810000</v>
      </c>
      <c r="O856" t="s">
        <v>27</v>
      </c>
      <c r="P856" t="s">
        <v>1281</v>
      </c>
      <c r="Q856" s="3">
        <v>543000000</v>
      </c>
      <c r="R856" s="1">
        <v>15072.4769631207</v>
      </c>
      <c r="S856" t="s">
        <v>2090</v>
      </c>
      <c r="T856" t="s">
        <v>2091</v>
      </c>
      <c r="U856" t="s">
        <v>25</v>
      </c>
      <c r="V856" t="s">
        <v>25</v>
      </c>
      <c r="W856" s="4">
        <f>R856</f>
        <v>15072.4769631207</v>
      </c>
      <c r="X856" s="4">
        <f>Y856*10000</f>
        <v>1810000</v>
      </c>
      <c r="Y856" s="9">
        <v>181</v>
      </c>
      <c r="Z856" s="5">
        <f>W856/Y856</f>
        <v>83.273353387407184</v>
      </c>
      <c r="AA856" t="str">
        <f>YEAR(E856)&amp;"-"&amp;IF(MONTH(E856)&lt;10,"0"&amp;MONTH(E856),MONTH(E856))</f>
        <v>2023-04</v>
      </c>
      <c r="AB856" t="str">
        <f>YEAR(E856)&amp;"-"&amp;IF(MONTH(E856)/6&lt;=1,1,2)</f>
        <v>2023-1</v>
      </c>
    </row>
    <row r="857" spans="1:28" hidden="1" x14ac:dyDescent="0.25">
      <c r="A857">
        <v>6052329</v>
      </c>
      <c r="B857">
        <v>314060</v>
      </c>
      <c r="C857" t="s">
        <v>1736</v>
      </c>
      <c r="D857" t="s">
        <v>28</v>
      </c>
      <c r="E857" t="s">
        <v>997</v>
      </c>
      <c r="F857" t="s">
        <v>23</v>
      </c>
      <c r="G857" t="s">
        <v>24</v>
      </c>
      <c r="H857" t="s">
        <v>24</v>
      </c>
      <c r="I857" t="s">
        <v>25</v>
      </c>
      <c r="J857" t="s">
        <v>63</v>
      </c>
      <c r="K857">
        <v>-46.45205</v>
      </c>
      <c r="L857">
        <v>-72.836519999999993</v>
      </c>
      <c r="M857" s="1">
        <v>1780000</v>
      </c>
      <c r="O857" t="s">
        <v>27</v>
      </c>
      <c r="P857" t="s">
        <v>751</v>
      </c>
      <c r="Q857" s="3">
        <v>414618659</v>
      </c>
      <c r="R857" s="1">
        <v>11500</v>
      </c>
      <c r="S857" t="s">
        <v>1737</v>
      </c>
      <c r="T857" t="s">
        <v>836</v>
      </c>
      <c r="U857" t="s">
        <v>25</v>
      </c>
      <c r="V857" t="s">
        <v>66</v>
      </c>
      <c r="W857" s="4">
        <f>R857</f>
        <v>11500</v>
      </c>
      <c r="X857" s="4">
        <f>Y857*10000</f>
        <v>1780000</v>
      </c>
      <c r="Y857" s="9">
        <v>178</v>
      </c>
      <c r="Z857" s="5">
        <f>W857/Y857</f>
        <v>64.606741573033702</v>
      </c>
      <c r="AA857" t="str">
        <f>YEAR(E857)&amp;"-"&amp;IF(MONTH(E857)&lt;10,"0"&amp;MONTH(E857),MONTH(E857))</f>
        <v>2023-06</v>
      </c>
      <c r="AB857" t="str">
        <f>YEAR(E857)&amp;"-"&amp;IF(MONTH(E857)/6&lt;=1,1,2)</f>
        <v>2023-1</v>
      </c>
    </row>
    <row r="858" spans="1:28" hidden="1" x14ac:dyDescent="0.25">
      <c r="A858">
        <v>5477912</v>
      </c>
      <c r="B858">
        <v>269023</v>
      </c>
      <c r="C858" t="s">
        <v>2440</v>
      </c>
      <c r="D858" t="s">
        <v>1222</v>
      </c>
      <c r="E858" t="s">
        <v>1113</v>
      </c>
      <c r="F858" t="s">
        <v>23</v>
      </c>
      <c r="G858" t="s">
        <v>24</v>
      </c>
      <c r="H858" t="s">
        <v>24</v>
      </c>
      <c r="I858" t="s">
        <v>25</v>
      </c>
      <c r="J858" t="s">
        <v>63</v>
      </c>
      <c r="K858">
        <v>-46.058055600000003</v>
      </c>
      <c r="L858">
        <v>-72.200833299999999</v>
      </c>
      <c r="M858" s="1">
        <v>1220000</v>
      </c>
      <c r="N858">
        <v>0</v>
      </c>
      <c r="O858" t="s">
        <v>27</v>
      </c>
      <c r="P858" t="s">
        <v>345</v>
      </c>
      <c r="Q858" s="3">
        <v>490377788</v>
      </c>
      <c r="R858" s="1">
        <v>14200</v>
      </c>
      <c r="S858" t="s">
        <v>147</v>
      </c>
      <c r="T858" t="s">
        <v>1777</v>
      </c>
      <c r="U858" t="s">
        <v>25</v>
      </c>
      <c r="V858" t="s">
        <v>66</v>
      </c>
      <c r="W858" s="4">
        <f>R858</f>
        <v>14200</v>
      </c>
      <c r="X858" s="4">
        <f>Y858*10000</f>
        <v>1220000</v>
      </c>
      <c r="Y858" s="9">
        <v>122</v>
      </c>
      <c r="Z858" s="5">
        <f>W858/Y858</f>
        <v>116.39344262295081</v>
      </c>
      <c r="AA858" t="str">
        <f>YEAR(E858)&amp;"-"&amp;IF(MONTH(E858)&lt;10,"0"&amp;MONTH(E858),MONTH(E858))</f>
        <v>2023-01</v>
      </c>
      <c r="AB858" t="str">
        <f>YEAR(E858)&amp;"-"&amp;IF(MONTH(E858)/6&lt;=1,1,2)</f>
        <v>2023-1</v>
      </c>
    </row>
    <row r="859" spans="1:28" hidden="1" x14ac:dyDescent="0.25">
      <c r="A859">
        <v>5410712</v>
      </c>
      <c r="B859">
        <v>262168</v>
      </c>
      <c r="C859" t="s">
        <v>3156</v>
      </c>
      <c r="D859" t="s">
        <v>350</v>
      </c>
      <c r="E859" t="s">
        <v>2458</v>
      </c>
      <c r="F859" t="s">
        <v>23</v>
      </c>
      <c r="G859" t="s">
        <v>24</v>
      </c>
      <c r="H859" t="s">
        <v>24</v>
      </c>
      <c r="I859" t="s">
        <v>25</v>
      </c>
      <c r="J859" t="s">
        <v>63</v>
      </c>
      <c r="K859">
        <v>-46.309201600000002</v>
      </c>
      <c r="L859">
        <v>-72.811763099999993</v>
      </c>
      <c r="M859" s="1">
        <v>0</v>
      </c>
      <c r="N859">
        <v>0</v>
      </c>
      <c r="O859" t="s">
        <v>27</v>
      </c>
      <c r="P859" t="s">
        <v>50</v>
      </c>
      <c r="Q859" s="3">
        <v>967723874</v>
      </c>
      <c r="R859" s="1">
        <v>27500</v>
      </c>
      <c r="S859" t="s">
        <v>3154</v>
      </c>
      <c r="T859" t="s">
        <v>3155</v>
      </c>
      <c r="U859" t="s">
        <v>25</v>
      </c>
      <c r="V859" t="s">
        <v>66</v>
      </c>
      <c r="W859" s="4">
        <f>R859</f>
        <v>27500</v>
      </c>
      <c r="X859" s="4">
        <f>Y859*10000</f>
        <v>1175000</v>
      </c>
      <c r="Y859" s="9">
        <v>117.5</v>
      </c>
      <c r="Z859" s="5">
        <f>W859/Y859</f>
        <v>234.04255319148936</v>
      </c>
      <c r="AA859" t="str">
        <f>YEAR(E859)&amp;"-"&amp;IF(MONTH(E859)&lt;10,"0"&amp;MONTH(E859),MONTH(E859))</f>
        <v>2023-01</v>
      </c>
      <c r="AB859" t="str">
        <f>YEAR(E859)&amp;"-"&amp;IF(MONTH(E859)/6&lt;=1,1,2)</f>
        <v>2023-1</v>
      </c>
    </row>
    <row r="860" spans="1:28" hidden="1" x14ac:dyDescent="0.25">
      <c r="A860">
        <v>5386219</v>
      </c>
      <c r="B860">
        <v>260001</v>
      </c>
      <c r="C860" t="s">
        <v>2788</v>
      </c>
      <c r="D860" t="s">
        <v>641</v>
      </c>
      <c r="E860" t="s">
        <v>642</v>
      </c>
      <c r="F860" t="s">
        <v>23</v>
      </c>
      <c r="G860" t="s">
        <v>24</v>
      </c>
      <c r="H860" t="s">
        <v>39</v>
      </c>
      <c r="I860" t="s">
        <v>25</v>
      </c>
      <c r="J860" t="s">
        <v>70</v>
      </c>
      <c r="K860">
        <v>-45.571225400000003</v>
      </c>
      <c r="L860">
        <v>-72.068264999999997</v>
      </c>
      <c r="M860" s="1">
        <v>1140000</v>
      </c>
      <c r="N860">
        <v>0</v>
      </c>
      <c r="O860" t="s">
        <v>27</v>
      </c>
      <c r="P860" t="s">
        <v>81</v>
      </c>
      <c r="Q860" s="3">
        <v>568000000</v>
      </c>
      <c r="R860" s="1">
        <v>18160.3675556081</v>
      </c>
      <c r="S860" t="s">
        <v>2565</v>
      </c>
      <c r="T860" t="s">
        <v>2566</v>
      </c>
      <c r="U860" t="s">
        <v>25</v>
      </c>
      <c r="V860" t="s">
        <v>73</v>
      </c>
      <c r="W860" s="4">
        <f>R860</f>
        <v>18160.3675556081</v>
      </c>
      <c r="X860" s="4">
        <f>Y860*10000</f>
        <v>1140000</v>
      </c>
      <c r="Y860" s="9">
        <v>114</v>
      </c>
      <c r="Z860" s="5">
        <f>W860/Y860</f>
        <v>159.30146978603597</v>
      </c>
      <c r="AA860" t="str">
        <f>YEAR(E860)&amp;"-"&amp;IF(MONTH(E860)&lt;10,"0"&amp;MONTH(E860),MONTH(E860))</f>
        <v>2023-01</v>
      </c>
      <c r="AB860" t="str">
        <f>YEAR(E860)&amp;"-"&amp;IF(MONTH(E860)/6&lt;=1,1,2)</f>
        <v>2023-1</v>
      </c>
    </row>
    <row r="861" spans="1:28" hidden="1" x14ac:dyDescent="0.25">
      <c r="A861">
        <v>5825214</v>
      </c>
      <c r="B861">
        <v>300800</v>
      </c>
      <c r="C861" t="s">
        <v>2961</v>
      </c>
      <c r="D861" t="s">
        <v>292</v>
      </c>
      <c r="E861" t="s">
        <v>1686</v>
      </c>
      <c r="F861" t="s">
        <v>153</v>
      </c>
      <c r="G861" t="s">
        <v>24</v>
      </c>
      <c r="H861" t="s">
        <v>24</v>
      </c>
      <c r="I861" t="s">
        <v>25</v>
      </c>
      <c r="J861" t="s">
        <v>26</v>
      </c>
      <c r="K861">
        <v>-45.393072259432302</v>
      </c>
      <c r="L861">
        <v>-72.792374739924099</v>
      </c>
      <c r="M861" s="1">
        <v>1124000</v>
      </c>
      <c r="O861" t="s">
        <v>27</v>
      </c>
      <c r="P861" t="s">
        <v>1485</v>
      </c>
      <c r="Q861" s="3">
        <v>735817039</v>
      </c>
      <c r="R861" s="1">
        <v>20629</v>
      </c>
      <c r="S861" t="s">
        <v>2962</v>
      </c>
      <c r="T861" t="s">
        <v>1221</v>
      </c>
      <c r="U861" t="s">
        <v>25</v>
      </c>
      <c r="V861" t="s">
        <v>25</v>
      </c>
      <c r="W861" s="4">
        <f>R861</f>
        <v>20629</v>
      </c>
      <c r="X861" s="4">
        <f>Y861*10000</f>
        <v>1124000</v>
      </c>
      <c r="Y861" s="9">
        <v>112.4</v>
      </c>
      <c r="Z861" s="5">
        <f>W861/Y861</f>
        <v>183.53202846975088</v>
      </c>
      <c r="AA861" t="str">
        <f>YEAR(E861)&amp;"-"&amp;IF(MONTH(E861)&lt;10,"0"&amp;MONTH(E861),MONTH(E861))</f>
        <v>2023-04</v>
      </c>
      <c r="AB861" t="str">
        <f>YEAR(E861)&amp;"-"&amp;IF(MONTH(E861)/6&lt;=1,1,2)</f>
        <v>2023-1</v>
      </c>
    </row>
    <row r="862" spans="1:28" hidden="1" x14ac:dyDescent="0.25">
      <c r="A862">
        <v>5673570</v>
      </c>
      <c r="B862">
        <v>285773</v>
      </c>
      <c r="C862" t="s">
        <v>1995</v>
      </c>
      <c r="D862" t="s">
        <v>1844</v>
      </c>
      <c r="E862" t="s">
        <v>1844</v>
      </c>
      <c r="F862" t="s">
        <v>23</v>
      </c>
      <c r="G862" t="s">
        <v>24</v>
      </c>
      <c r="H862" t="s">
        <v>39</v>
      </c>
      <c r="I862" t="s">
        <v>25</v>
      </c>
      <c r="J862" t="s">
        <v>106</v>
      </c>
      <c r="K862">
        <v>-47.798345500000003</v>
      </c>
      <c r="L862">
        <v>-73.540059099999993</v>
      </c>
      <c r="M862" s="1">
        <v>0</v>
      </c>
      <c r="N862">
        <v>0</v>
      </c>
      <c r="O862" t="s">
        <v>27</v>
      </c>
      <c r="P862" t="s">
        <v>1963</v>
      </c>
      <c r="Q862" s="3">
        <v>300000000</v>
      </c>
      <c r="R862" s="1">
        <v>8450.8042066976595</v>
      </c>
      <c r="S862" t="s">
        <v>1996</v>
      </c>
      <c r="T862" t="s">
        <v>1997</v>
      </c>
      <c r="U862" t="s">
        <v>25</v>
      </c>
      <c r="V862" t="s">
        <v>109</v>
      </c>
      <c r="W862" s="4">
        <f>R862</f>
        <v>8450.8042066976595</v>
      </c>
      <c r="X862" s="4">
        <f>Y862*10000</f>
        <v>1060000</v>
      </c>
      <c r="Y862" s="9">
        <v>106</v>
      </c>
      <c r="Z862" s="5">
        <f>W862/Y862</f>
        <v>79.724567987713769</v>
      </c>
      <c r="AA862" t="str">
        <f>YEAR(E862)&amp;"-"&amp;IF(MONTH(E862)&lt;10,"0"&amp;MONTH(E862),MONTH(E862))</f>
        <v>2023-03</v>
      </c>
      <c r="AB862" t="str">
        <f>YEAR(E862)&amp;"-"&amp;IF(MONTH(E862)/6&lt;=1,1,2)</f>
        <v>2023-1</v>
      </c>
    </row>
    <row r="863" spans="1:28" hidden="1" x14ac:dyDescent="0.25">
      <c r="A863">
        <v>5480370</v>
      </c>
      <c r="B863">
        <v>269243</v>
      </c>
      <c r="C863" t="s">
        <v>1112</v>
      </c>
      <c r="D863" t="s">
        <v>1113</v>
      </c>
      <c r="E863" t="s">
        <v>1114</v>
      </c>
      <c r="F863" t="s">
        <v>32</v>
      </c>
      <c r="G863" t="s">
        <v>24</v>
      </c>
      <c r="H863" t="s">
        <v>24</v>
      </c>
      <c r="I863" t="s">
        <v>25</v>
      </c>
      <c r="J863" t="s">
        <v>70</v>
      </c>
      <c r="K863">
        <v>0</v>
      </c>
      <c r="L863">
        <v>0</v>
      </c>
      <c r="M863" s="1">
        <v>0</v>
      </c>
      <c r="O863" t="s">
        <v>27</v>
      </c>
      <c r="P863" t="s">
        <v>509</v>
      </c>
      <c r="Q863" s="3">
        <v>124356954.40000001</v>
      </c>
      <c r="R863" s="1">
        <v>3976</v>
      </c>
      <c r="S863" t="s">
        <v>1115</v>
      </c>
      <c r="T863" t="s">
        <v>35</v>
      </c>
      <c r="U863" t="s">
        <v>25</v>
      </c>
      <c r="V863" t="s">
        <v>73</v>
      </c>
      <c r="W863" s="4">
        <f>R863</f>
        <v>3976</v>
      </c>
      <c r="X863" s="4">
        <f>Y863*10000</f>
        <v>1040000</v>
      </c>
      <c r="Y863" s="9">
        <v>104</v>
      </c>
      <c r="Z863" s="5">
        <f>W863/Y863</f>
        <v>38.230769230769234</v>
      </c>
      <c r="AA863" t="str">
        <f>YEAR(E863)&amp;"-"&amp;IF(MONTH(E863)&lt;10,"0"&amp;MONTH(E863),MONTH(E863))</f>
        <v>2023-01</v>
      </c>
      <c r="AB863" t="str">
        <f>YEAR(E863)&amp;"-"&amp;IF(MONTH(E863)/6&lt;=1,1,2)</f>
        <v>2023-1</v>
      </c>
    </row>
    <row r="864" spans="1:28" hidden="1" x14ac:dyDescent="0.25">
      <c r="A864">
        <v>6058010</v>
      </c>
      <c r="B864">
        <v>314306</v>
      </c>
      <c r="C864" t="s">
        <v>4183</v>
      </c>
      <c r="D864" t="s">
        <v>1082</v>
      </c>
      <c r="E864" t="s">
        <v>1092</v>
      </c>
      <c r="F864" t="s">
        <v>23</v>
      </c>
      <c r="G864" t="s">
        <v>24</v>
      </c>
      <c r="H864" t="s">
        <v>39</v>
      </c>
      <c r="I864" t="s">
        <v>25</v>
      </c>
      <c r="J864" t="s">
        <v>33</v>
      </c>
      <c r="K864">
        <v>-47.043541900000001</v>
      </c>
      <c r="L864">
        <v>-72.819117899999995</v>
      </c>
      <c r="M864" s="1">
        <v>0</v>
      </c>
      <c r="O864" t="s">
        <v>27</v>
      </c>
      <c r="P864" t="s">
        <v>1093</v>
      </c>
      <c r="Q864" s="3">
        <v>4146585760</v>
      </c>
      <c r="R864" s="1">
        <v>115000</v>
      </c>
      <c r="S864" t="s">
        <v>4182</v>
      </c>
      <c r="T864" t="s">
        <v>4072</v>
      </c>
      <c r="U864" t="s">
        <v>25</v>
      </c>
      <c r="V864" t="s">
        <v>36</v>
      </c>
      <c r="W864" s="4">
        <f>R864</f>
        <v>115000</v>
      </c>
      <c r="X864" s="4">
        <f>Y864*10000</f>
        <v>1016600</v>
      </c>
      <c r="Y864" s="9">
        <v>101.66</v>
      </c>
      <c r="Z864" s="5">
        <f>W864/Y864</f>
        <v>1131.2217194570137</v>
      </c>
      <c r="AA864" t="str">
        <f>YEAR(E864)&amp;"-"&amp;IF(MONTH(E864)&lt;10,"0"&amp;MONTH(E864),MONTH(E864))</f>
        <v>2023-06</v>
      </c>
      <c r="AB864" t="str">
        <f>YEAR(E864)&amp;"-"&amp;IF(MONTH(E864)/6&lt;=1,1,2)</f>
        <v>2023-1</v>
      </c>
    </row>
    <row r="865" spans="1:28" hidden="1" x14ac:dyDescent="0.25">
      <c r="A865">
        <v>5830670</v>
      </c>
      <c r="B865">
        <v>300978</v>
      </c>
      <c r="C865" t="s">
        <v>2261</v>
      </c>
      <c r="D865" t="s">
        <v>292</v>
      </c>
      <c r="E865" t="s">
        <v>38</v>
      </c>
      <c r="F865" t="s">
        <v>153</v>
      </c>
      <c r="G865" t="s">
        <v>24</v>
      </c>
      <c r="H865" t="s">
        <v>39</v>
      </c>
      <c r="I865" t="s">
        <v>25</v>
      </c>
      <c r="J865" t="s">
        <v>127</v>
      </c>
      <c r="K865">
        <v>-47.256961879106598</v>
      </c>
      <c r="L865">
        <v>-72.570122895214794</v>
      </c>
      <c r="M865" s="1">
        <v>1000000</v>
      </c>
      <c r="O865" t="s">
        <v>27</v>
      </c>
      <c r="P865" t="s">
        <v>1485</v>
      </c>
      <c r="Q865" s="3">
        <v>350000000</v>
      </c>
      <c r="R865" s="1">
        <v>9806</v>
      </c>
      <c r="S865" t="s">
        <v>2262</v>
      </c>
      <c r="T865" t="s">
        <v>233</v>
      </c>
      <c r="U865" t="s">
        <v>25</v>
      </c>
      <c r="V865" t="s">
        <v>129</v>
      </c>
      <c r="W865" s="4">
        <f>R865</f>
        <v>9806</v>
      </c>
      <c r="X865" s="4">
        <f>Y865*10000</f>
        <v>1000000</v>
      </c>
      <c r="Y865" s="9">
        <v>100</v>
      </c>
      <c r="Z865" s="5">
        <f>W865/Y865</f>
        <v>98.06</v>
      </c>
      <c r="AA865" t="str">
        <f>YEAR(E865)&amp;"-"&amp;IF(MONTH(E865)&lt;10,"0"&amp;MONTH(E865),MONTH(E865))</f>
        <v>2023-04</v>
      </c>
      <c r="AB865" t="str">
        <f>YEAR(E865)&amp;"-"&amp;IF(MONTH(E865)/6&lt;=1,1,2)</f>
        <v>2023-1</v>
      </c>
    </row>
    <row r="866" spans="1:28" hidden="1" x14ac:dyDescent="0.25">
      <c r="A866">
        <v>6106895</v>
      </c>
      <c r="B866">
        <v>317004</v>
      </c>
      <c r="C866" t="s">
        <v>3610</v>
      </c>
      <c r="D866" t="s">
        <v>1699</v>
      </c>
      <c r="E866" t="s">
        <v>2582</v>
      </c>
      <c r="F866" t="s">
        <v>23</v>
      </c>
      <c r="G866" t="s">
        <v>24</v>
      </c>
      <c r="H866" t="s">
        <v>24</v>
      </c>
      <c r="I866" t="s">
        <v>25</v>
      </c>
      <c r="J866" t="s">
        <v>63</v>
      </c>
      <c r="K866">
        <v>-46.592544699999998</v>
      </c>
      <c r="L866">
        <v>-72.578475999999995</v>
      </c>
      <c r="M866" s="1">
        <v>985000</v>
      </c>
      <c r="O866" t="s">
        <v>27</v>
      </c>
      <c r="P866" t="s">
        <v>52</v>
      </c>
      <c r="Q866" s="3">
        <v>1373615817</v>
      </c>
      <c r="R866" s="1">
        <v>37811</v>
      </c>
      <c r="S866" t="s">
        <v>3611</v>
      </c>
      <c r="T866" t="s">
        <v>3612</v>
      </c>
      <c r="U866" t="s">
        <v>25</v>
      </c>
      <c r="V866" t="s">
        <v>66</v>
      </c>
      <c r="W866" s="4">
        <f>R866</f>
        <v>37811</v>
      </c>
      <c r="X866" s="4">
        <f>Y866*10000</f>
        <v>985000</v>
      </c>
      <c r="Y866" s="9">
        <v>98.5</v>
      </c>
      <c r="Z866" s="5">
        <f>W866/Y866</f>
        <v>383.86802030456852</v>
      </c>
      <c r="AA866" t="str">
        <f>YEAR(E866)&amp;"-"&amp;IF(MONTH(E866)&lt;10,"0"&amp;MONTH(E866),MONTH(E866))</f>
        <v>2023-06</v>
      </c>
      <c r="AB866" t="str">
        <f>YEAR(E866)&amp;"-"&amp;IF(MONTH(E866)/6&lt;=1,1,2)</f>
        <v>2023-1</v>
      </c>
    </row>
    <row r="867" spans="1:28" hidden="1" x14ac:dyDescent="0.25">
      <c r="A867">
        <v>6111795</v>
      </c>
      <c r="B867">
        <v>317242</v>
      </c>
      <c r="C867" t="s">
        <v>2149</v>
      </c>
      <c r="D867" t="s">
        <v>998</v>
      </c>
      <c r="E867" t="s">
        <v>186</v>
      </c>
      <c r="F867" t="s">
        <v>23</v>
      </c>
      <c r="G867" t="s">
        <v>24</v>
      </c>
      <c r="H867" t="s">
        <v>24</v>
      </c>
      <c r="I867" t="s">
        <v>25</v>
      </c>
      <c r="J867" t="s">
        <v>127</v>
      </c>
      <c r="K867">
        <v>-47.597203899999997</v>
      </c>
      <c r="L867">
        <v>-72.854880600000001</v>
      </c>
      <c r="M867" s="1">
        <v>0</v>
      </c>
      <c r="O867" t="s">
        <v>27</v>
      </c>
      <c r="P867" t="s">
        <v>889</v>
      </c>
      <c r="Q867" s="3">
        <v>302751166</v>
      </c>
      <c r="R867" s="1">
        <v>8300</v>
      </c>
      <c r="S867" t="s">
        <v>2150</v>
      </c>
      <c r="T867" t="s">
        <v>2151</v>
      </c>
      <c r="U867" t="s">
        <v>25</v>
      </c>
      <c r="V867" t="s">
        <v>129</v>
      </c>
      <c r="W867" s="4">
        <f>R867</f>
        <v>8300</v>
      </c>
      <c r="X867" s="4">
        <f>Y867*10000</f>
        <v>965000</v>
      </c>
      <c r="Y867" s="9">
        <v>96.5</v>
      </c>
      <c r="Z867" s="5">
        <f>W867/Y867</f>
        <v>86.010362694300511</v>
      </c>
      <c r="AA867" t="str">
        <f>YEAR(E867)&amp;"-"&amp;IF(MONTH(E867)&lt;10,"0"&amp;MONTH(E867),MONTH(E867))</f>
        <v>2023-06</v>
      </c>
      <c r="AB867" t="str">
        <f>YEAR(E867)&amp;"-"&amp;IF(MONTH(E867)/6&lt;=1,1,2)</f>
        <v>2023-1</v>
      </c>
    </row>
    <row r="868" spans="1:28" hidden="1" x14ac:dyDescent="0.25">
      <c r="A868">
        <v>5841135</v>
      </c>
      <c r="B868">
        <v>301595</v>
      </c>
      <c r="C868" t="s">
        <v>2253</v>
      </c>
      <c r="D868" t="s">
        <v>2240</v>
      </c>
      <c r="E868" t="s">
        <v>2254</v>
      </c>
      <c r="F868" t="s">
        <v>23</v>
      </c>
      <c r="G868" t="s">
        <v>24</v>
      </c>
      <c r="H868" t="s">
        <v>24</v>
      </c>
      <c r="I868" t="s">
        <v>25</v>
      </c>
      <c r="J868" t="s">
        <v>33</v>
      </c>
      <c r="K868">
        <v>-46.803414199999999</v>
      </c>
      <c r="L868">
        <v>-72.456454300000004</v>
      </c>
      <c r="M868" s="1">
        <v>880000</v>
      </c>
      <c r="O868" t="s">
        <v>27</v>
      </c>
      <c r="P868" t="s">
        <v>743</v>
      </c>
      <c r="Q868" s="3">
        <v>309583510</v>
      </c>
      <c r="R868" s="1">
        <v>8600</v>
      </c>
      <c r="S868" t="s">
        <v>2255</v>
      </c>
      <c r="T868" t="s">
        <v>2241</v>
      </c>
      <c r="U868" t="s">
        <v>25</v>
      </c>
      <c r="V868" t="s">
        <v>36</v>
      </c>
      <c r="W868" s="4">
        <f>R868</f>
        <v>8600</v>
      </c>
      <c r="X868" s="4">
        <f>Y868*10000</f>
        <v>880000</v>
      </c>
      <c r="Y868" s="9">
        <v>88</v>
      </c>
      <c r="Z868" s="5">
        <f>W868/Y868</f>
        <v>97.727272727272734</v>
      </c>
      <c r="AA868" t="str">
        <f>YEAR(E868)&amp;"-"&amp;IF(MONTH(E868)&lt;10,"0"&amp;MONTH(E868),MONTH(E868))</f>
        <v>2023-04</v>
      </c>
      <c r="AB868" t="str">
        <f>YEAR(E868)&amp;"-"&amp;IF(MONTH(E868)/6&lt;=1,1,2)</f>
        <v>2023-1</v>
      </c>
    </row>
    <row r="869" spans="1:28" s="2" customFormat="1" hidden="1" x14ac:dyDescent="0.25">
      <c r="A869">
        <v>5949409</v>
      </c>
      <c r="B869">
        <v>307678</v>
      </c>
      <c r="C869" t="s">
        <v>2430</v>
      </c>
      <c r="D869" t="s">
        <v>1762</v>
      </c>
      <c r="E869" t="s">
        <v>2431</v>
      </c>
      <c r="F869" t="s">
        <v>23</v>
      </c>
      <c r="G869" t="s">
        <v>24</v>
      </c>
      <c r="H869" t="s">
        <v>24</v>
      </c>
      <c r="I869" t="s">
        <v>25</v>
      </c>
      <c r="J869" t="s">
        <v>59</v>
      </c>
      <c r="K869">
        <v>-44.7735226</v>
      </c>
      <c r="L869">
        <v>-72.651019399999996</v>
      </c>
      <c r="M869" s="6">
        <v>839000</v>
      </c>
      <c r="N869"/>
      <c r="O869" t="s">
        <v>27</v>
      </c>
      <c r="P869" t="s">
        <v>839</v>
      </c>
      <c r="Q869" s="3">
        <v>350000000</v>
      </c>
      <c r="R869" s="1">
        <v>9728.3781237127296</v>
      </c>
      <c r="S869" t="s">
        <v>2391</v>
      </c>
      <c r="T869" t="s">
        <v>1178</v>
      </c>
      <c r="U869" t="s">
        <v>25</v>
      </c>
      <c r="V869" t="s">
        <v>61</v>
      </c>
      <c r="W869" s="4">
        <f>R869</f>
        <v>9728.3781237127296</v>
      </c>
      <c r="X869" s="4">
        <f>Y869*10000</f>
        <v>839000</v>
      </c>
      <c r="Y869" s="9">
        <v>83.9</v>
      </c>
      <c r="Z869" s="5">
        <f>W869/Y869</f>
        <v>115.95206345307186</v>
      </c>
      <c r="AA869" t="str">
        <f>YEAR(E869)&amp;"-"&amp;IF(MONTH(E869)&lt;10,"0"&amp;MONTH(E869),MONTH(E869))</f>
        <v>2023-05</v>
      </c>
      <c r="AB869" t="str">
        <f>YEAR(E869)&amp;"-"&amp;IF(MONTH(E869)/6&lt;=1,1,2)</f>
        <v>2023-1</v>
      </c>
    </row>
    <row r="870" spans="1:28" hidden="1" x14ac:dyDescent="0.25">
      <c r="A870">
        <v>5640336</v>
      </c>
      <c r="B870">
        <v>282620</v>
      </c>
      <c r="C870" t="s">
        <v>3020</v>
      </c>
      <c r="D870" t="s">
        <v>452</v>
      </c>
      <c r="E870" t="s">
        <v>1482</v>
      </c>
      <c r="F870" t="s">
        <v>32</v>
      </c>
      <c r="G870" t="s">
        <v>24</v>
      </c>
      <c r="H870" t="s">
        <v>24</v>
      </c>
      <c r="I870" t="s">
        <v>25</v>
      </c>
      <c r="J870" t="s">
        <v>59</v>
      </c>
      <c r="K870">
        <v>0</v>
      </c>
      <c r="L870">
        <v>0</v>
      </c>
      <c r="M870" s="1">
        <v>0</v>
      </c>
      <c r="O870" t="s">
        <v>27</v>
      </c>
      <c r="P870" t="s">
        <v>1954</v>
      </c>
      <c r="Q870" s="7" t="e">
        <f>7000000*#REF!/10000</f>
        <v>#REF!</v>
      </c>
      <c r="R870" s="6">
        <v>15516.43</v>
      </c>
      <c r="S870" t="s">
        <v>3021</v>
      </c>
      <c r="T870" t="s">
        <v>35</v>
      </c>
      <c r="U870" t="s">
        <v>25</v>
      </c>
      <c r="V870" t="s">
        <v>61</v>
      </c>
      <c r="W870" s="4">
        <f>R870</f>
        <v>15516.43</v>
      </c>
      <c r="X870" s="4">
        <f>Y870*10000</f>
        <v>786000</v>
      </c>
      <c r="Y870" s="9">
        <v>78.599999999999994</v>
      </c>
      <c r="Z870" s="5">
        <f>W870/Y870</f>
        <v>197.41005089058527</v>
      </c>
      <c r="AA870" t="str">
        <f>YEAR(E870)&amp;"-"&amp;IF(MONTH(E870)&lt;10,"0"&amp;MONTH(E870),MONTH(E870))</f>
        <v>2023-02</v>
      </c>
      <c r="AB870" t="str">
        <f>YEAR(E870)&amp;"-"&amp;IF(MONTH(E870)/6&lt;=1,1,2)</f>
        <v>2023-1</v>
      </c>
    </row>
    <row r="871" spans="1:28" hidden="1" x14ac:dyDescent="0.25">
      <c r="A871">
        <v>5445557</v>
      </c>
      <c r="B871">
        <v>265695</v>
      </c>
      <c r="C871" t="s">
        <v>2814</v>
      </c>
      <c r="D871" t="s">
        <v>2493</v>
      </c>
      <c r="E871" t="s">
        <v>371</v>
      </c>
      <c r="F871" t="s">
        <v>23</v>
      </c>
      <c r="G871" t="s">
        <v>24</v>
      </c>
      <c r="H871" t="s">
        <v>39</v>
      </c>
      <c r="I871" t="s">
        <v>25</v>
      </c>
      <c r="J871" t="s">
        <v>70</v>
      </c>
      <c r="K871">
        <v>-45.571225400000003</v>
      </c>
      <c r="L871">
        <v>-72.068264999999997</v>
      </c>
      <c r="M871" s="1">
        <v>657000</v>
      </c>
      <c r="O871" t="s">
        <v>27</v>
      </c>
      <c r="P871" t="s">
        <v>1398</v>
      </c>
      <c r="Q871" s="3">
        <v>330000000</v>
      </c>
      <c r="R871" s="1">
        <v>10550.9177699836</v>
      </c>
      <c r="S871" t="s">
        <v>35</v>
      </c>
      <c r="T871" t="s">
        <v>1492</v>
      </c>
      <c r="U871" t="s">
        <v>25</v>
      </c>
      <c r="V871" t="s">
        <v>73</v>
      </c>
      <c r="W871" s="4">
        <f>R871</f>
        <v>10550.9177699836</v>
      </c>
      <c r="X871" s="4">
        <f>Y871*10000</f>
        <v>657000</v>
      </c>
      <c r="Y871" s="9">
        <v>65.7</v>
      </c>
      <c r="Z871" s="5">
        <f>W871/Y871</f>
        <v>160.59235570751292</v>
      </c>
      <c r="AA871" t="str">
        <f>YEAR(E871)&amp;"-"&amp;IF(MONTH(E871)&lt;10,"0"&amp;MONTH(E871),MONTH(E871))</f>
        <v>2023-01</v>
      </c>
      <c r="AB871" t="str">
        <f>YEAR(E871)&amp;"-"&amp;IF(MONTH(E871)/6&lt;=1,1,2)</f>
        <v>2023-1</v>
      </c>
    </row>
    <row r="872" spans="1:28" hidden="1" x14ac:dyDescent="0.25">
      <c r="A872">
        <v>5868918</v>
      </c>
      <c r="B872">
        <v>303567</v>
      </c>
      <c r="C872" t="s">
        <v>2519</v>
      </c>
      <c r="D872" t="s">
        <v>781</v>
      </c>
      <c r="E872" t="s">
        <v>1152</v>
      </c>
      <c r="F872" t="s">
        <v>23</v>
      </c>
      <c r="G872" t="s">
        <v>24</v>
      </c>
      <c r="H872" t="s">
        <v>24</v>
      </c>
      <c r="I872" t="s">
        <v>25</v>
      </c>
      <c r="J872" t="s">
        <v>63</v>
      </c>
      <c r="K872">
        <v>-46.624023399999999</v>
      </c>
      <c r="L872">
        <v>-72.675245899999993</v>
      </c>
      <c r="M872" s="1">
        <v>640000</v>
      </c>
      <c r="O872" t="s">
        <v>27</v>
      </c>
      <c r="P872" t="s">
        <v>1582</v>
      </c>
      <c r="Q872" s="3">
        <v>292767241</v>
      </c>
      <c r="R872" s="1">
        <v>8125</v>
      </c>
      <c r="S872" t="s">
        <v>2520</v>
      </c>
      <c r="T872" t="s">
        <v>2521</v>
      </c>
      <c r="U872" t="s">
        <v>25</v>
      </c>
      <c r="V872" t="s">
        <v>66</v>
      </c>
      <c r="W872" s="4">
        <f>R872</f>
        <v>8125</v>
      </c>
      <c r="X872" s="4">
        <f>Y872*10000</f>
        <v>640000</v>
      </c>
      <c r="Y872" s="9">
        <v>64</v>
      </c>
      <c r="Z872" s="5">
        <f>W872/Y872</f>
        <v>126.953125</v>
      </c>
      <c r="AA872" t="str">
        <f>YEAR(E872)&amp;"-"&amp;IF(MONTH(E872)&lt;10,"0"&amp;MONTH(E872),MONTH(E872))</f>
        <v>2023-04</v>
      </c>
      <c r="AB872" t="str">
        <f>YEAR(E872)&amp;"-"&amp;IF(MONTH(E872)/6&lt;=1,1,2)</f>
        <v>2023-1</v>
      </c>
    </row>
    <row r="873" spans="1:28" hidden="1" x14ac:dyDescent="0.25">
      <c r="A873">
        <v>5890959</v>
      </c>
      <c r="B873">
        <v>304563</v>
      </c>
      <c r="C873" t="s">
        <v>3347</v>
      </c>
      <c r="D873" t="s">
        <v>1226</v>
      </c>
      <c r="E873" t="s">
        <v>613</v>
      </c>
      <c r="F873" t="s">
        <v>32</v>
      </c>
      <c r="G873" t="s">
        <v>24</v>
      </c>
      <c r="H873" t="s">
        <v>24</v>
      </c>
      <c r="I873" t="s">
        <v>25</v>
      </c>
      <c r="J873" t="s">
        <v>70</v>
      </c>
      <c r="K873">
        <v>-45.727117907372097</v>
      </c>
      <c r="L873">
        <v>-72.252942284564</v>
      </c>
      <c r="M873" s="1">
        <v>620000</v>
      </c>
      <c r="O873" t="s">
        <v>27</v>
      </c>
      <c r="P873" t="s">
        <v>312</v>
      </c>
      <c r="Q873" s="3">
        <v>620000000</v>
      </c>
      <c r="R873" s="1">
        <v>17293.500265817798</v>
      </c>
      <c r="S873" t="s">
        <v>3348</v>
      </c>
      <c r="T873" t="s">
        <v>35</v>
      </c>
      <c r="U873" t="s">
        <v>25</v>
      </c>
      <c r="V873" t="s">
        <v>73</v>
      </c>
      <c r="W873" s="4">
        <f>R873</f>
        <v>17293.500265817798</v>
      </c>
      <c r="X873" s="4">
        <f>Y873*10000</f>
        <v>620000</v>
      </c>
      <c r="Y873" s="9">
        <v>62</v>
      </c>
      <c r="Z873" s="5">
        <f>W873/Y873</f>
        <v>278.92742364222255</v>
      </c>
      <c r="AA873" t="str">
        <f>YEAR(E873)&amp;"-"&amp;IF(MONTH(E873)&lt;10,"0"&amp;MONTH(E873),MONTH(E873))</f>
        <v>2023-05</v>
      </c>
      <c r="AB873" t="str">
        <f>YEAR(E873)&amp;"-"&amp;IF(MONTH(E873)/6&lt;=1,1,2)</f>
        <v>2023-1</v>
      </c>
    </row>
    <row r="874" spans="1:28" hidden="1" x14ac:dyDescent="0.25">
      <c r="A874">
        <v>5485672</v>
      </c>
      <c r="B874">
        <v>269679</v>
      </c>
      <c r="C874" t="s">
        <v>3939</v>
      </c>
      <c r="D874" t="s">
        <v>49</v>
      </c>
      <c r="E874" t="s">
        <v>1181</v>
      </c>
      <c r="F874" t="s">
        <v>23</v>
      </c>
      <c r="G874" t="s">
        <v>24</v>
      </c>
      <c r="H874" t="s">
        <v>39</v>
      </c>
      <c r="I874" t="s">
        <v>25</v>
      </c>
      <c r="J874" t="s">
        <v>33</v>
      </c>
      <c r="K874">
        <v>-46.540900499999999</v>
      </c>
      <c r="L874">
        <v>-71.722279499999999</v>
      </c>
      <c r="M874" s="1">
        <v>520000</v>
      </c>
      <c r="N874">
        <v>0</v>
      </c>
      <c r="O874" t="s">
        <v>27</v>
      </c>
      <c r="P874" t="s">
        <v>345</v>
      </c>
      <c r="Q874" s="3">
        <v>1255099864</v>
      </c>
      <c r="R874" s="1">
        <v>36000</v>
      </c>
      <c r="S874" t="s">
        <v>3866</v>
      </c>
      <c r="T874" t="s">
        <v>741</v>
      </c>
      <c r="U874" t="s">
        <v>25</v>
      </c>
      <c r="V874" t="s">
        <v>36</v>
      </c>
      <c r="W874" s="4">
        <f>R874</f>
        <v>36000</v>
      </c>
      <c r="X874" s="4">
        <f>Y874*10000</f>
        <v>520000</v>
      </c>
      <c r="Y874" s="9">
        <v>52</v>
      </c>
      <c r="Z874" s="5">
        <f>W874/Y874</f>
        <v>692.30769230769226</v>
      </c>
      <c r="AA874" t="str">
        <f>YEAR(E874)&amp;"-"&amp;IF(MONTH(E874)&lt;10,"0"&amp;MONTH(E874),MONTH(E874))</f>
        <v>2023-01</v>
      </c>
      <c r="AB874" t="str">
        <f>YEAR(E874)&amp;"-"&amp;IF(MONTH(E874)/6&lt;=1,1,2)</f>
        <v>2023-1</v>
      </c>
    </row>
    <row r="875" spans="1:28" hidden="1" x14ac:dyDescent="0.25">
      <c r="A875">
        <v>6067917</v>
      </c>
      <c r="B875">
        <v>314851</v>
      </c>
      <c r="C875" t="s">
        <v>3660</v>
      </c>
      <c r="D875" t="s">
        <v>1571</v>
      </c>
      <c r="E875" t="s">
        <v>2529</v>
      </c>
      <c r="F875" t="s">
        <v>271</v>
      </c>
      <c r="G875" t="s">
        <v>24</v>
      </c>
      <c r="H875" t="s">
        <v>190</v>
      </c>
      <c r="I875" t="s">
        <v>25</v>
      </c>
      <c r="J875" t="s">
        <v>59</v>
      </c>
      <c r="K875">
        <v>-44.136880440509998</v>
      </c>
      <c r="L875">
        <v>-72.104747072972998</v>
      </c>
      <c r="M875" s="1">
        <v>0</v>
      </c>
      <c r="N875">
        <v>0</v>
      </c>
      <c r="O875" t="s">
        <v>27</v>
      </c>
      <c r="P875" t="s">
        <v>783</v>
      </c>
      <c r="Q875" s="3">
        <v>15000000</v>
      </c>
      <c r="R875" s="6">
        <f>415.93*Y875</f>
        <v>20796.5</v>
      </c>
      <c r="S875" t="s">
        <v>3661</v>
      </c>
      <c r="T875" t="s">
        <v>560</v>
      </c>
      <c r="U875" t="s">
        <v>25</v>
      </c>
      <c r="V875" t="s">
        <v>61</v>
      </c>
      <c r="W875" s="4">
        <f>R875</f>
        <v>20796.5</v>
      </c>
      <c r="X875" s="4">
        <f>Y875*10000</f>
        <v>500000</v>
      </c>
      <c r="Y875" s="9">
        <v>50</v>
      </c>
      <c r="Z875" s="5">
        <f>W875/Y875</f>
        <v>415.93</v>
      </c>
      <c r="AA875" t="str">
        <f>YEAR(E875)&amp;"-"&amp;IF(MONTH(E875)&lt;10,"0"&amp;MONTH(E875),MONTH(E875))</f>
        <v>2023-06</v>
      </c>
      <c r="AB875" t="str">
        <f>YEAR(E875)&amp;"-"&amp;IF(MONTH(E875)/6&lt;=1,1,2)</f>
        <v>2023-1</v>
      </c>
    </row>
    <row r="876" spans="1:28" hidden="1" x14ac:dyDescent="0.25">
      <c r="A876">
        <v>5634091</v>
      </c>
      <c r="B876">
        <v>282242</v>
      </c>
      <c r="C876" t="s">
        <v>2413</v>
      </c>
      <c r="D876" t="s">
        <v>430</v>
      </c>
      <c r="E876" t="s">
        <v>452</v>
      </c>
      <c r="F876" t="s">
        <v>32</v>
      </c>
      <c r="G876" t="s">
        <v>24</v>
      </c>
      <c r="H876" t="s">
        <v>24</v>
      </c>
      <c r="I876" t="s">
        <v>25</v>
      </c>
      <c r="J876" t="s">
        <v>70</v>
      </c>
      <c r="K876">
        <v>0</v>
      </c>
      <c r="L876">
        <v>0</v>
      </c>
      <c r="M876" s="1">
        <v>0</v>
      </c>
      <c r="O876" t="s">
        <v>27</v>
      </c>
      <c r="P876" t="s">
        <v>1460</v>
      </c>
      <c r="Q876" s="3">
        <v>201944901</v>
      </c>
      <c r="R876" s="1">
        <v>5700</v>
      </c>
      <c r="S876" t="s">
        <v>2414</v>
      </c>
      <c r="T876" t="s">
        <v>35</v>
      </c>
      <c r="U876" t="s">
        <v>25</v>
      </c>
      <c r="V876" t="s">
        <v>73</v>
      </c>
      <c r="W876" s="4">
        <f>R876</f>
        <v>5700</v>
      </c>
      <c r="X876" s="4">
        <f>Y876*10000</f>
        <v>500000</v>
      </c>
      <c r="Y876" s="9">
        <v>50</v>
      </c>
      <c r="Z876" s="5">
        <f>W876/Y876</f>
        <v>114</v>
      </c>
      <c r="AA876" t="str">
        <f>YEAR(E876)&amp;"-"&amp;IF(MONTH(E876)&lt;10,"0"&amp;MONTH(E876),MONTH(E876))</f>
        <v>2023-02</v>
      </c>
      <c r="AB876" t="str">
        <f>YEAR(E876)&amp;"-"&amp;IF(MONTH(E876)/6&lt;=1,1,2)</f>
        <v>2023-1</v>
      </c>
    </row>
    <row r="877" spans="1:28" hidden="1" x14ac:dyDescent="0.25">
      <c r="A877">
        <v>5485648</v>
      </c>
      <c r="B877">
        <v>269669</v>
      </c>
      <c r="C877" t="s">
        <v>3957</v>
      </c>
      <c r="D877" t="s">
        <v>1181</v>
      </c>
      <c r="E877" t="s">
        <v>1181</v>
      </c>
      <c r="F877" t="s">
        <v>23</v>
      </c>
      <c r="G877" t="s">
        <v>24</v>
      </c>
      <c r="H877" t="s">
        <v>39</v>
      </c>
      <c r="I877" t="s">
        <v>25</v>
      </c>
      <c r="J877" t="s">
        <v>59</v>
      </c>
      <c r="K877">
        <v>-44.0468981</v>
      </c>
      <c r="L877">
        <v>-72.320488400000002</v>
      </c>
      <c r="M877" s="1">
        <v>490000</v>
      </c>
      <c r="N877">
        <v>0</v>
      </c>
      <c r="O877" t="s">
        <v>27</v>
      </c>
      <c r="P877" t="s">
        <v>345</v>
      </c>
      <c r="Q877" s="3">
        <v>1216749591</v>
      </c>
      <c r="R877" s="1">
        <v>34900</v>
      </c>
      <c r="S877" t="s">
        <v>3958</v>
      </c>
      <c r="T877" t="s">
        <v>3954</v>
      </c>
      <c r="U877" t="s">
        <v>25</v>
      </c>
      <c r="V877" t="s">
        <v>61</v>
      </c>
      <c r="W877" s="4">
        <f>R877</f>
        <v>34900</v>
      </c>
      <c r="X877" s="4">
        <f>Y877*10000</f>
        <v>490000</v>
      </c>
      <c r="Y877" s="9">
        <v>49</v>
      </c>
      <c r="Z877" s="5">
        <f>W877/Y877</f>
        <v>712.24489795918362</v>
      </c>
      <c r="AA877" t="str">
        <f>YEAR(E877)&amp;"-"&amp;IF(MONTH(E877)&lt;10,"0"&amp;MONTH(E877),MONTH(E877))</f>
        <v>2023-01</v>
      </c>
      <c r="AB877" t="str">
        <f>YEAR(E877)&amp;"-"&amp;IF(MONTH(E877)/6&lt;=1,1,2)</f>
        <v>2023-1</v>
      </c>
    </row>
    <row r="878" spans="1:28" hidden="1" x14ac:dyDescent="0.25">
      <c r="A878">
        <v>5450455</v>
      </c>
      <c r="B878">
        <v>266034</v>
      </c>
      <c r="C878" t="s">
        <v>3177</v>
      </c>
      <c r="D878" t="s">
        <v>38</v>
      </c>
      <c r="E878" t="s">
        <v>318</v>
      </c>
      <c r="F878" t="s">
        <v>23</v>
      </c>
      <c r="G878" t="s">
        <v>24</v>
      </c>
      <c r="H878" t="s">
        <v>24</v>
      </c>
      <c r="I878" t="s">
        <v>25</v>
      </c>
      <c r="J878" t="s">
        <v>70</v>
      </c>
      <c r="K878">
        <v>-45.559450099999999</v>
      </c>
      <c r="L878">
        <v>-71.804503999999994</v>
      </c>
      <c r="M878" s="1">
        <v>0</v>
      </c>
      <c r="O878" t="s">
        <v>27</v>
      </c>
      <c r="P878" t="s">
        <v>1255</v>
      </c>
      <c r="Q878" s="3">
        <v>324525000</v>
      </c>
      <c r="R878" s="1">
        <v>10375.8684524361</v>
      </c>
      <c r="S878" t="s">
        <v>3175</v>
      </c>
      <c r="T878" t="s">
        <v>3176</v>
      </c>
      <c r="U878" t="s">
        <v>25</v>
      </c>
      <c r="V878" t="s">
        <v>73</v>
      </c>
      <c r="W878" s="4">
        <f>R878</f>
        <v>10375.8684524361</v>
      </c>
      <c r="X878" s="4">
        <f>Y878*10000</f>
        <v>432700.00000000006</v>
      </c>
      <c r="Y878" s="9">
        <v>43.27</v>
      </c>
      <c r="Z878" s="5">
        <f>W878/Y878</f>
        <v>239.7935856814444</v>
      </c>
      <c r="AA878" t="str">
        <f>YEAR(E878)&amp;"-"&amp;IF(MONTH(E878)&lt;10,"0"&amp;MONTH(E878),MONTH(E878))</f>
        <v>2023-01</v>
      </c>
      <c r="AB878" t="str">
        <f>YEAR(E878)&amp;"-"&amp;IF(MONTH(E878)/6&lt;=1,1,2)</f>
        <v>2023-1</v>
      </c>
    </row>
    <row r="879" spans="1:28" hidden="1" x14ac:dyDescent="0.25">
      <c r="A879">
        <v>5750921</v>
      </c>
      <c r="B879">
        <v>296391</v>
      </c>
      <c r="C879" t="s">
        <v>3858</v>
      </c>
      <c r="D879" t="s">
        <v>3859</v>
      </c>
      <c r="E879" t="s">
        <v>1693</v>
      </c>
      <c r="F879" t="s">
        <v>32</v>
      </c>
      <c r="G879" t="s">
        <v>24</v>
      </c>
      <c r="H879" t="s">
        <v>24</v>
      </c>
      <c r="I879" t="s">
        <v>25</v>
      </c>
      <c r="J879" t="s">
        <v>59</v>
      </c>
      <c r="K879">
        <v>0</v>
      </c>
      <c r="L879">
        <v>0</v>
      </c>
      <c r="M879" s="1">
        <v>0</v>
      </c>
      <c r="O879" t="s">
        <v>27</v>
      </c>
      <c r="P879" t="s">
        <v>320</v>
      </c>
      <c r="Q879" s="3">
        <v>810000000</v>
      </c>
      <c r="R879" s="1">
        <v>22765.5538620357</v>
      </c>
      <c r="S879" t="s">
        <v>3860</v>
      </c>
      <c r="T879" t="s">
        <v>35</v>
      </c>
      <c r="U879" t="s">
        <v>25</v>
      </c>
      <c r="V879" t="s">
        <v>61</v>
      </c>
      <c r="W879" s="4">
        <f>R879</f>
        <v>22765.5538620357</v>
      </c>
      <c r="X879" s="4">
        <f>Y879*10000</f>
        <v>405000</v>
      </c>
      <c r="Y879" s="9">
        <v>40.5</v>
      </c>
      <c r="Z879" s="5">
        <f>W879/Y879</f>
        <v>562.11244103791853</v>
      </c>
      <c r="AA879" t="str">
        <f>YEAR(E879)&amp;"-"&amp;IF(MONTH(E879)&lt;10,"0"&amp;MONTH(E879),MONTH(E879))</f>
        <v>2023-04</v>
      </c>
      <c r="AB879" t="str">
        <f>YEAR(E879)&amp;"-"&amp;IF(MONTH(E879)/6&lt;=1,1,2)</f>
        <v>2023-1</v>
      </c>
    </row>
    <row r="880" spans="1:28" hidden="1" x14ac:dyDescent="0.25">
      <c r="A880">
        <v>5627686</v>
      </c>
      <c r="B880">
        <v>281824</v>
      </c>
      <c r="C880" t="s">
        <v>428</v>
      </c>
      <c r="D880" t="s">
        <v>429</v>
      </c>
      <c r="E880" t="s">
        <v>430</v>
      </c>
      <c r="F880" t="s">
        <v>32</v>
      </c>
      <c r="G880" t="s">
        <v>24</v>
      </c>
      <c r="H880" t="s">
        <v>24</v>
      </c>
      <c r="I880" t="s">
        <v>25</v>
      </c>
      <c r="J880" t="s">
        <v>63</v>
      </c>
      <c r="K880">
        <v>-46.152486304145498</v>
      </c>
      <c r="L880">
        <v>-72.285060882568402</v>
      </c>
      <c r="M880" s="1">
        <v>0</v>
      </c>
      <c r="O880" t="s">
        <v>27</v>
      </c>
      <c r="P880" t="s">
        <v>320</v>
      </c>
      <c r="Q880" s="3">
        <v>18000000</v>
      </c>
      <c r="R880" s="1">
        <v>508.059374076496</v>
      </c>
      <c r="S880" t="s">
        <v>431</v>
      </c>
      <c r="T880" t="s">
        <v>432</v>
      </c>
      <c r="U880" t="s">
        <v>25</v>
      </c>
      <c r="V880" t="s">
        <v>66</v>
      </c>
      <c r="W880" s="4">
        <f>R880</f>
        <v>508.059374076496</v>
      </c>
      <c r="X880" s="4">
        <f>Y880*10000</f>
        <v>340000</v>
      </c>
      <c r="Y880" s="9">
        <v>34</v>
      </c>
      <c r="Z880" s="5">
        <f>W880/Y880</f>
        <v>14.942922766955764</v>
      </c>
      <c r="AA880" t="str">
        <f>YEAR(E880)&amp;"-"&amp;IF(MONTH(E880)&lt;10,"0"&amp;MONTH(E880),MONTH(E880))</f>
        <v>2023-02</v>
      </c>
      <c r="AB880" t="str">
        <f>YEAR(E880)&amp;"-"&amp;IF(MONTH(E880)/6&lt;=1,1,2)</f>
        <v>2023-1</v>
      </c>
    </row>
    <row r="881" spans="1:28" hidden="1" x14ac:dyDescent="0.25">
      <c r="A881">
        <v>5718430</v>
      </c>
      <c r="B881">
        <v>292066</v>
      </c>
      <c r="C881" t="s">
        <v>3800</v>
      </c>
      <c r="D881" t="s">
        <v>429</v>
      </c>
      <c r="E881" t="s">
        <v>388</v>
      </c>
      <c r="F881" t="s">
        <v>153</v>
      </c>
      <c r="G881" t="s">
        <v>24</v>
      </c>
      <c r="H881" t="s">
        <v>24</v>
      </c>
      <c r="I881" t="s">
        <v>25</v>
      </c>
      <c r="J881" t="s">
        <v>63</v>
      </c>
      <c r="K881">
        <v>-46.156815947663198</v>
      </c>
      <c r="L881">
        <v>-72.284826994846895</v>
      </c>
      <c r="M881" s="1">
        <v>340000</v>
      </c>
      <c r="O881" t="s">
        <v>27</v>
      </c>
      <c r="P881" t="s">
        <v>694</v>
      </c>
      <c r="Q881" s="3">
        <v>612000000</v>
      </c>
      <c r="R881" s="1">
        <v>17201</v>
      </c>
      <c r="S881" t="s">
        <v>3801</v>
      </c>
      <c r="T881" t="s">
        <v>178</v>
      </c>
      <c r="U881" t="s">
        <v>25</v>
      </c>
      <c r="V881" t="s">
        <v>66</v>
      </c>
      <c r="W881" s="4">
        <f>R881</f>
        <v>17201</v>
      </c>
      <c r="X881" s="4">
        <f>Y881*10000</f>
        <v>340000</v>
      </c>
      <c r="Y881" s="9">
        <v>34</v>
      </c>
      <c r="Z881" s="5">
        <f>W881/Y881</f>
        <v>505.91176470588238</v>
      </c>
      <c r="AA881" t="str">
        <f>YEAR(E881)&amp;"-"&amp;IF(MONTH(E881)&lt;10,"0"&amp;MONTH(E881),MONTH(E881))</f>
        <v>2023-03</v>
      </c>
      <c r="AB881" t="str">
        <f>YEAR(E881)&amp;"-"&amp;IF(MONTH(E881)/6&lt;=1,1,2)</f>
        <v>2023-1</v>
      </c>
    </row>
    <row r="882" spans="1:28" hidden="1" x14ac:dyDescent="0.25">
      <c r="A882">
        <v>5718054</v>
      </c>
      <c r="B882">
        <v>291751</v>
      </c>
      <c r="C882" t="s">
        <v>1684</v>
      </c>
      <c r="D882" t="s">
        <v>1685</v>
      </c>
      <c r="E882" t="s">
        <v>388</v>
      </c>
      <c r="F882" t="s">
        <v>153</v>
      </c>
      <c r="G882" t="s">
        <v>24</v>
      </c>
      <c r="H882" t="s">
        <v>24</v>
      </c>
      <c r="I882" t="s">
        <v>25</v>
      </c>
      <c r="J882" t="s">
        <v>70</v>
      </c>
      <c r="K882">
        <v>-45.659193899999998</v>
      </c>
      <c r="L882">
        <v>-72.368185299999993</v>
      </c>
      <c r="M882" s="1">
        <v>0</v>
      </c>
      <c r="O882" t="s">
        <v>27</v>
      </c>
      <c r="P882" t="s">
        <v>1686</v>
      </c>
      <c r="Q882" s="3">
        <v>73500000</v>
      </c>
      <c r="R882" s="1">
        <v>2066</v>
      </c>
      <c r="S882" t="s">
        <v>1687</v>
      </c>
      <c r="T882" t="s">
        <v>155</v>
      </c>
      <c r="U882" t="s">
        <v>25</v>
      </c>
      <c r="V882" t="s">
        <v>73</v>
      </c>
      <c r="W882" s="4">
        <f>R882</f>
        <v>2066</v>
      </c>
      <c r="X882" s="4">
        <f>Y882*10000</f>
        <v>333600</v>
      </c>
      <c r="Y882" s="9">
        <v>33.36</v>
      </c>
      <c r="Z882" s="5">
        <f>W882/Y882</f>
        <v>61.930455635491604</v>
      </c>
      <c r="AA882" t="str">
        <f>YEAR(E882)&amp;"-"&amp;IF(MONTH(E882)&lt;10,"0"&amp;MONTH(E882),MONTH(E882))</f>
        <v>2023-03</v>
      </c>
      <c r="AB882" t="str">
        <f>YEAR(E882)&amp;"-"&amp;IF(MONTH(E882)/6&lt;=1,1,2)</f>
        <v>2023-1</v>
      </c>
    </row>
    <row r="883" spans="1:28" hidden="1" x14ac:dyDescent="0.25">
      <c r="A883">
        <v>5596713</v>
      </c>
      <c r="B883">
        <v>279356</v>
      </c>
      <c r="C883" t="s">
        <v>3396</v>
      </c>
      <c r="D883" t="s">
        <v>1746</v>
      </c>
      <c r="E883" t="s">
        <v>1133</v>
      </c>
      <c r="F883" t="s">
        <v>32</v>
      </c>
      <c r="G883" t="s">
        <v>24</v>
      </c>
      <c r="H883" t="s">
        <v>24</v>
      </c>
      <c r="I883" t="s">
        <v>25</v>
      </c>
      <c r="J883" t="s">
        <v>33</v>
      </c>
      <c r="K883">
        <v>-46.803414199999999</v>
      </c>
      <c r="L883">
        <v>-72.456454300000004</v>
      </c>
      <c r="M883" s="1">
        <v>0</v>
      </c>
      <c r="O883" t="s">
        <v>27</v>
      </c>
      <c r="P883" t="s">
        <v>1117</v>
      </c>
      <c r="Q883" s="3">
        <v>315017619.12</v>
      </c>
      <c r="R883" s="1">
        <v>8922</v>
      </c>
      <c r="S883" t="s">
        <v>3397</v>
      </c>
      <c r="T883" t="s">
        <v>35</v>
      </c>
      <c r="U883" t="s">
        <v>25</v>
      </c>
      <c r="V883" t="s">
        <v>36</v>
      </c>
      <c r="W883" s="4">
        <f>R883</f>
        <v>8922</v>
      </c>
      <c r="X883" s="4">
        <f>Y883*10000</f>
        <v>315000</v>
      </c>
      <c r="Y883" s="9">
        <v>31.5</v>
      </c>
      <c r="Z883" s="5">
        <f>W883/Y883</f>
        <v>283.23809523809524</v>
      </c>
      <c r="AA883" t="str">
        <f>YEAR(E883)&amp;"-"&amp;IF(MONTH(E883)&lt;10,"0"&amp;MONTH(E883),MONTH(E883))</f>
        <v>2023-02</v>
      </c>
      <c r="AB883" t="str">
        <f>YEAR(E883)&amp;"-"&amp;IF(MONTH(E883)/6&lt;=1,1,2)</f>
        <v>2023-1</v>
      </c>
    </row>
    <row r="884" spans="1:28" hidden="1" x14ac:dyDescent="0.25">
      <c r="A884">
        <v>5838695</v>
      </c>
      <c r="B884">
        <v>301444</v>
      </c>
      <c r="C884" t="s">
        <v>3955</v>
      </c>
      <c r="D884" t="s">
        <v>38</v>
      </c>
      <c r="E884" t="s">
        <v>37</v>
      </c>
      <c r="F884" t="s">
        <v>153</v>
      </c>
      <c r="G884" t="s">
        <v>24</v>
      </c>
      <c r="H884" t="s">
        <v>39</v>
      </c>
      <c r="I884" t="s">
        <v>25</v>
      </c>
      <c r="J884" t="s">
        <v>33</v>
      </c>
      <c r="K884">
        <v>-46.540900499999999</v>
      </c>
      <c r="L884">
        <v>-71.722279499999999</v>
      </c>
      <c r="M884" s="1">
        <v>313500</v>
      </c>
      <c r="O884" t="s">
        <v>27</v>
      </c>
      <c r="P884" t="s">
        <v>694</v>
      </c>
      <c r="Q884" s="3">
        <v>796930000</v>
      </c>
      <c r="R884" s="1">
        <v>22318</v>
      </c>
      <c r="S884" t="s">
        <v>3956</v>
      </c>
      <c r="T884" t="s">
        <v>188</v>
      </c>
      <c r="U884" t="s">
        <v>25</v>
      </c>
      <c r="V884" t="s">
        <v>36</v>
      </c>
      <c r="W884" s="4">
        <f>R884</f>
        <v>22318</v>
      </c>
      <c r="X884" s="4">
        <f>Y884*10000</f>
        <v>313500</v>
      </c>
      <c r="Y884" s="9">
        <v>31.35</v>
      </c>
      <c r="Z884" s="5">
        <f>W884/Y884</f>
        <v>711.89792663476874</v>
      </c>
      <c r="AA884" t="str">
        <f>YEAR(E884)&amp;"-"&amp;IF(MONTH(E884)&lt;10,"0"&amp;MONTH(E884),MONTH(E884))</f>
        <v>2023-04</v>
      </c>
      <c r="AB884" t="str">
        <f>YEAR(E884)&amp;"-"&amp;IF(MONTH(E884)/6&lt;=1,1,2)</f>
        <v>2023-1</v>
      </c>
    </row>
    <row r="885" spans="1:28" hidden="1" x14ac:dyDescent="0.25">
      <c r="A885">
        <v>5582910</v>
      </c>
      <c r="B885">
        <v>278432</v>
      </c>
      <c r="C885" t="s">
        <v>3590</v>
      </c>
      <c r="D885" t="s">
        <v>345</v>
      </c>
      <c r="E885" t="s">
        <v>31</v>
      </c>
      <c r="F885" t="s">
        <v>23</v>
      </c>
      <c r="G885" t="s">
        <v>24</v>
      </c>
      <c r="H885" t="s">
        <v>39</v>
      </c>
      <c r="I885" t="s">
        <v>25</v>
      </c>
      <c r="J885" t="s">
        <v>70</v>
      </c>
      <c r="K885">
        <v>-45.682370800000001</v>
      </c>
      <c r="L885">
        <v>-71.909842800000007</v>
      </c>
      <c r="M885" s="1">
        <v>311000</v>
      </c>
      <c r="N885">
        <v>0</v>
      </c>
      <c r="O885" t="s">
        <v>27</v>
      </c>
      <c r="P885" t="s">
        <v>1693</v>
      </c>
      <c r="Q885" s="3">
        <v>404300000</v>
      </c>
      <c r="R885" s="1">
        <v>11450.675711652601</v>
      </c>
      <c r="S885" t="s">
        <v>3591</v>
      </c>
      <c r="T885" t="s">
        <v>231</v>
      </c>
      <c r="U885" t="s">
        <v>25</v>
      </c>
      <c r="V885" t="s">
        <v>73</v>
      </c>
      <c r="W885" s="4">
        <f>R885</f>
        <v>11450.675711652601</v>
      </c>
      <c r="X885" s="4">
        <f>Y885*10000</f>
        <v>311000</v>
      </c>
      <c r="Y885" s="9">
        <v>31.1</v>
      </c>
      <c r="Z885" s="5">
        <f>W885/Y885</f>
        <v>368.18892963513184</v>
      </c>
      <c r="AA885" t="str">
        <f>YEAR(E885)&amp;"-"&amp;IF(MONTH(E885)&lt;10,"0"&amp;MONTH(E885),MONTH(E885))</f>
        <v>2023-02</v>
      </c>
      <c r="AB885" t="str">
        <f>YEAR(E885)&amp;"-"&amp;IF(MONTH(E885)/6&lt;=1,1,2)</f>
        <v>2023-1</v>
      </c>
    </row>
    <row r="886" spans="1:28" hidden="1" x14ac:dyDescent="0.25">
      <c r="A886">
        <v>5477923</v>
      </c>
      <c r="B886">
        <v>269034</v>
      </c>
      <c r="C886" t="s">
        <v>3213</v>
      </c>
      <c r="D886" t="s">
        <v>1222</v>
      </c>
      <c r="E886" t="s">
        <v>1113</v>
      </c>
      <c r="F886" t="s">
        <v>23</v>
      </c>
      <c r="G886" t="s">
        <v>24</v>
      </c>
      <c r="H886" t="s">
        <v>24</v>
      </c>
      <c r="I886" t="s">
        <v>25</v>
      </c>
      <c r="J886" t="s">
        <v>33</v>
      </c>
      <c r="K886">
        <v>-46.644125600000002</v>
      </c>
      <c r="L886">
        <v>-71.692848999999995</v>
      </c>
      <c r="M886" s="1">
        <v>270000</v>
      </c>
      <c r="N886">
        <v>0</v>
      </c>
      <c r="O886" t="s">
        <v>27</v>
      </c>
      <c r="P886" t="s">
        <v>345</v>
      </c>
      <c r="Q886" s="3">
        <v>210000000</v>
      </c>
      <c r="R886" s="1">
        <v>6714.2203990804701</v>
      </c>
      <c r="S886" t="s">
        <v>3079</v>
      </c>
      <c r="T886" t="s">
        <v>3212</v>
      </c>
      <c r="U886" t="s">
        <v>25</v>
      </c>
      <c r="V886" t="s">
        <v>36</v>
      </c>
      <c r="W886" s="4">
        <f>R886</f>
        <v>6714.2203990804701</v>
      </c>
      <c r="X886" s="4">
        <f>Y886*10000</f>
        <v>270000</v>
      </c>
      <c r="Y886" s="9">
        <v>27</v>
      </c>
      <c r="Z886" s="5">
        <f>W886/Y886</f>
        <v>248.67482959557296</v>
      </c>
      <c r="AA886" t="str">
        <f>YEAR(E886)&amp;"-"&amp;IF(MONTH(E886)&lt;10,"0"&amp;MONTH(E886),MONTH(E886))</f>
        <v>2023-01</v>
      </c>
      <c r="AB886" t="str">
        <f>YEAR(E886)&amp;"-"&amp;IF(MONTH(E886)/6&lt;=1,1,2)</f>
        <v>2023-1</v>
      </c>
    </row>
    <row r="887" spans="1:28" hidden="1" x14ac:dyDescent="0.25">
      <c r="A887">
        <v>5957308</v>
      </c>
      <c r="B887">
        <v>307963</v>
      </c>
      <c r="C887" t="s">
        <v>3233</v>
      </c>
      <c r="D887" t="s">
        <v>112</v>
      </c>
      <c r="E887" t="s">
        <v>1646</v>
      </c>
      <c r="F887" t="s">
        <v>23</v>
      </c>
      <c r="G887" t="s">
        <v>24</v>
      </c>
      <c r="H887" t="s">
        <v>39</v>
      </c>
      <c r="I887" t="s">
        <v>25</v>
      </c>
      <c r="J887" t="s">
        <v>59</v>
      </c>
      <c r="K887">
        <v>-43.970075399999999</v>
      </c>
      <c r="L887">
        <v>-72.400691300000005</v>
      </c>
      <c r="M887" s="1">
        <v>0</v>
      </c>
      <c r="O887" t="s">
        <v>27</v>
      </c>
      <c r="P887" t="s">
        <v>267</v>
      </c>
      <c r="Q887" s="3">
        <v>246150000</v>
      </c>
      <c r="R887" s="1">
        <v>6832.5786454367699</v>
      </c>
      <c r="S887" t="s">
        <v>3234</v>
      </c>
      <c r="T887" t="s">
        <v>2745</v>
      </c>
      <c r="U887" t="s">
        <v>25</v>
      </c>
      <c r="V887" t="s">
        <v>61</v>
      </c>
      <c r="W887" s="4">
        <f>R887</f>
        <v>6832.5786454367699</v>
      </c>
      <c r="X887" s="4">
        <f>Y887*10000</f>
        <v>270000</v>
      </c>
      <c r="Y887" s="9">
        <v>27</v>
      </c>
      <c r="Z887" s="5">
        <f>W887/Y887</f>
        <v>253.05846834951001</v>
      </c>
      <c r="AA887" t="str">
        <f>YEAR(E887)&amp;"-"&amp;IF(MONTH(E887)&lt;10,"0"&amp;MONTH(E887),MONTH(E887))</f>
        <v>2023-05</v>
      </c>
      <c r="AB887" t="str">
        <f>YEAR(E887)&amp;"-"&amp;IF(MONTH(E887)/6&lt;=1,1,2)</f>
        <v>2023-1</v>
      </c>
    </row>
    <row r="888" spans="1:28" hidden="1" x14ac:dyDescent="0.25">
      <c r="A888">
        <v>5820513</v>
      </c>
      <c r="B888">
        <v>300258</v>
      </c>
      <c r="C888" t="s">
        <v>3964</v>
      </c>
      <c r="D888" t="s">
        <v>3186</v>
      </c>
      <c r="E888" t="s">
        <v>292</v>
      </c>
      <c r="F888" t="s">
        <v>23</v>
      </c>
      <c r="G888" t="s">
        <v>24</v>
      </c>
      <c r="H888" t="s">
        <v>39</v>
      </c>
      <c r="I888" t="s">
        <v>25</v>
      </c>
      <c r="J888" t="s">
        <v>33</v>
      </c>
      <c r="K888">
        <v>-46.687776599999999</v>
      </c>
      <c r="L888">
        <v>-72.450943499999994</v>
      </c>
      <c r="M888" s="1">
        <v>0</v>
      </c>
      <c r="O888" t="s">
        <v>27</v>
      </c>
      <c r="P888" t="s">
        <v>86</v>
      </c>
      <c r="Q888" s="3">
        <v>653501327</v>
      </c>
      <c r="R888" s="1">
        <v>18138</v>
      </c>
      <c r="S888" t="s">
        <v>3965</v>
      </c>
      <c r="T888" t="s">
        <v>35</v>
      </c>
      <c r="U888" t="s">
        <v>25</v>
      </c>
      <c r="V888" t="s">
        <v>36</v>
      </c>
      <c r="W888" s="4">
        <f>R888</f>
        <v>18138</v>
      </c>
      <c r="X888" s="4">
        <f>Y888*10000</f>
        <v>253000</v>
      </c>
      <c r="Y888" s="9">
        <v>25.3</v>
      </c>
      <c r="Z888" s="5">
        <f>W888/Y888</f>
        <v>716.91699604743076</v>
      </c>
      <c r="AA888" t="str">
        <f>YEAR(E888)&amp;"-"&amp;IF(MONTH(E888)&lt;10,"0"&amp;MONTH(E888),MONTH(E888))</f>
        <v>2023-04</v>
      </c>
      <c r="AB888" t="str">
        <f>YEAR(E888)&amp;"-"&amp;IF(MONTH(E888)/6&lt;=1,1,2)</f>
        <v>2023-1</v>
      </c>
    </row>
    <row r="889" spans="1:28" hidden="1" x14ac:dyDescent="0.25">
      <c r="A889">
        <v>5597609</v>
      </c>
      <c r="B889">
        <v>279496</v>
      </c>
      <c r="C889" t="s">
        <v>3418</v>
      </c>
      <c r="D889" t="s">
        <v>1746</v>
      </c>
      <c r="E889" t="s">
        <v>1133</v>
      </c>
      <c r="F889" t="s">
        <v>32</v>
      </c>
      <c r="G889" t="s">
        <v>24</v>
      </c>
      <c r="H889" t="s">
        <v>24</v>
      </c>
      <c r="I889" t="s">
        <v>25</v>
      </c>
      <c r="J889" t="s">
        <v>70</v>
      </c>
      <c r="K889">
        <v>0</v>
      </c>
      <c r="L889">
        <v>0</v>
      </c>
      <c r="M889" s="6">
        <v>242400</v>
      </c>
      <c r="O889" t="s">
        <v>27</v>
      </c>
      <c r="P889" t="s">
        <v>312</v>
      </c>
      <c r="Q889" s="3">
        <v>250000000</v>
      </c>
      <c r="R889" s="1">
        <v>7080.5563391371197</v>
      </c>
      <c r="S889" t="s">
        <v>3419</v>
      </c>
      <c r="T889" t="s">
        <v>35</v>
      </c>
      <c r="U889" t="s">
        <v>25</v>
      </c>
      <c r="V889" t="s">
        <v>73</v>
      </c>
      <c r="W889" s="4">
        <f>R889</f>
        <v>7080.5563391371197</v>
      </c>
      <c r="X889" s="4">
        <f>Y889*10000</f>
        <v>242399.99999999997</v>
      </c>
      <c r="Y889" s="9">
        <v>24.24</v>
      </c>
      <c r="Z889" s="5">
        <f>W889/Y889</f>
        <v>292.10215920532676</v>
      </c>
      <c r="AA889" t="str">
        <f>YEAR(E889)&amp;"-"&amp;IF(MONTH(E889)&lt;10,"0"&amp;MONTH(E889),MONTH(E889))</f>
        <v>2023-02</v>
      </c>
      <c r="AB889" t="str">
        <f>YEAR(E889)&amp;"-"&amp;IF(MONTH(E889)/6&lt;=1,1,2)</f>
        <v>2023-1</v>
      </c>
    </row>
    <row r="890" spans="1:28" hidden="1" x14ac:dyDescent="0.25">
      <c r="A890">
        <v>5744654</v>
      </c>
      <c r="B890">
        <v>295800</v>
      </c>
      <c r="C890" t="s">
        <v>2651</v>
      </c>
      <c r="D890" t="s">
        <v>453</v>
      </c>
      <c r="E890" t="s">
        <v>111</v>
      </c>
      <c r="F890" t="s">
        <v>153</v>
      </c>
      <c r="G890" t="s">
        <v>24</v>
      </c>
      <c r="H890" t="s">
        <v>24</v>
      </c>
      <c r="I890" t="s">
        <v>25</v>
      </c>
      <c r="J890" t="s">
        <v>70</v>
      </c>
      <c r="K890">
        <v>-45.261744133513801</v>
      </c>
      <c r="L890">
        <v>-71.8446398644531</v>
      </c>
      <c r="M890" s="1">
        <v>234000</v>
      </c>
      <c r="O890" t="s">
        <v>27</v>
      </c>
      <c r="P890" t="s">
        <v>2652</v>
      </c>
      <c r="Q890" s="3">
        <v>120000000</v>
      </c>
      <c r="R890" s="1">
        <v>3374</v>
      </c>
      <c r="S890" t="s">
        <v>2653</v>
      </c>
      <c r="T890" t="s">
        <v>155</v>
      </c>
      <c r="U890" t="s">
        <v>25</v>
      </c>
      <c r="V890" t="s">
        <v>73</v>
      </c>
      <c r="W890" s="4">
        <f>R890</f>
        <v>3374</v>
      </c>
      <c r="X890" s="4">
        <f>Y890*10000</f>
        <v>234000</v>
      </c>
      <c r="Y890" s="9">
        <v>23.4</v>
      </c>
      <c r="Z890" s="5">
        <f>W890/Y890</f>
        <v>144.18803418803421</v>
      </c>
      <c r="AA890" t="str">
        <f>YEAR(E890)&amp;"-"&amp;IF(MONTH(E890)&lt;10,"0"&amp;MONTH(E890),MONTH(E890))</f>
        <v>2023-03</v>
      </c>
      <c r="AB890" t="str">
        <f>YEAR(E890)&amp;"-"&amp;IF(MONTH(E890)/6&lt;=1,1,2)</f>
        <v>2023-1</v>
      </c>
    </row>
    <row r="891" spans="1:28" hidden="1" x14ac:dyDescent="0.25">
      <c r="A891">
        <v>5957292</v>
      </c>
      <c r="B891">
        <v>307956</v>
      </c>
      <c r="C891" t="s">
        <v>3235</v>
      </c>
      <c r="D891" t="s">
        <v>112</v>
      </c>
      <c r="E891" t="s">
        <v>1646</v>
      </c>
      <c r="F891" t="s">
        <v>23</v>
      </c>
      <c r="G891" t="s">
        <v>24</v>
      </c>
      <c r="H891" t="s">
        <v>39</v>
      </c>
      <c r="I891" t="s">
        <v>25</v>
      </c>
      <c r="J891" t="s">
        <v>26</v>
      </c>
      <c r="K891">
        <v>-45.480051000000003</v>
      </c>
      <c r="L891">
        <v>-72.270904999999999</v>
      </c>
      <c r="M891" s="1">
        <v>0</v>
      </c>
      <c r="O891" t="s">
        <v>27</v>
      </c>
      <c r="P891" t="s">
        <v>267</v>
      </c>
      <c r="Q891" s="3">
        <v>155000000</v>
      </c>
      <c r="R891" s="1">
        <v>4308.2817405013502</v>
      </c>
      <c r="S891" t="s">
        <v>3236</v>
      </c>
      <c r="T891" t="s">
        <v>3203</v>
      </c>
      <c r="U891" t="s">
        <v>25</v>
      </c>
      <c r="V891" t="s">
        <v>25</v>
      </c>
      <c r="W891" s="4">
        <f>R891</f>
        <v>4308.2817405013502</v>
      </c>
      <c r="X891" s="4">
        <f>Y891*10000</f>
        <v>170000</v>
      </c>
      <c r="Y891" s="9">
        <v>17</v>
      </c>
      <c r="Z891" s="5">
        <f>W891/Y891</f>
        <v>253.42833767655</v>
      </c>
      <c r="AA891" t="str">
        <f>YEAR(E891)&amp;"-"&amp;IF(MONTH(E891)&lt;10,"0"&amp;MONTH(E891),MONTH(E891))</f>
        <v>2023-05</v>
      </c>
      <c r="AB891" t="str">
        <f>YEAR(E891)&amp;"-"&amp;IF(MONTH(E891)/6&lt;=1,1,2)</f>
        <v>2023-1</v>
      </c>
    </row>
    <row r="892" spans="1:28" hidden="1" x14ac:dyDescent="0.25">
      <c r="A892">
        <v>5687663</v>
      </c>
      <c r="B892">
        <v>287479</v>
      </c>
      <c r="C892" t="s">
        <v>3584</v>
      </c>
      <c r="D892" t="s">
        <v>2579</v>
      </c>
      <c r="E892" t="s">
        <v>3585</v>
      </c>
      <c r="F892" t="s">
        <v>32</v>
      </c>
      <c r="G892" t="s">
        <v>24</v>
      </c>
      <c r="H892" t="s">
        <v>24</v>
      </c>
      <c r="I892" t="s">
        <v>25</v>
      </c>
      <c r="J892" t="s">
        <v>63</v>
      </c>
      <c r="K892">
        <v>0</v>
      </c>
      <c r="L892">
        <v>0</v>
      </c>
      <c r="M892" s="1">
        <v>0</v>
      </c>
      <c r="O892" t="s">
        <v>27</v>
      </c>
      <c r="P892" t="s">
        <v>320</v>
      </c>
      <c r="Q892" s="3">
        <v>13000000</v>
      </c>
      <c r="R892" s="6">
        <f>365.472723505547*Y892</f>
        <v>6213.0362995942987</v>
      </c>
      <c r="S892" t="s">
        <v>3586</v>
      </c>
      <c r="T892" t="s">
        <v>35</v>
      </c>
      <c r="U892" t="s">
        <v>25</v>
      </c>
      <c r="V892" t="s">
        <v>66</v>
      </c>
      <c r="W892" s="4">
        <f>R892</f>
        <v>6213.0362995942987</v>
      </c>
      <c r="X892" s="4">
        <f>Y892*10000</f>
        <v>170000</v>
      </c>
      <c r="Y892" s="9">
        <v>17</v>
      </c>
      <c r="Z892" s="5">
        <f>W892/Y892</f>
        <v>365.47272350554698</v>
      </c>
      <c r="AA892" t="str">
        <f>YEAR(E892)&amp;"-"&amp;IF(MONTH(E892)&lt;10,"0"&amp;MONTH(E892),MONTH(E892))</f>
        <v>2023-03</v>
      </c>
      <c r="AB892" t="str">
        <f>YEAR(E892)&amp;"-"&amp;IF(MONTH(E892)/6&lt;=1,1,2)</f>
        <v>2023-1</v>
      </c>
    </row>
    <row r="893" spans="1:28" hidden="1" x14ac:dyDescent="0.25">
      <c r="A893">
        <v>5901677</v>
      </c>
      <c r="B893">
        <v>305163</v>
      </c>
      <c r="C893" t="s">
        <v>3323</v>
      </c>
      <c r="D893" t="s">
        <v>613</v>
      </c>
      <c r="E893" t="s">
        <v>3115</v>
      </c>
      <c r="F893" t="s">
        <v>153</v>
      </c>
      <c r="G893" t="s">
        <v>24</v>
      </c>
      <c r="H893" t="s">
        <v>24</v>
      </c>
      <c r="I893" t="s">
        <v>25</v>
      </c>
      <c r="J893" t="s">
        <v>70</v>
      </c>
      <c r="K893">
        <v>-45.332625366738498</v>
      </c>
      <c r="L893">
        <v>-71.853566256054705</v>
      </c>
      <c r="M893" s="1">
        <v>167000</v>
      </c>
      <c r="O893" t="s">
        <v>27</v>
      </c>
      <c r="P893" t="s">
        <v>829</v>
      </c>
      <c r="Q893" s="3">
        <v>165098002</v>
      </c>
      <c r="R893" s="1">
        <v>4600</v>
      </c>
      <c r="S893" t="s">
        <v>3324</v>
      </c>
      <c r="T893" t="s">
        <v>155</v>
      </c>
      <c r="U893" t="s">
        <v>25</v>
      </c>
      <c r="V893" t="s">
        <v>73</v>
      </c>
      <c r="W893" s="4">
        <f>R893</f>
        <v>4600</v>
      </c>
      <c r="X893" s="4">
        <f>Y893*10000</f>
        <v>167000</v>
      </c>
      <c r="Y893" s="9">
        <v>16.7</v>
      </c>
      <c r="Z893" s="5">
        <f>W893/Y893</f>
        <v>275.44910179640721</v>
      </c>
      <c r="AA893" t="str">
        <f>YEAR(E893)&amp;"-"&amp;IF(MONTH(E893)&lt;10,"0"&amp;MONTH(E893),MONTH(E893))</f>
        <v>2023-05</v>
      </c>
      <c r="AB893" t="str">
        <f>YEAR(E893)&amp;"-"&amp;IF(MONTH(E893)/6&lt;=1,1,2)</f>
        <v>2023-1</v>
      </c>
    </row>
    <row r="894" spans="1:28" hidden="1" x14ac:dyDescent="0.25">
      <c r="A894">
        <v>5703091</v>
      </c>
      <c r="B894">
        <v>289418</v>
      </c>
      <c r="C894" t="s">
        <v>4507</v>
      </c>
      <c r="D894" t="s">
        <v>2144</v>
      </c>
      <c r="E894" t="s">
        <v>4508</v>
      </c>
      <c r="F894" t="s">
        <v>32</v>
      </c>
      <c r="G894" t="s">
        <v>24</v>
      </c>
      <c r="H894" t="s">
        <v>24</v>
      </c>
      <c r="I894" t="s">
        <v>25</v>
      </c>
      <c r="J894" t="s">
        <v>26</v>
      </c>
      <c r="K894">
        <v>-44.118425134844401</v>
      </c>
      <c r="L894">
        <v>-72.453435257568401</v>
      </c>
      <c r="M894" s="1">
        <v>13700</v>
      </c>
      <c r="O894" t="s">
        <v>27</v>
      </c>
      <c r="P894" t="s">
        <v>1117</v>
      </c>
      <c r="Q894" s="3">
        <v>290000000</v>
      </c>
      <c r="R894" s="1">
        <v>8147.7358706319301</v>
      </c>
      <c r="S894" t="s">
        <v>4509</v>
      </c>
      <c r="T894" t="s">
        <v>35</v>
      </c>
      <c r="U894" t="s">
        <v>25</v>
      </c>
      <c r="V894" t="s">
        <v>25</v>
      </c>
      <c r="W894" s="4">
        <f>R894</f>
        <v>8147.7358706319301</v>
      </c>
      <c r="X894" s="4">
        <f>Y894*10000</f>
        <v>137000</v>
      </c>
      <c r="Y894" s="9">
        <v>13.7</v>
      </c>
      <c r="Z894" s="5">
        <f>W894/Y894</f>
        <v>594.72524603152772</v>
      </c>
      <c r="AA894" t="str">
        <f>YEAR(E894)&amp;"-"&amp;IF(MONTH(E894)&lt;10,"0"&amp;MONTH(E894),MONTH(E894))</f>
        <v>2023-03</v>
      </c>
      <c r="AB894" t="str">
        <f>YEAR(E894)&amp;"-"&amp;IF(MONTH(E894)/6&lt;=1,1,2)</f>
        <v>2023-1</v>
      </c>
    </row>
    <row r="895" spans="1:28" hidden="1" x14ac:dyDescent="0.25">
      <c r="A895">
        <v>5908007</v>
      </c>
      <c r="B895">
        <v>305722</v>
      </c>
      <c r="C895" t="s">
        <v>4505</v>
      </c>
      <c r="D895" t="s">
        <v>3115</v>
      </c>
      <c r="E895" t="s">
        <v>4319</v>
      </c>
      <c r="F895" t="s">
        <v>153</v>
      </c>
      <c r="G895" t="s">
        <v>24</v>
      </c>
      <c r="H895" t="s">
        <v>24</v>
      </c>
      <c r="I895" t="s">
        <v>25</v>
      </c>
      <c r="J895" t="s">
        <v>26</v>
      </c>
      <c r="K895">
        <v>-44.118425134844401</v>
      </c>
      <c r="L895">
        <v>-72.453435257568401</v>
      </c>
      <c r="M895" s="1">
        <v>13700</v>
      </c>
      <c r="O895" t="s">
        <v>27</v>
      </c>
      <c r="P895" t="s">
        <v>266</v>
      </c>
      <c r="Q895" s="3">
        <v>290000000</v>
      </c>
      <c r="R895" s="1">
        <v>8078</v>
      </c>
      <c r="S895" t="s">
        <v>4506</v>
      </c>
      <c r="T895" t="s">
        <v>228</v>
      </c>
      <c r="U895" t="s">
        <v>25</v>
      </c>
      <c r="V895" t="s">
        <v>25</v>
      </c>
      <c r="W895" s="4">
        <f>R895</f>
        <v>8078</v>
      </c>
      <c r="X895" s="4">
        <f>Y895*10000</f>
        <v>137000</v>
      </c>
      <c r="Y895" s="9">
        <v>13.7</v>
      </c>
      <c r="Z895" s="5">
        <f>W895/Y895</f>
        <v>589.63503649635038</v>
      </c>
      <c r="AA895" t="str">
        <f>YEAR(E895)&amp;"-"&amp;IF(MONTH(E895)&lt;10,"0"&amp;MONTH(E895),MONTH(E895))</f>
        <v>2023-05</v>
      </c>
      <c r="AB895" t="str">
        <f>YEAR(E895)&amp;"-"&amp;IF(MONTH(E895)/6&lt;=1,1,2)</f>
        <v>2023-1</v>
      </c>
    </row>
    <row r="896" spans="1:28" hidden="1" x14ac:dyDescent="0.25">
      <c r="A896">
        <v>5571778</v>
      </c>
      <c r="B896">
        <v>277776</v>
      </c>
      <c r="C896" t="s">
        <v>3587</v>
      </c>
      <c r="D896" t="s">
        <v>345</v>
      </c>
      <c r="E896" t="s">
        <v>345</v>
      </c>
      <c r="F896" t="s">
        <v>23</v>
      </c>
      <c r="G896" t="s">
        <v>24</v>
      </c>
      <c r="H896" t="s">
        <v>39</v>
      </c>
      <c r="I896" t="s">
        <v>25</v>
      </c>
      <c r="J896" t="s">
        <v>70</v>
      </c>
      <c r="K896">
        <v>-45.683794900000002</v>
      </c>
      <c r="L896">
        <v>-71.912850500000005</v>
      </c>
      <c r="M896" s="1">
        <v>0</v>
      </c>
      <c r="N896">
        <v>0</v>
      </c>
      <c r="O896" t="s">
        <v>27</v>
      </c>
      <c r="P896" t="s">
        <v>346</v>
      </c>
      <c r="Q896" s="3">
        <v>176800000</v>
      </c>
      <c r="R896" s="1">
        <v>5007.36944303777</v>
      </c>
      <c r="S896" t="s">
        <v>3588</v>
      </c>
      <c r="T896" t="s">
        <v>3589</v>
      </c>
      <c r="U896" t="s">
        <v>25</v>
      </c>
      <c r="V896" t="s">
        <v>73</v>
      </c>
      <c r="W896" s="4">
        <f>R896</f>
        <v>5007.36944303777</v>
      </c>
      <c r="X896" s="4">
        <f>Y896*10000</f>
        <v>136000</v>
      </c>
      <c r="Y896" s="9">
        <v>13.6</v>
      </c>
      <c r="Z896" s="5">
        <f>W896/Y896</f>
        <v>368.18892963513014</v>
      </c>
      <c r="AA896" t="str">
        <f>YEAR(E896)&amp;"-"&amp;IF(MONTH(E896)&lt;10,"0"&amp;MONTH(E896),MONTH(E896))</f>
        <v>2023-02</v>
      </c>
      <c r="AB896" t="str">
        <f>YEAR(E896)&amp;"-"&amp;IF(MONTH(E896)/6&lt;=1,1,2)</f>
        <v>2023-1</v>
      </c>
    </row>
    <row r="897" spans="1:28" hidden="1" x14ac:dyDescent="0.25">
      <c r="A897">
        <v>5593735</v>
      </c>
      <c r="B897">
        <v>279247</v>
      </c>
      <c r="C897" t="s">
        <v>4352</v>
      </c>
      <c r="D897" t="s">
        <v>1692</v>
      </c>
      <c r="E897" t="s">
        <v>1746</v>
      </c>
      <c r="F897" t="s">
        <v>32</v>
      </c>
      <c r="G897" t="s">
        <v>24</v>
      </c>
      <c r="H897" t="s">
        <v>24</v>
      </c>
      <c r="I897" t="s">
        <v>25</v>
      </c>
      <c r="J897" t="s">
        <v>63</v>
      </c>
      <c r="K897">
        <v>-36.373346353618402</v>
      </c>
      <c r="L897">
        <v>-71.815778262131403</v>
      </c>
      <c r="M897" s="1">
        <v>127000</v>
      </c>
      <c r="O897" t="s">
        <v>27</v>
      </c>
      <c r="P897" t="s">
        <v>1954</v>
      </c>
      <c r="Q897" s="3">
        <v>807034041.72000003</v>
      </c>
      <c r="R897" s="1">
        <v>22857</v>
      </c>
      <c r="S897" t="s">
        <v>4353</v>
      </c>
      <c r="T897" t="s">
        <v>35</v>
      </c>
      <c r="U897" t="s">
        <v>25</v>
      </c>
      <c r="V897" t="s">
        <v>66</v>
      </c>
      <c r="W897" s="4">
        <f>R897</f>
        <v>22857</v>
      </c>
      <c r="X897" s="4">
        <f>Y897*10000</f>
        <v>127000</v>
      </c>
      <c r="Y897" s="9">
        <v>12.7</v>
      </c>
      <c r="Z897" s="5">
        <f>W897/Y897</f>
        <v>1799.7637795275591</v>
      </c>
      <c r="AA897" t="str">
        <f>YEAR(E897)&amp;"-"&amp;IF(MONTH(E897)&lt;10,"0"&amp;MONTH(E897),MONTH(E897))</f>
        <v>2023-02</v>
      </c>
      <c r="AB897" t="str">
        <f>YEAR(E897)&amp;"-"&amp;IF(MONTH(E897)/6&lt;=1,1,2)</f>
        <v>2023-1</v>
      </c>
    </row>
    <row r="898" spans="1:28" hidden="1" x14ac:dyDescent="0.25">
      <c r="A898">
        <v>5656790</v>
      </c>
      <c r="B898">
        <v>283794</v>
      </c>
      <c r="C898" t="s">
        <v>3698</v>
      </c>
      <c r="D898" t="s">
        <v>81</v>
      </c>
      <c r="E898" t="s">
        <v>2022</v>
      </c>
      <c r="F898" t="s">
        <v>32</v>
      </c>
      <c r="G898" t="s">
        <v>24</v>
      </c>
      <c r="H898" t="s">
        <v>24</v>
      </c>
      <c r="I898" t="s">
        <v>25</v>
      </c>
      <c r="J898" t="s">
        <v>26</v>
      </c>
      <c r="K898">
        <v>-44.118425134844401</v>
      </c>
      <c r="L898">
        <v>-72.453435257568401</v>
      </c>
      <c r="M898" s="1">
        <v>127000</v>
      </c>
      <c r="O898" t="s">
        <v>27</v>
      </c>
      <c r="P898" t="s">
        <v>1954</v>
      </c>
      <c r="Q898" s="3">
        <v>205000000</v>
      </c>
      <c r="R898" s="1">
        <v>5786.2317603156498</v>
      </c>
      <c r="S898" t="s">
        <v>3699</v>
      </c>
      <c r="T898" t="s">
        <v>35</v>
      </c>
      <c r="U898" t="s">
        <v>25</v>
      </c>
      <c r="V898" t="s">
        <v>25</v>
      </c>
      <c r="W898" s="4">
        <f>R898</f>
        <v>5786.2317603156498</v>
      </c>
      <c r="X898" s="4">
        <f>Y898*10000</f>
        <v>127000</v>
      </c>
      <c r="Y898" s="9">
        <v>12.7</v>
      </c>
      <c r="Z898" s="5">
        <f>W898/Y898</f>
        <v>455.60880002485436</v>
      </c>
      <c r="AA898" t="str">
        <f>YEAR(E898)&amp;"-"&amp;IF(MONTH(E898)&lt;10,"0"&amp;MONTH(E898),MONTH(E898))</f>
        <v>2023-02</v>
      </c>
      <c r="AB898" t="str">
        <f>YEAR(E898)&amp;"-"&amp;IF(MONTH(E898)/6&lt;=1,1,2)</f>
        <v>2023-1</v>
      </c>
    </row>
    <row r="899" spans="1:28" hidden="1" x14ac:dyDescent="0.25">
      <c r="A899">
        <v>5681192</v>
      </c>
      <c r="B899">
        <v>286568</v>
      </c>
      <c r="C899" t="s">
        <v>4066</v>
      </c>
      <c r="D899" t="s">
        <v>1578</v>
      </c>
      <c r="E899" t="s">
        <v>1956</v>
      </c>
      <c r="F899" t="s">
        <v>32</v>
      </c>
      <c r="G899" t="s">
        <v>24</v>
      </c>
      <c r="H899" t="s">
        <v>24</v>
      </c>
      <c r="I899" t="s">
        <v>25</v>
      </c>
      <c r="J899" t="s">
        <v>26</v>
      </c>
      <c r="K899">
        <v>-44.118425134844401</v>
      </c>
      <c r="L899">
        <v>-72.453435257568401</v>
      </c>
      <c r="M899" s="1">
        <v>127000</v>
      </c>
      <c r="O899" t="s">
        <v>27</v>
      </c>
      <c r="P899" t="s">
        <v>1954</v>
      </c>
      <c r="Q899" s="3">
        <v>390000000</v>
      </c>
      <c r="R899" s="1">
        <v>10986.045468707</v>
      </c>
      <c r="S899" t="s">
        <v>4067</v>
      </c>
      <c r="T899" t="s">
        <v>35</v>
      </c>
      <c r="U899" t="s">
        <v>25</v>
      </c>
      <c r="V899" t="s">
        <v>25</v>
      </c>
      <c r="W899" s="4">
        <f>R899</f>
        <v>10986.045468707</v>
      </c>
      <c r="X899" s="4">
        <f>Y899*10000</f>
        <v>127000</v>
      </c>
      <c r="Y899" s="9">
        <v>12.7</v>
      </c>
      <c r="Z899" s="5">
        <f>W899/Y899</f>
        <v>865.04295029188972</v>
      </c>
      <c r="AA899" t="str">
        <f>YEAR(E899)&amp;"-"&amp;IF(MONTH(E899)&lt;10,"0"&amp;MONTH(E899),MONTH(E899))</f>
        <v>2023-03</v>
      </c>
      <c r="AB899" t="str">
        <f>YEAR(E899)&amp;"-"&amp;IF(MONTH(E899)/6&lt;=1,1,2)</f>
        <v>2023-1</v>
      </c>
    </row>
    <row r="900" spans="1:28" hidden="1" x14ac:dyDescent="0.25">
      <c r="A900">
        <v>5710581</v>
      </c>
      <c r="B900">
        <v>290310</v>
      </c>
      <c r="C900" t="s">
        <v>1757</v>
      </c>
      <c r="D900" t="s">
        <v>1226</v>
      </c>
      <c r="E900" t="s">
        <v>1514</v>
      </c>
      <c r="F900" t="s">
        <v>32</v>
      </c>
      <c r="G900" t="s">
        <v>24</v>
      </c>
      <c r="H900" t="s">
        <v>24</v>
      </c>
      <c r="I900" t="s">
        <v>25</v>
      </c>
      <c r="J900" t="s">
        <v>26</v>
      </c>
      <c r="K900">
        <v>-45.402251999999997</v>
      </c>
      <c r="L900">
        <v>-72.684687600000004</v>
      </c>
      <c r="M900" s="1">
        <v>121140</v>
      </c>
      <c r="O900" t="s">
        <v>27</v>
      </c>
      <c r="P900" t="s">
        <v>312</v>
      </c>
      <c r="Q900" s="3">
        <v>28007842.57</v>
      </c>
      <c r="R900" s="1">
        <v>787</v>
      </c>
      <c r="S900" t="s">
        <v>1758</v>
      </c>
      <c r="T900" t="s">
        <v>35</v>
      </c>
      <c r="U900" t="s">
        <v>25</v>
      </c>
      <c r="V900" t="s">
        <v>25</v>
      </c>
      <c r="W900" s="4">
        <f>R900</f>
        <v>787</v>
      </c>
      <c r="X900" s="4">
        <f>Y900*10000</f>
        <v>121140.00000000001</v>
      </c>
      <c r="Y900" s="9">
        <v>12.114000000000001</v>
      </c>
      <c r="Z900" s="5">
        <f>W900/Y900</f>
        <v>64.966154862142972</v>
      </c>
      <c r="AA900" t="str">
        <f>YEAR(E900)&amp;"-"&amp;IF(MONTH(E900)&lt;10,"0"&amp;MONTH(E900),MONTH(E900))</f>
        <v>2023-03</v>
      </c>
      <c r="AB900" t="str">
        <f>YEAR(E900)&amp;"-"&amp;IF(MONTH(E900)/6&lt;=1,1,2)</f>
        <v>2023-1</v>
      </c>
    </row>
    <row r="901" spans="1:28" hidden="1" x14ac:dyDescent="0.25">
      <c r="A901">
        <v>5414153</v>
      </c>
      <c r="B901">
        <v>262814</v>
      </c>
      <c r="C901" t="s">
        <v>1970</v>
      </c>
      <c r="D901" t="s">
        <v>1971</v>
      </c>
      <c r="E901" t="s">
        <v>2458</v>
      </c>
      <c r="F901" t="s">
        <v>153</v>
      </c>
      <c r="G901" t="s">
        <v>24</v>
      </c>
      <c r="H901" t="s">
        <v>24</v>
      </c>
      <c r="I901" t="s">
        <v>25</v>
      </c>
      <c r="J901" t="s">
        <v>26</v>
      </c>
      <c r="K901">
        <v>-46.527132549368602</v>
      </c>
      <c r="L901">
        <v>-72.635098103882001</v>
      </c>
      <c r="M901" s="1">
        <v>120000</v>
      </c>
      <c r="O901" t="s">
        <v>27</v>
      </c>
      <c r="P901" t="s">
        <v>1699</v>
      </c>
      <c r="Q901" s="3">
        <v>50337802</v>
      </c>
      <c r="R901" s="1">
        <v>1430</v>
      </c>
      <c r="S901" t="s">
        <v>2459</v>
      </c>
      <c r="T901" t="s">
        <v>1973</v>
      </c>
      <c r="U901" t="s">
        <v>25</v>
      </c>
      <c r="V901" t="s">
        <v>25</v>
      </c>
      <c r="W901" s="4">
        <f>R901</f>
        <v>1430</v>
      </c>
      <c r="X901" s="4">
        <f>Y901*10000</f>
        <v>120000</v>
      </c>
      <c r="Y901" s="9">
        <v>12</v>
      </c>
      <c r="Z901" s="5">
        <f>W901/Y901</f>
        <v>119.16666666666667</v>
      </c>
      <c r="AA901" t="str">
        <f>YEAR(E901)&amp;"-"&amp;IF(MONTH(E901)&lt;10,"0"&amp;MONTH(E901),MONTH(E901))</f>
        <v>2023-01</v>
      </c>
      <c r="AB901" t="str">
        <f>YEAR(E901)&amp;"-"&amp;IF(MONTH(E901)/6&lt;=1,1,2)</f>
        <v>2023-1</v>
      </c>
    </row>
    <row r="902" spans="1:28" hidden="1" x14ac:dyDescent="0.25">
      <c r="A902">
        <v>5639711</v>
      </c>
      <c r="B902">
        <v>282578</v>
      </c>
      <c r="C902" t="s">
        <v>4360</v>
      </c>
      <c r="D902" t="s">
        <v>736</v>
      </c>
      <c r="E902" t="s">
        <v>1482</v>
      </c>
      <c r="F902" t="s">
        <v>32</v>
      </c>
      <c r="G902" t="s">
        <v>24</v>
      </c>
      <c r="H902" t="s">
        <v>24</v>
      </c>
      <c r="I902" t="s">
        <v>25</v>
      </c>
      <c r="J902" t="s">
        <v>63</v>
      </c>
      <c r="K902">
        <v>-46.372516784344398</v>
      </c>
      <c r="L902">
        <v>-71.860542297363295</v>
      </c>
      <c r="M902" s="1">
        <v>0</v>
      </c>
      <c r="O902" t="s">
        <v>54</v>
      </c>
      <c r="P902" t="s">
        <v>35</v>
      </c>
      <c r="Q902" s="3">
        <v>759000000</v>
      </c>
      <c r="R902" s="1">
        <v>21423.170273558899</v>
      </c>
      <c r="S902" t="s">
        <v>4361</v>
      </c>
      <c r="T902" t="s">
        <v>4309</v>
      </c>
      <c r="U902" t="s">
        <v>25</v>
      </c>
      <c r="V902" t="s">
        <v>66</v>
      </c>
      <c r="W902" s="4">
        <f>R902</f>
        <v>21423.170273558899</v>
      </c>
      <c r="X902" s="4">
        <f>Y902*10000</f>
        <v>113400</v>
      </c>
      <c r="Y902" s="9">
        <v>11.34</v>
      </c>
      <c r="Z902" s="5">
        <f>W902/Y902</f>
        <v>1889.1684544584566</v>
      </c>
      <c r="AA902" t="str">
        <f>YEAR(E902)&amp;"-"&amp;IF(MONTH(E902)&lt;10,"0"&amp;MONTH(E902),MONTH(E902))</f>
        <v>2023-02</v>
      </c>
      <c r="AB902" t="str">
        <f>YEAR(E902)&amp;"-"&amp;IF(MONTH(E902)/6&lt;=1,1,2)</f>
        <v>2023-1</v>
      </c>
    </row>
    <row r="903" spans="1:28" hidden="1" x14ac:dyDescent="0.25">
      <c r="A903">
        <v>5575017</v>
      </c>
      <c r="B903">
        <v>278004</v>
      </c>
      <c r="C903" t="s">
        <v>3394</v>
      </c>
      <c r="D903" t="s">
        <v>509</v>
      </c>
      <c r="E903" t="s">
        <v>30</v>
      </c>
      <c r="F903" t="s">
        <v>32</v>
      </c>
      <c r="G903" t="s">
        <v>24</v>
      </c>
      <c r="H903" t="s">
        <v>24</v>
      </c>
      <c r="I903" t="s">
        <v>25</v>
      </c>
      <c r="J903" t="s">
        <v>70</v>
      </c>
      <c r="K903">
        <v>0</v>
      </c>
      <c r="L903">
        <v>0</v>
      </c>
      <c r="M903" s="6">
        <v>110000</v>
      </c>
      <c r="O903" t="s">
        <v>54</v>
      </c>
      <c r="P903" t="s">
        <v>35</v>
      </c>
      <c r="Q903" s="3">
        <v>110000000</v>
      </c>
      <c r="R903" s="1">
        <v>3115.4447892203302</v>
      </c>
      <c r="S903" t="s">
        <v>3395</v>
      </c>
      <c r="T903" t="s">
        <v>35</v>
      </c>
      <c r="U903" t="s">
        <v>25</v>
      </c>
      <c r="V903" t="s">
        <v>73</v>
      </c>
      <c r="W903" s="4">
        <f>R903</f>
        <v>3115.4447892203302</v>
      </c>
      <c r="X903" s="4">
        <f>Y903*10000</f>
        <v>110000</v>
      </c>
      <c r="Y903" s="9">
        <v>11</v>
      </c>
      <c r="Z903" s="5">
        <f>W903/Y903</f>
        <v>283.22225356548455</v>
      </c>
      <c r="AA903" t="str">
        <f>YEAR(E903)&amp;"-"&amp;IF(MONTH(E903)&lt;10,"0"&amp;MONTH(E903),MONTH(E903))</f>
        <v>2023-02</v>
      </c>
      <c r="AB903" t="str">
        <f>YEAR(E903)&amp;"-"&amp;IF(MONTH(E903)/6&lt;=1,1,2)</f>
        <v>2023-1</v>
      </c>
    </row>
    <row r="904" spans="1:28" hidden="1" x14ac:dyDescent="0.25">
      <c r="A904">
        <v>5499925</v>
      </c>
      <c r="B904">
        <v>271349</v>
      </c>
      <c r="C904" t="s">
        <v>366</v>
      </c>
      <c r="D904" t="s">
        <v>367</v>
      </c>
      <c r="E904" t="s">
        <v>80</v>
      </c>
      <c r="F904" t="s">
        <v>32</v>
      </c>
      <c r="G904" t="s">
        <v>24</v>
      </c>
      <c r="H904" t="s">
        <v>24</v>
      </c>
      <c r="I904" t="s">
        <v>25</v>
      </c>
      <c r="J904" t="s">
        <v>70</v>
      </c>
      <c r="K904">
        <v>0</v>
      </c>
      <c r="L904">
        <v>0</v>
      </c>
      <c r="M904" s="1">
        <v>0</v>
      </c>
      <c r="O904" t="s">
        <v>27</v>
      </c>
      <c r="P904" t="s">
        <v>320</v>
      </c>
      <c r="Q904" s="3">
        <v>3600000</v>
      </c>
      <c r="R904" s="1">
        <v>115.100921127094</v>
      </c>
      <c r="S904" t="s">
        <v>368</v>
      </c>
      <c r="T904" t="s">
        <v>35</v>
      </c>
      <c r="U904" t="s">
        <v>25</v>
      </c>
      <c r="V904" t="s">
        <v>73</v>
      </c>
      <c r="W904" s="4">
        <f>R904*Y904</f>
        <v>1266.110132398034</v>
      </c>
      <c r="X904" s="4">
        <f>Y904*10000</f>
        <v>110000</v>
      </c>
      <c r="Y904" s="9">
        <v>11</v>
      </c>
      <c r="Z904" s="5">
        <f>W904/Y904</f>
        <v>115.100921127094</v>
      </c>
      <c r="AA904" t="str">
        <f>YEAR(E904)&amp;"-"&amp;IF(MONTH(E904)&lt;10,"0"&amp;MONTH(E904),MONTH(E904))</f>
        <v>2023-01</v>
      </c>
      <c r="AB904" t="str">
        <f>YEAR(E904)&amp;"-"&amp;IF(MONTH(E904)/6&lt;=1,1,2)</f>
        <v>2023-1</v>
      </c>
    </row>
    <row r="905" spans="1:28" hidden="1" x14ac:dyDescent="0.25">
      <c r="A905">
        <v>5639329</v>
      </c>
      <c r="B905">
        <v>282554</v>
      </c>
      <c r="C905" t="s">
        <v>4191</v>
      </c>
      <c r="D905" t="s">
        <v>736</v>
      </c>
      <c r="E905" t="s">
        <v>1482</v>
      </c>
      <c r="F905" t="s">
        <v>32</v>
      </c>
      <c r="G905" t="s">
        <v>24</v>
      </c>
      <c r="H905" t="s">
        <v>24</v>
      </c>
      <c r="I905" t="s">
        <v>25</v>
      </c>
      <c r="J905" t="s">
        <v>63</v>
      </c>
      <c r="K905">
        <v>-46.372753665142803</v>
      </c>
      <c r="L905">
        <v>-71.859512329101605</v>
      </c>
      <c r="M905" s="1">
        <v>0</v>
      </c>
      <c r="O905" t="s">
        <v>54</v>
      </c>
      <c r="P905" t="s">
        <v>35</v>
      </c>
      <c r="Q905" s="3">
        <v>450000000</v>
      </c>
      <c r="R905" s="1">
        <v>12701.484351912401</v>
      </c>
      <c r="S905" t="s">
        <v>4192</v>
      </c>
      <c r="T905" t="s">
        <v>4193</v>
      </c>
      <c r="U905" t="s">
        <v>25</v>
      </c>
      <c r="V905" t="s">
        <v>66</v>
      </c>
      <c r="W905" s="4">
        <f>R905</f>
        <v>12701.484351912401</v>
      </c>
      <c r="X905" s="4">
        <f>Y905*10000</f>
        <v>109260</v>
      </c>
      <c r="Y905" s="9">
        <v>10.926</v>
      </c>
      <c r="Z905" s="5">
        <f>W905/Y905</f>
        <v>1162.5008559319422</v>
      </c>
      <c r="AA905" t="str">
        <f>YEAR(E905)&amp;"-"&amp;IF(MONTH(E905)&lt;10,"0"&amp;MONTH(E905),MONTH(E905))</f>
        <v>2023-02</v>
      </c>
      <c r="AB905" t="str">
        <f>YEAR(E905)&amp;"-"&amp;IF(MONTH(E905)/6&lt;=1,1,2)</f>
        <v>2023-1</v>
      </c>
    </row>
    <row r="906" spans="1:28" hidden="1" x14ac:dyDescent="0.25">
      <c r="A906">
        <v>5822129</v>
      </c>
      <c r="B906">
        <v>300316</v>
      </c>
      <c r="C906" t="s">
        <v>2947</v>
      </c>
      <c r="D906" t="s">
        <v>53</v>
      </c>
      <c r="E906" t="s">
        <v>1686</v>
      </c>
      <c r="F906" t="s">
        <v>23</v>
      </c>
      <c r="G906" t="s">
        <v>24</v>
      </c>
      <c r="H906" t="s">
        <v>24</v>
      </c>
      <c r="I906" t="s">
        <v>25</v>
      </c>
      <c r="J906" t="s">
        <v>33</v>
      </c>
      <c r="K906">
        <v>-46.9525656</v>
      </c>
      <c r="L906">
        <v>-72.854989500000002</v>
      </c>
      <c r="M906" s="1">
        <v>105000</v>
      </c>
      <c r="O906" t="s">
        <v>27</v>
      </c>
      <c r="P906" t="s">
        <v>1468</v>
      </c>
      <c r="Q906" s="3">
        <v>68455867</v>
      </c>
      <c r="R906" s="1">
        <v>1900</v>
      </c>
      <c r="S906" t="s">
        <v>2890</v>
      </c>
      <c r="T906" t="s">
        <v>2844</v>
      </c>
      <c r="U906" t="s">
        <v>25</v>
      </c>
      <c r="V906" t="s">
        <v>36</v>
      </c>
      <c r="W906" s="4">
        <f>R906</f>
        <v>1900</v>
      </c>
      <c r="X906" s="4">
        <f>Y906*10000</f>
        <v>105000</v>
      </c>
      <c r="Y906" s="9">
        <v>10.5</v>
      </c>
      <c r="Z906" s="5">
        <f>W906/Y906</f>
        <v>180.95238095238096</v>
      </c>
      <c r="AA906" t="str">
        <f>YEAR(E906)&amp;"-"&amp;IF(MONTH(E906)&lt;10,"0"&amp;MONTH(E906),MONTH(E906))</f>
        <v>2023-04</v>
      </c>
      <c r="AB906" t="str">
        <f>YEAR(E906)&amp;"-"&amp;IF(MONTH(E906)/6&lt;=1,1,2)</f>
        <v>2023-1</v>
      </c>
    </row>
    <row r="907" spans="1:28" hidden="1" x14ac:dyDescent="0.25">
      <c r="A907">
        <v>5639439</v>
      </c>
      <c r="B907">
        <v>282562</v>
      </c>
      <c r="C907" t="s">
        <v>4307</v>
      </c>
      <c r="D907" t="s">
        <v>736</v>
      </c>
      <c r="E907" t="s">
        <v>1482</v>
      </c>
      <c r="F907" t="s">
        <v>32</v>
      </c>
      <c r="G907" t="s">
        <v>24</v>
      </c>
      <c r="H907" t="s">
        <v>24</v>
      </c>
      <c r="I907" t="s">
        <v>25</v>
      </c>
      <c r="J907" t="s">
        <v>63</v>
      </c>
      <c r="K907">
        <v>-46.28978</v>
      </c>
      <c r="L907">
        <v>-71.940380000000005</v>
      </c>
      <c r="M907" s="1">
        <v>0</v>
      </c>
      <c r="O907" t="s">
        <v>54</v>
      </c>
      <c r="P907" t="s">
        <v>35</v>
      </c>
      <c r="Q907" s="3">
        <v>540000000</v>
      </c>
      <c r="R907" s="1">
        <v>15241.7812222949</v>
      </c>
      <c r="S907" t="s">
        <v>4308</v>
      </c>
      <c r="T907" t="s">
        <v>4309</v>
      </c>
      <c r="U907" t="s">
        <v>25</v>
      </c>
      <c r="V907" t="s">
        <v>66</v>
      </c>
      <c r="W907" s="4">
        <f>R907</f>
        <v>15241.7812222949</v>
      </c>
      <c r="X907" s="4">
        <f>Y907*10000</f>
        <v>104880</v>
      </c>
      <c r="Y907" s="9">
        <v>10.488</v>
      </c>
      <c r="Z907" s="5">
        <f>W907/Y907</f>
        <v>1453.2590791661805</v>
      </c>
      <c r="AA907" t="str">
        <f>YEAR(E907)&amp;"-"&amp;IF(MONTH(E907)&lt;10,"0"&amp;MONTH(E907),MONTH(E907))</f>
        <v>2023-02</v>
      </c>
      <c r="AB907" t="str">
        <f>YEAR(E907)&amp;"-"&amp;IF(MONTH(E907)/6&lt;=1,1,2)</f>
        <v>2023-1</v>
      </c>
    </row>
    <row r="908" spans="1:28" hidden="1" x14ac:dyDescent="0.25">
      <c r="A908">
        <v>5832130</v>
      </c>
      <c r="B908">
        <v>301149</v>
      </c>
      <c r="C908" t="s">
        <v>2734</v>
      </c>
      <c r="D908" t="s">
        <v>85</v>
      </c>
      <c r="E908" t="s">
        <v>38</v>
      </c>
      <c r="F908" t="s">
        <v>23</v>
      </c>
      <c r="G908" t="s">
        <v>24</v>
      </c>
      <c r="H908" t="s">
        <v>24</v>
      </c>
      <c r="I908" t="s">
        <v>25</v>
      </c>
      <c r="J908" t="s">
        <v>63</v>
      </c>
      <c r="K908">
        <v>-46.167909999999999</v>
      </c>
      <c r="L908">
        <v>-72.052583400000003</v>
      </c>
      <c r="M908" s="1">
        <v>102000</v>
      </c>
      <c r="O908" t="s">
        <v>27</v>
      </c>
      <c r="P908" t="s">
        <v>1281</v>
      </c>
      <c r="Q908" s="3">
        <v>55935633</v>
      </c>
      <c r="R908" s="1">
        <v>1554</v>
      </c>
      <c r="S908" t="s">
        <v>2710</v>
      </c>
      <c r="T908" t="s">
        <v>2724</v>
      </c>
      <c r="U908" t="s">
        <v>25</v>
      </c>
      <c r="V908" t="s">
        <v>66</v>
      </c>
      <c r="W908" s="4">
        <f>R908</f>
        <v>1554</v>
      </c>
      <c r="X908" s="4">
        <f>Y908*10000</f>
        <v>102000</v>
      </c>
      <c r="Y908" s="9">
        <v>10.199999999999999</v>
      </c>
      <c r="Z908" s="5">
        <f>W908/Y908</f>
        <v>152.35294117647061</v>
      </c>
      <c r="AA908" t="str">
        <f>YEAR(E908)&amp;"-"&amp;IF(MONTH(E908)&lt;10,"0"&amp;MONTH(E908),MONTH(E908))</f>
        <v>2023-04</v>
      </c>
      <c r="AB908" t="str">
        <f>YEAR(E908)&amp;"-"&amp;IF(MONTH(E908)/6&lt;=1,1,2)</f>
        <v>2023-1</v>
      </c>
    </row>
    <row r="909" spans="1:28" hidden="1" x14ac:dyDescent="0.25">
      <c r="A909">
        <v>5895610</v>
      </c>
      <c r="B909">
        <v>304845</v>
      </c>
      <c r="C909" t="s">
        <v>3679</v>
      </c>
      <c r="D909" t="s">
        <v>612</v>
      </c>
      <c r="E909" t="s">
        <v>613</v>
      </c>
      <c r="F909" t="s">
        <v>23</v>
      </c>
      <c r="G909" t="s">
        <v>24</v>
      </c>
      <c r="H909" t="s">
        <v>24</v>
      </c>
      <c r="I909" t="s">
        <v>25</v>
      </c>
      <c r="J909" t="s">
        <v>127</v>
      </c>
      <c r="K909">
        <v>-47.242181899999999</v>
      </c>
      <c r="L909">
        <v>-72.566494399999996</v>
      </c>
      <c r="M909" s="1">
        <v>0</v>
      </c>
      <c r="O909" t="s">
        <v>27</v>
      </c>
      <c r="P909" t="s">
        <v>543</v>
      </c>
      <c r="Q909" s="3">
        <v>111428303</v>
      </c>
      <c r="R909" s="1">
        <v>3100</v>
      </c>
      <c r="S909" t="s">
        <v>1257</v>
      </c>
      <c r="T909" t="s">
        <v>644</v>
      </c>
      <c r="U909" t="s">
        <v>25</v>
      </c>
      <c r="V909" t="s">
        <v>129</v>
      </c>
      <c r="W909" s="4">
        <f>R909</f>
        <v>3100</v>
      </c>
      <c r="X909" s="4">
        <f>Y909*10000</f>
        <v>71000</v>
      </c>
      <c r="Y909" s="9">
        <v>7.1</v>
      </c>
      <c r="Z909" s="5">
        <f>W909/Y909</f>
        <v>436.61971830985919</v>
      </c>
      <c r="AA909" t="str">
        <f>YEAR(E909)&amp;"-"&amp;IF(MONTH(E909)&lt;10,"0"&amp;MONTH(E909),MONTH(E909))</f>
        <v>2023-05</v>
      </c>
      <c r="AB909" t="str">
        <f>YEAR(E909)&amp;"-"&amp;IF(MONTH(E909)/6&lt;=1,1,2)</f>
        <v>2023-1</v>
      </c>
    </row>
    <row r="910" spans="1:28" hidden="1" x14ac:dyDescent="0.25">
      <c r="A910">
        <v>6004942</v>
      </c>
      <c r="B910">
        <v>310666</v>
      </c>
      <c r="C910" t="s">
        <v>265</v>
      </c>
      <c r="D910" t="s">
        <v>28</v>
      </c>
      <c r="E910" t="s">
        <v>266</v>
      </c>
      <c r="F910" t="s">
        <v>23</v>
      </c>
      <c r="G910" t="s">
        <v>24</v>
      </c>
      <c r="H910" t="s">
        <v>24</v>
      </c>
      <c r="I910" t="s">
        <v>25</v>
      </c>
      <c r="J910" t="s">
        <v>26</v>
      </c>
      <c r="K910">
        <v>-45.402251999999997</v>
      </c>
      <c r="L910">
        <v>-72.684687600000004</v>
      </c>
      <c r="M910" s="1">
        <v>0</v>
      </c>
      <c r="O910" t="s">
        <v>27</v>
      </c>
      <c r="P910" t="s">
        <v>267</v>
      </c>
      <c r="Q910" s="3">
        <v>13620434</v>
      </c>
      <c r="R910" s="1">
        <v>378</v>
      </c>
      <c r="S910" t="s">
        <v>268</v>
      </c>
      <c r="T910" t="s">
        <v>29</v>
      </c>
      <c r="U910" t="s">
        <v>25</v>
      </c>
      <c r="V910" t="s">
        <v>25</v>
      </c>
      <c r="W910" s="4">
        <f>R910</f>
        <v>378</v>
      </c>
      <c r="X910" s="4">
        <f>Y910*10000</f>
        <v>70000</v>
      </c>
      <c r="Y910" s="9">
        <v>7</v>
      </c>
      <c r="Z910" s="5">
        <f>W910/Y910</f>
        <v>54</v>
      </c>
      <c r="AA910" t="str">
        <f>YEAR(E910)&amp;"-"&amp;IF(MONTH(E910)&lt;10,"0"&amp;MONTH(E910),MONTH(E910))</f>
        <v>2023-05</v>
      </c>
      <c r="AB910" t="str">
        <f>YEAR(E910)&amp;"-"&amp;IF(MONTH(E910)/6&lt;=1,1,2)</f>
        <v>2023-1</v>
      </c>
    </row>
    <row r="911" spans="1:28" hidden="1" x14ac:dyDescent="0.25">
      <c r="A911">
        <v>6013176</v>
      </c>
      <c r="B911">
        <v>311095</v>
      </c>
      <c r="C911" t="s">
        <v>315</v>
      </c>
      <c r="D911" t="s">
        <v>316</v>
      </c>
      <c r="E911" t="s">
        <v>112</v>
      </c>
      <c r="F911" t="s">
        <v>23</v>
      </c>
      <c r="G911" t="s">
        <v>24</v>
      </c>
      <c r="H911" t="s">
        <v>24</v>
      </c>
      <c r="I911" t="s">
        <v>25</v>
      </c>
      <c r="J911" t="s">
        <v>59</v>
      </c>
      <c r="K911">
        <v>-44.322796799999999</v>
      </c>
      <c r="L911">
        <v>-72.560011900000006</v>
      </c>
      <c r="M911" s="1">
        <v>6320000</v>
      </c>
      <c r="O911" t="s">
        <v>27</v>
      </c>
      <c r="P911" t="s">
        <v>312</v>
      </c>
      <c r="Q911" s="3">
        <v>100937800</v>
      </c>
      <c r="R911" s="1">
        <v>2801.8096965158202</v>
      </c>
      <c r="S911" t="s">
        <v>313</v>
      </c>
      <c r="T911" t="s">
        <v>314</v>
      </c>
      <c r="U911" t="s">
        <v>25</v>
      </c>
      <c r="V911" t="s">
        <v>61</v>
      </c>
      <c r="W911" s="4">
        <f>R911</f>
        <v>2801.8096965158202</v>
      </c>
      <c r="X911" s="4">
        <f>Y911*10000</f>
        <v>63200</v>
      </c>
      <c r="Y911" s="9">
        <v>6.32</v>
      </c>
      <c r="Z911" s="5">
        <f>W911/Y911</f>
        <v>443.32431906895886</v>
      </c>
      <c r="AA911" t="str">
        <f>YEAR(E911)&amp;"-"&amp;IF(MONTH(E911)&lt;10,"0"&amp;MONTH(E911),MONTH(E911))</f>
        <v>2023-05</v>
      </c>
      <c r="AB911" t="str">
        <f>YEAR(E911)&amp;"-"&amp;IF(MONTH(E911)/6&lt;=1,1,2)</f>
        <v>2023-1</v>
      </c>
    </row>
    <row r="912" spans="1:28" hidden="1" x14ac:dyDescent="0.25">
      <c r="A912">
        <v>5895560</v>
      </c>
      <c r="B912">
        <v>304807</v>
      </c>
      <c r="C912" t="s">
        <v>4356</v>
      </c>
      <c r="D912" t="s">
        <v>3186</v>
      </c>
      <c r="E912" t="s">
        <v>613</v>
      </c>
      <c r="F912" t="s">
        <v>23</v>
      </c>
      <c r="G912" t="s">
        <v>24</v>
      </c>
      <c r="H912" t="s">
        <v>39</v>
      </c>
      <c r="I912" t="s">
        <v>25</v>
      </c>
      <c r="J912" t="s">
        <v>70</v>
      </c>
      <c r="K912">
        <v>-45.2708169</v>
      </c>
      <c r="L912">
        <v>-71.611033000000006</v>
      </c>
      <c r="M912" s="1">
        <v>60000</v>
      </c>
      <c r="O912" t="s">
        <v>27</v>
      </c>
      <c r="P912" t="s">
        <v>86</v>
      </c>
      <c r="Q912" s="3">
        <v>390000000</v>
      </c>
      <c r="R912" s="1">
        <v>10840.192766422801</v>
      </c>
      <c r="S912" t="s">
        <v>4357</v>
      </c>
      <c r="T912" t="s">
        <v>4344</v>
      </c>
      <c r="U912" t="s">
        <v>25</v>
      </c>
      <c r="V912" t="s">
        <v>73</v>
      </c>
      <c r="W912" s="4">
        <f>R912</f>
        <v>10840.192766422801</v>
      </c>
      <c r="X912" s="4">
        <f>Y912*10000</f>
        <v>60000</v>
      </c>
      <c r="Y912" s="9">
        <v>6</v>
      </c>
      <c r="Z912" s="5">
        <f>W912/Y912</f>
        <v>1806.6987944038001</v>
      </c>
      <c r="AA912" t="str">
        <f>YEAR(E912)&amp;"-"&amp;IF(MONTH(E912)&lt;10,"0"&amp;MONTH(E912),MONTH(E912))</f>
        <v>2023-05</v>
      </c>
      <c r="AB912" t="str">
        <f>YEAR(E912)&amp;"-"&amp;IF(MONTH(E912)/6&lt;=1,1,2)</f>
        <v>2023-1</v>
      </c>
    </row>
    <row r="913" spans="1:28" hidden="1" x14ac:dyDescent="0.25">
      <c r="A913">
        <v>5865059</v>
      </c>
      <c r="B913">
        <v>303207</v>
      </c>
      <c r="C913" t="s">
        <v>2145</v>
      </c>
      <c r="D913" t="s">
        <v>1740</v>
      </c>
      <c r="E913" t="s">
        <v>100</v>
      </c>
      <c r="F913" t="s">
        <v>271</v>
      </c>
      <c r="G913" t="s">
        <v>24</v>
      </c>
      <c r="H913" t="s">
        <v>24</v>
      </c>
      <c r="I913" t="s">
        <v>25</v>
      </c>
      <c r="J913" t="s">
        <v>26</v>
      </c>
      <c r="K913">
        <v>-45.618465904396999</v>
      </c>
      <c r="L913">
        <v>-73.314615378509998</v>
      </c>
      <c r="M913" s="6">
        <v>58700</v>
      </c>
      <c r="N913">
        <v>0</v>
      </c>
      <c r="O913" t="s">
        <v>27</v>
      </c>
      <c r="P913" t="s">
        <v>1759</v>
      </c>
      <c r="Q913" s="3">
        <v>18036144</v>
      </c>
      <c r="R913" s="1">
        <v>504</v>
      </c>
      <c r="S913" t="s">
        <v>2146</v>
      </c>
      <c r="T913" t="s">
        <v>237</v>
      </c>
      <c r="U913" t="s">
        <v>25</v>
      </c>
      <c r="V913" t="s">
        <v>25</v>
      </c>
      <c r="W913" s="4">
        <f>R913</f>
        <v>504</v>
      </c>
      <c r="X913" s="4">
        <f>Y913*10000</f>
        <v>58700</v>
      </c>
      <c r="Y913" s="9">
        <v>5.87</v>
      </c>
      <c r="Z913" s="5">
        <f>W913/Y913</f>
        <v>85.860306643952299</v>
      </c>
      <c r="AA913" t="str">
        <f>YEAR(E913)&amp;"-"&amp;IF(MONTH(E913)&lt;10,"0"&amp;MONTH(E913),MONTH(E913))</f>
        <v>2023-04</v>
      </c>
      <c r="AB913" t="str">
        <f>YEAR(E913)&amp;"-"&amp;IF(MONTH(E913)/6&lt;=1,1,2)</f>
        <v>2023-1</v>
      </c>
    </row>
    <row r="914" spans="1:28" hidden="1" x14ac:dyDescent="0.25">
      <c r="A914">
        <v>5437088</v>
      </c>
      <c r="B914">
        <v>264978</v>
      </c>
      <c r="C914" t="s">
        <v>1447</v>
      </c>
      <c r="D914" t="s">
        <v>370</v>
      </c>
      <c r="E914" t="s">
        <v>370</v>
      </c>
      <c r="F914" t="s">
        <v>23</v>
      </c>
      <c r="G914" t="s">
        <v>24</v>
      </c>
      <c r="H914" t="s">
        <v>39</v>
      </c>
      <c r="I914" t="s">
        <v>25</v>
      </c>
      <c r="J914" t="s">
        <v>26</v>
      </c>
      <c r="K914">
        <v>-45.920437499999998</v>
      </c>
      <c r="L914">
        <v>-73.696545</v>
      </c>
      <c r="M914" s="1">
        <v>50000</v>
      </c>
      <c r="N914">
        <v>0</v>
      </c>
      <c r="O914" t="s">
        <v>27</v>
      </c>
      <c r="P914" t="s">
        <v>81</v>
      </c>
      <c r="Q914" s="3">
        <v>7900000</v>
      </c>
      <c r="R914" s="1">
        <v>252.582576917789</v>
      </c>
      <c r="S914" t="s">
        <v>1448</v>
      </c>
      <c r="T914" t="s">
        <v>1449</v>
      </c>
      <c r="U914" t="s">
        <v>25</v>
      </c>
      <c r="V914" t="s">
        <v>25</v>
      </c>
      <c r="W914" s="4">
        <f>R914</f>
        <v>252.582576917789</v>
      </c>
      <c r="X914" s="4">
        <f>Y914*10000</f>
        <v>50000</v>
      </c>
      <c r="Y914" s="9">
        <v>5</v>
      </c>
      <c r="Z914" s="5">
        <f>W914/Y914</f>
        <v>50.516515383557802</v>
      </c>
      <c r="AA914" t="str">
        <f>YEAR(E914)&amp;"-"&amp;IF(MONTH(E914)&lt;10,"0"&amp;MONTH(E914),MONTH(E914))</f>
        <v>2023-01</v>
      </c>
      <c r="AB914" t="str">
        <f>YEAR(E914)&amp;"-"&amp;IF(MONTH(E914)/6&lt;=1,1,2)</f>
        <v>2023-1</v>
      </c>
    </row>
    <row r="915" spans="1:28" hidden="1" x14ac:dyDescent="0.25">
      <c r="A915">
        <v>5495503</v>
      </c>
      <c r="B915">
        <v>271041</v>
      </c>
      <c r="C915" t="s">
        <v>3492</v>
      </c>
      <c r="D915" t="s">
        <v>1666</v>
      </c>
      <c r="E915" t="s">
        <v>367</v>
      </c>
      <c r="F915" t="s">
        <v>32</v>
      </c>
      <c r="G915" t="s">
        <v>24</v>
      </c>
      <c r="H915" t="s">
        <v>24</v>
      </c>
      <c r="I915" t="s">
        <v>25</v>
      </c>
      <c r="J915" t="s">
        <v>26</v>
      </c>
      <c r="K915">
        <v>0</v>
      </c>
      <c r="L915">
        <v>0</v>
      </c>
      <c r="M915" s="1">
        <v>49570</v>
      </c>
      <c r="O915" t="s">
        <v>27</v>
      </c>
      <c r="P915" t="s">
        <v>320</v>
      </c>
      <c r="Q915" s="3">
        <v>49570000</v>
      </c>
      <c r="R915" s="1">
        <v>1584.8757389638999</v>
      </c>
      <c r="S915" t="s">
        <v>3493</v>
      </c>
      <c r="T915" t="s">
        <v>35</v>
      </c>
      <c r="U915" t="s">
        <v>25</v>
      </c>
      <c r="V915" t="s">
        <v>25</v>
      </c>
      <c r="W915" s="4">
        <f>R915</f>
        <v>1584.8757389638999</v>
      </c>
      <c r="X915" s="4">
        <f>Y915*10000</f>
        <v>49570</v>
      </c>
      <c r="Y915" s="9">
        <v>4.9569999999999999</v>
      </c>
      <c r="Z915" s="5">
        <f>W915/Y915</f>
        <v>319.72478090859391</v>
      </c>
      <c r="AA915" t="str">
        <f>YEAR(E915)&amp;"-"&amp;IF(MONTH(E915)&lt;10,"0"&amp;MONTH(E915),MONTH(E915))</f>
        <v>2023-01</v>
      </c>
      <c r="AB915" t="str">
        <f>YEAR(E915)&amp;"-"&amp;IF(MONTH(E915)/6&lt;=1,1,2)</f>
        <v>2023-1</v>
      </c>
    </row>
    <row r="916" spans="1:28" hidden="1" x14ac:dyDescent="0.25">
      <c r="A916">
        <v>5865057</v>
      </c>
      <c r="B916">
        <v>303206</v>
      </c>
      <c r="C916" t="s">
        <v>3337</v>
      </c>
      <c r="D916" t="s">
        <v>1740</v>
      </c>
      <c r="E916" t="s">
        <v>100</v>
      </c>
      <c r="F916" t="s">
        <v>271</v>
      </c>
      <c r="G916" t="s">
        <v>24</v>
      </c>
      <c r="H916" t="s">
        <v>24</v>
      </c>
      <c r="I916" t="s">
        <v>25</v>
      </c>
      <c r="J916" t="s">
        <v>26</v>
      </c>
      <c r="K916">
        <v>-45.402251999999997</v>
      </c>
      <c r="L916">
        <v>-72.684687600000004</v>
      </c>
      <c r="M916" s="1">
        <v>48000</v>
      </c>
      <c r="N916">
        <v>0</v>
      </c>
      <c r="O916" t="s">
        <v>27</v>
      </c>
      <c r="P916" t="s">
        <v>1759</v>
      </c>
      <c r="Q916" s="3">
        <v>47881668</v>
      </c>
      <c r="R916" s="1">
        <v>1338</v>
      </c>
      <c r="S916" t="s">
        <v>3338</v>
      </c>
      <c r="T916" t="s">
        <v>237</v>
      </c>
      <c r="U916" t="s">
        <v>25</v>
      </c>
      <c r="V916" t="s">
        <v>25</v>
      </c>
      <c r="W916" s="4">
        <f>R916</f>
        <v>1338</v>
      </c>
      <c r="X916" s="4">
        <f>Y916*10000</f>
        <v>48000</v>
      </c>
      <c r="Y916" s="9">
        <v>4.8</v>
      </c>
      <c r="Z916" s="5">
        <f>W916/Y916</f>
        <v>278.75</v>
      </c>
      <c r="AA916" t="str">
        <f>YEAR(E916)&amp;"-"&amp;IF(MONTH(E916)&lt;10,"0"&amp;MONTH(E916),MONTH(E916))</f>
        <v>2023-04</v>
      </c>
      <c r="AB916" t="str">
        <f>YEAR(E916)&amp;"-"&amp;IF(MONTH(E916)/6&lt;=1,1,2)</f>
        <v>2023-1</v>
      </c>
    </row>
    <row r="917" spans="1:28" hidden="1" x14ac:dyDescent="0.25">
      <c r="A917">
        <v>5697469</v>
      </c>
      <c r="B917">
        <v>288697</v>
      </c>
      <c r="C917" t="s">
        <v>3366</v>
      </c>
      <c r="D917" t="s">
        <v>1226</v>
      </c>
      <c r="E917" t="s">
        <v>2579</v>
      </c>
      <c r="F917" t="s">
        <v>32</v>
      </c>
      <c r="G917" t="s">
        <v>24</v>
      </c>
      <c r="H917" t="s">
        <v>24</v>
      </c>
      <c r="I917" t="s">
        <v>25</v>
      </c>
      <c r="J917" t="s">
        <v>26</v>
      </c>
      <c r="K917">
        <v>-45.618465904397098</v>
      </c>
      <c r="L917">
        <v>-73.314615378510496</v>
      </c>
      <c r="M917" s="6">
        <v>41200</v>
      </c>
      <c r="O917" t="s">
        <v>27</v>
      </c>
      <c r="P917" t="s">
        <v>312</v>
      </c>
      <c r="Q917" s="3">
        <v>41362726.299999997</v>
      </c>
      <c r="R917" s="1">
        <v>1162</v>
      </c>
      <c r="S917" t="s">
        <v>3367</v>
      </c>
      <c r="T917" t="s">
        <v>35</v>
      </c>
      <c r="U917" t="s">
        <v>25</v>
      </c>
      <c r="V917" t="s">
        <v>25</v>
      </c>
      <c r="W917" s="4">
        <f>R917</f>
        <v>1162</v>
      </c>
      <c r="X917" s="4">
        <f>Y917*10000</f>
        <v>41200</v>
      </c>
      <c r="Y917" s="9">
        <v>4.12</v>
      </c>
      <c r="Z917" s="5">
        <f>W917/Y917</f>
        <v>282.03883495145629</v>
      </c>
      <c r="AA917" t="str">
        <f>YEAR(E917)&amp;"-"&amp;IF(MONTH(E917)&lt;10,"0"&amp;MONTH(E917),MONTH(E917))</f>
        <v>2023-03</v>
      </c>
      <c r="AB917" t="str">
        <f>YEAR(E917)&amp;"-"&amp;IF(MONTH(E917)/6&lt;=1,1,2)</f>
        <v>2023-1</v>
      </c>
    </row>
    <row r="918" spans="1:28" hidden="1" x14ac:dyDescent="0.25">
      <c r="A918">
        <v>5701127</v>
      </c>
      <c r="B918">
        <v>289134</v>
      </c>
      <c r="C918" t="s">
        <v>3376</v>
      </c>
      <c r="D918" t="s">
        <v>1226</v>
      </c>
      <c r="E918" t="s">
        <v>2144</v>
      </c>
      <c r="F918" t="s">
        <v>32</v>
      </c>
      <c r="G918" t="s">
        <v>24</v>
      </c>
      <c r="H918" t="s">
        <v>24</v>
      </c>
      <c r="I918" t="s">
        <v>25</v>
      </c>
      <c r="J918" t="s">
        <v>26</v>
      </c>
      <c r="K918">
        <v>-45.618465904397098</v>
      </c>
      <c r="L918">
        <v>-73.314615378510496</v>
      </c>
      <c r="M918" s="6">
        <v>39100</v>
      </c>
      <c r="O918" t="s">
        <v>27</v>
      </c>
      <c r="P918" t="s">
        <v>312</v>
      </c>
      <c r="Q918" s="3">
        <v>39329944.549999997</v>
      </c>
      <c r="R918" s="1">
        <v>1105</v>
      </c>
      <c r="S918" t="s">
        <v>3377</v>
      </c>
      <c r="T918" t="s">
        <v>35</v>
      </c>
      <c r="U918" t="s">
        <v>25</v>
      </c>
      <c r="V918" t="s">
        <v>25</v>
      </c>
      <c r="W918" s="4">
        <f>R918</f>
        <v>1105</v>
      </c>
      <c r="X918" s="4">
        <f>Y918*10000</f>
        <v>39100</v>
      </c>
      <c r="Y918" s="9">
        <v>3.91</v>
      </c>
      <c r="Z918" s="5">
        <f>W918/Y918</f>
        <v>282.60869565217388</v>
      </c>
      <c r="AA918" t="str">
        <f>YEAR(E918)&amp;"-"&amp;IF(MONTH(E918)&lt;10,"0"&amp;MONTH(E918),MONTH(E918))</f>
        <v>2023-03</v>
      </c>
      <c r="AB918" t="str">
        <f>YEAR(E918)&amp;"-"&amp;IF(MONTH(E918)/6&lt;=1,1,2)</f>
        <v>2023-1</v>
      </c>
    </row>
    <row r="919" spans="1:28" hidden="1" x14ac:dyDescent="0.25">
      <c r="A919">
        <v>5812153</v>
      </c>
      <c r="B919">
        <v>299761</v>
      </c>
      <c r="C919" t="s">
        <v>3349</v>
      </c>
      <c r="D919" t="s">
        <v>37</v>
      </c>
      <c r="E919" t="s">
        <v>22</v>
      </c>
      <c r="F919" t="s">
        <v>23</v>
      </c>
      <c r="G919" t="s">
        <v>24</v>
      </c>
      <c r="H919" t="s">
        <v>24</v>
      </c>
      <c r="I919" t="s">
        <v>25</v>
      </c>
      <c r="J919" t="s">
        <v>26</v>
      </c>
      <c r="K919">
        <v>-45.402251999999997</v>
      </c>
      <c r="L919">
        <v>-72.684687600000004</v>
      </c>
      <c r="M919" s="1">
        <v>0</v>
      </c>
      <c r="O919" t="s">
        <v>27</v>
      </c>
      <c r="P919" t="s">
        <v>543</v>
      </c>
      <c r="Q919" s="3">
        <v>33798944</v>
      </c>
      <c r="R919" s="1">
        <v>939</v>
      </c>
      <c r="S919" t="s">
        <v>3350</v>
      </c>
      <c r="T919" t="s">
        <v>29</v>
      </c>
      <c r="U919" t="s">
        <v>25</v>
      </c>
      <c r="V919" t="s">
        <v>25</v>
      </c>
      <c r="W919" s="4">
        <f>R919</f>
        <v>939</v>
      </c>
      <c r="X919" s="4">
        <f>Y919*10000</f>
        <v>33500</v>
      </c>
      <c r="Y919" s="9">
        <v>3.35</v>
      </c>
      <c r="Z919" s="5">
        <f>W919/Y919</f>
        <v>280.29850746268659</v>
      </c>
      <c r="AA919" t="str">
        <f>YEAR(E919)&amp;"-"&amp;IF(MONTH(E919)&lt;10,"0"&amp;MONTH(E919),MONTH(E919))</f>
        <v>2023-04</v>
      </c>
      <c r="AB919" t="str">
        <f>YEAR(E919)&amp;"-"&amp;IF(MONTH(E919)/6&lt;=1,1,2)</f>
        <v>2023-1</v>
      </c>
    </row>
    <row r="920" spans="1:28" hidden="1" x14ac:dyDescent="0.25">
      <c r="A920">
        <v>5490275</v>
      </c>
      <c r="B920">
        <v>270407</v>
      </c>
      <c r="C920" t="s">
        <v>4188</v>
      </c>
      <c r="D920" t="s">
        <v>1114</v>
      </c>
      <c r="E920" t="s">
        <v>1181</v>
      </c>
      <c r="F920" t="s">
        <v>153</v>
      </c>
      <c r="G920" t="s">
        <v>24</v>
      </c>
      <c r="H920" t="s">
        <v>24</v>
      </c>
      <c r="I920" t="s">
        <v>25</v>
      </c>
      <c r="J920" t="s">
        <v>26</v>
      </c>
      <c r="K920">
        <v>-46.422735840243</v>
      </c>
      <c r="L920">
        <v>-72.687203295117001</v>
      </c>
      <c r="M920" s="1">
        <v>33000</v>
      </c>
      <c r="O920" t="s">
        <v>27</v>
      </c>
      <c r="P920" t="s">
        <v>509</v>
      </c>
      <c r="Q920" s="3">
        <v>135000000</v>
      </c>
      <c r="R920" s="1">
        <v>3829</v>
      </c>
      <c r="S920" t="s">
        <v>4189</v>
      </c>
      <c r="T920" t="s">
        <v>4190</v>
      </c>
      <c r="U920" t="s">
        <v>25</v>
      </c>
      <c r="V920" t="s">
        <v>25</v>
      </c>
      <c r="W920" s="4">
        <f>R920</f>
        <v>3829</v>
      </c>
      <c r="X920" s="4">
        <f>Y920*10000</f>
        <v>33000</v>
      </c>
      <c r="Y920" s="9">
        <v>3.3</v>
      </c>
      <c r="Z920" s="5">
        <f>W920/Y920</f>
        <v>1160.3030303030303</v>
      </c>
      <c r="AA920" t="str">
        <f>YEAR(E920)&amp;"-"&amp;IF(MONTH(E920)&lt;10,"0"&amp;MONTH(E920),MONTH(E920))</f>
        <v>2023-01</v>
      </c>
      <c r="AB920" t="str">
        <f>YEAR(E920)&amp;"-"&amp;IF(MONTH(E920)/6&lt;=1,1,2)</f>
        <v>2023-1</v>
      </c>
    </row>
    <row r="921" spans="1:28" hidden="1" x14ac:dyDescent="0.25">
      <c r="A921">
        <v>5865061</v>
      </c>
      <c r="B921">
        <v>303208</v>
      </c>
      <c r="C921" t="s">
        <v>2584</v>
      </c>
      <c r="D921" t="s">
        <v>1740</v>
      </c>
      <c r="E921" t="s">
        <v>100</v>
      </c>
      <c r="F921" t="s">
        <v>271</v>
      </c>
      <c r="G921" t="s">
        <v>24</v>
      </c>
      <c r="H921" t="s">
        <v>24</v>
      </c>
      <c r="I921" t="s">
        <v>25</v>
      </c>
      <c r="J921" t="s">
        <v>26</v>
      </c>
      <c r="K921">
        <v>-45.618465904396999</v>
      </c>
      <c r="L921">
        <v>-73.314615378509998</v>
      </c>
      <c r="M921" s="6">
        <v>32500</v>
      </c>
      <c r="N921">
        <v>0</v>
      </c>
      <c r="O921" t="s">
        <v>27</v>
      </c>
      <c r="P921" t="s">
        <v>1759</v>
      </c>
      <c r="Q921" s="3">
        <v>15781626</v>
      </c>
      <c r="R921" s="1">
        <v>441</v>
      </c>
      <c r="S921" t="s">
        <v>2583</v>
      </c>
      <c r="T921" t="s">
        <v>237</v>
      </c>
      <c r="U921" t="s">
        <v>25</v>
      </c>
      <c r="V921" t="s">
        <v>25</v>
      </c>
      <c r="W921" s="4">
        <f>R921</f>
        <v>441</v>
      </c>
      <c r="X921" s="4">
        <f>Y921*10000</f>
        <v>32500</v>
      </c>
      <c r="Y921" s="9">
        <v>3.25</v>
      </c>
      <c r="Z921" s="5">
        <f>W921/Y921</f>
        <v>135.69230769230768</v>
      </c>
      <c r="AA921" t="str">
        <f>YEAR(E921)&amp;"-"&amp;IF(MONTH(E921)&lt;10,"0"&amp;MONTH(E921),MONTH(E921))</f>
        <v>2023-04</v>
      </c>
      <c r="AB921" t="str">
        <f>YEAR(E921)&amp;"-"&amp;IF(MONTH(E921)/6&lt;=1,1,2)</f>
        <v>2023-1</v>
      </c>
    </row>
    <row r="922" spans="1:28" hidden="1" x14ac:dyDescent="0.25">
      <c r="A922">
        <v>5710810</v>
      </c>
      <c r="B922">
        <v>290328</v>
      </c>
      <c r="C922" t="s">
        <v>3390</v>
      </c>
      <c r="D922" t="s">
        <v>1226</v>
      </c>
      <c r="E922" t="s">
        <v>1514</v>
      </c>
      <c r="F922" t="s">
        <v>32</v>
      </c>
      <c r="G922" t="s">
        <v>24</v>
      </c>
      <c r="H922" t="s">
        <v>24</v>
      </c>
      <c r="I922" t="s">
        <v>25</v>
      </c>
      <c r="J922" t="s">
        <v>26</v>
      </c>
      <c r="K922">
        <v>-45.402251999999997</v>
      </c>
      <c r="L922">
        <v>-72.684687600000004</v>
      </c>
      <c r="M922" s="1">
        <v>32240</v>
      </c>
      <c r="O922" t="s">
        <v>27</v>
      </c>
      <c r="P922" t="s">
        <v>312</v>
      </c>
      <c r="Q922" s="3">
        <v>32491944.43</v>
      </c>
      <c r="R922" s="1">
        <v>913</v>
      </c>
      <c r="S922" t="s">
        <v>3391</v>
      </c>
      <c r="T922" t="s">
        <v>35</v>
      </c>
      <c r="U922" t="s">
        <v>25</v>
      </c>
      <c r="V922" t="s">
        <v>25</v>
      </c>
      <c r="W922" s="4">
        <f>R922</f>
        <v>913</v>
      </c>
      <c r="X922" s="4">
        <f>Y922*10000</f>
        <v>32240.000000000004</v>
      </c>
      <c r="Y922" s="9">
        <v>3.2240000000000002</v>
      </c>
      <c r="Z922" s="5">
        <f>W922/Y922</f>
        <v>283.18858560794041</v>
      </c>
      <c r="AA922" t="str">
        <f>YEAR(E922)&amp;"-"&amp;IF(MONTH(E922)&lt;10,"0"&amp;MONTH(E922),MONTH(E922))</f>
        <v>2023-03</v>
      </c>
      <c r="AB922" t="str">
        <f>YEAR(E922)&amp;"-"&amp;IF(MONTH(E922)/6&lt;=1,1,2)</f>
        <v>2023-1</v>
      </c>
    </row>
    <row r="923" spans="1:28" hidden="1" x14ac:dyDescent="0.25">
      <c r="A923">
        <v>5710915</v>
      </c>
      <c r="B923">
        <v>290346</v>
      </c>
      <c r="C923" t="s">
        <v>2611</v>
      </c>
      <c r="D923" t="s">
        <v>1226</v>
      </c>
      <c r="E923" t="s">
        <v>1514</v>
      </c>
      <c r="F923" t="s">
        <v>32</v>
      </c>
      <c r="G923" t="s">
        <v>24</v>
      </c>
      <c r="H923" t="s">
        <v>24</v>
      </c>
      <c r="I923" t="s">
        <v>25</v>
      </c>
      <c r="J923" t="s">
        <v>26</v>
      </c>
      <c r="K923">
        <v>-45.402251999999997</v>
      </c>
      <c r="L923">
        <v>-72.684687600000004</v>
      </c>
      <c r="M923" s="1">
        <v>32000</v>
      </c>
      <c r="O923" t="s">
        <v>27</v>
      </c>
      <c r="P923" t="s">
        <v>312</v>
      </c>
      <c r="Q923" s="3">
        <v>15694356.51</v>
      </c>
      <c r="R923" s="1">
        <v>441</v>
      </c>
      <c r="S923" t="s">
        <v>2612</v>
      </c>
      <c r="T923" t="s">
        <v>35</v>
      </c>
      <c r="U923" t="s">
        <v>25</v>
      </c>
      <c r="V923" t="s">
        <v>25</v>
      </c>
      <c r="W923" s="4">
        <f>R923</f>
        <v>441</v>
      </c>
      <c r="X923" s="4">
        <f>Y923*10000</f>
        <v>32000</v>
      </c>
      <c r="Y923" s="9">
        <v>3.2</v>
      </c>
      <c r="Z923" s="5">
        <f>W923/Y923</f>
        <v>137.8125</v>
      </c>
      <c r="AA923" t="str">
        <f>YEAR(E923)&amp;"-"&amp;IF(MONTH(E923)&lt;10,"0"&amp;MONTH(E923),MONTH(E923))</f>
        <v>2023-03</v>
      </c>
      <c r="AB923" t="str">
        <f>YEAR(E923)&amp;"-"&amp;IF(MONTH(E923)/6&lt;=1,1,2)</f>
        <v>2023-1</v>
      </c>
    </row>
    <row r="924" spans="1:28" hidden="1" x14ac:dyDescent="0.25">
      <c r="A924">
        <v>5710407</v>
      </c>
      <c r="B924">
        <v>290287</v>
      </c>
      <c r="C924" t="s">
        <v>3343</v>
      </c>
      <c r="D924" t="s">
        <v>1226</v>
      </c>
      <c r="E924" t="s">
        <v>1514</v>
      </c>
      <c r="F924" t="s">
        <v>32</v>
      </c>
      <c r="G924" t="s">
        <v>24</v>
      </c>
      <c r="H924" t="s">
        <v>24</v>
      </c>
      <c r="I924" t="s">
        <v>25</v>
      </c>
      <c r="J924" t="s">
        <v>26</v>
      </c>
      <c r="K924">
        <v>-45.402251999999997</v>
      </c>
      <c r="L924">
        <v>-72.684687600000004</v>
      </c>
      <c r="M924" s="1">
        <v>30600</v>
      </c>
      <c r="O924" t="s">
        <v>27</v>
      </c>
      <c r="P924" t="s">
        <v>312</v>
      </c>
      <c r="Q924" s="3">
        <v>30356657.829999998</v>
      </c>
      <c r="R924" s="1">
        <v>853</v>
      </c>
      <c r="S924" t="s">
        <v>3344</v>
      </c>
      <c r="T924" t="s">
        <v>35</v>
      </c>
      <c r="U924" t="s">
        <v>25</v>
      </c>
      <c r="V924" t="s">
        <v>25</v>
      </c>
      <c r="W924" s="4">
        <f>R924</f>
        <v>853</v>
      </c>
      <c r="X924" s="4">
        <f>Y924*10000</f>
        <v>30600</v>
      </c>
      <c r="Y924" s="9">
        <v>3.06</v>
      </c>
      <c r="Z924" s="5">
        <f>W924/Y924</f>
        <v>278.75816993464053</v>
      </c>
      <c r="AA924" t="str">
        <f>YEAR(E924)&amp;"-"&amp;IF(MONTH(E924)&lt;10,"0"&amp;MONTH(E924),MONTH(E924))</f>
        <v>2023-03</v>
      </c>
      <c r="AB924" t="str">
        <f>YEAR(E924)&amp;"-"&amp;IF(MONTH(E924)/6&lt;=1,1,2)</f>
        <v>2023-1</v>
      </c>
    </row>
    <row r="925" spans="1:28" hidden="1" x14ac:dyDescent="0.25">
      <c r="A925">
        <v>5865177</v>
      </c>
      <c r="B925">
        <v>303232</v>
      </c>
      <c r="C925" t="s">
        <v>3442</v>
      </c>
      <c r="D925" t="s">
        <v>1740</v>
      </c>
      <c r="E925" t="s">
        <v>100</v>
      </c>
      <c r="F925" t="s">
        <v>271</v>
      </c>
      <c r="G925" t="s">
        <v>24</v>
      </c>
      <c r="H925" t="s">
        <v>24</v>
      </c>
      <c r="I925" t="s">
        <v>25</v>
      </c>
      <c r="J925" t="s">
        <v>26</v>
      </c>
      <c r="K925">
        <v>-45.618465904396999</v>
      </c>
      <c r="L925">
        <v>-73.314615378509998</v>
      </c>
      <c r="M925" s="6">
        <v>30000</v>
      </c>
      <c r="N925">
        <v>0</v>
      </c>
      <c r="O925" t="s">
        <v>27</v>
      </c>
      <c r="P925" t="s">
        <v>1759</v>
      </c>
      <c r="Q925" s="3">
        <v>32243186</v>
      </c>
      <c r="R925" s="1">
        <v>901</v>
      </c>
      <c r="S925" t="s">
        <v>3411</v>
      </c>
      <c r="T925" t="s">
        <v>237</v>
      </c>
      <c r="U925" t="s">
        <v>25</v>
      </c>
      <c r="V925" t="s">
        <v>25</v>
      </c>
      <c r="W925" s="4">
        <f>R925</f>
        <v>901</v>
      </c>
      <c r="X925" s="4">
        <f>Y925*10000</f>
        <v>30000</v>
      </c>
      <c r="Y925" s="9">
        <v>3</v>
      </c>
      <c r="Z925" s="5">
        <f>W925/Y925</f>
        <v>300.33333333333331</v>
      </c>
      <c r="AA925" t="str">
        <f>YEAR(E925)&amp;"-"&amp;IF(MONTH(E925)&lt;10,"0"&amp;MONTH(E925),MONTH(E925))</f>
        <v>2023-04</v>
      </c>
      <c r="AB925" t="str">
        <f>YEAR(E925)&amp;"-"&amp;IF(MONTH(E925)/6&lt;=1,1,2)</f>
        <v>2023-1</v>
      </c>
    </row>
    <row r="926" spans="1:28" hidden="1" x14ac:dyDescent="0.25">
      <c r="A926">
        <v>5699901</v>
      </c>
      <c r="B926">
        <v>288972</v>
      </c>
      <c r="C926" t="s">
        <v>3512</v>
      </c>
      <c r="D926" t="s">
        <v>1226</v>
      </c>
      <c r="E926" t="s">
        <v>1911</v>
      </c>
      <c r="F926" t="s">
        <v>32</v>
      </c>
      <c r="G926" t="s">
        <v>24</v>
      </c>
      <c r="H926" t="s">
        <v>24</v>
      </c>
      <c r="I926" t="s">
        <v>25</v>
      </c>
      <c r="J926" t="s">
        <v>26</v>
      </c>
      <c r="K926">
        <v>-45.618465904397098</v>
      </c>
      <c r="L926">
        <v>-73.314615378510496</v>
      </c>
      <c r="M926" s="6">
        <v>30000</v>
      </c>
      <c r="O926" t="s">
        <v>27</v>
      </c>
      <c r="P926" t="s">
        <v>312</v>
      </c>
      <c r="Q926" s="3">
        <v>34524928.700000003</v>
      </c>
      <c r="R926" s="1">
        <v>970</v>
      </c>
      <c r="S926" t="s">
        <v>3513</v>
      </c>
      <c r="T926" t="s">
        <v>35</v>
      </c>
      <c r="U926" t="s">
        <v>25</v>
      </c>
      <c r="V926" t="s">
        <v>25</v>
      </c>
      <c r="W926" s="4">
        <f>R926</f>
        <v>970</v>
      </c>
      <c r="X926" s="4">
        <f>Y926*10000</f>
        <v>30000</v>
      </c>
      <c r="Y926" s="9">
        <v>3</v>
      </c>
      <c r="Z926" s="5">
        <f>W926/Y926</f>
        <v>323.33333333333331</v>
      </c>
      <c r="AA926" t="str">
        <f>YEAR(E926)&amp;"-"&amp;IF(MONTH(E926)&lt;10,"0"&amp;MONTH(E926),MONTH(E926))</f>
        <v>2023-03</v>
      </c>
      <c r="AB926" t="str">
        <f>YEAR(E926)&amp;"-"&amp;IF(MONTH(E926)/6&lt;=1,1,2)</f>
        <v>2023-1</v>
      </c>
    </row>
    <row r="927" spans="1:28" hidden="1" x14ac:dyDescent="0.25">
      <c r="A927">
        <v>5699902</v>
      </c>
      <c r="B927">
        <v>288973</v>
      </c>
      <c r="C927" t="s">
        <v>3440</v>
      </c>
      <c r="D927" t="s">
        <v>1226</v>
      </c>
      <c r="E927" t="s">
        <v>1911</v>
      </c>
      <c r="F927" t="s">
        <v>32</v>
      </c>
      <c r="G927" t="s">
        <v>24</v>
      </c>
      <c r="H927" t="s">
        <v>24</v>
      </c>
      <c r="I927" t="s">
        <v>25</v>
      </c>
      <c r="J927" t="s">
        <v>26</v>
      </c>
      <c r="K927">
        <v>-45.618465904397098</v>
      </c>
      <c r="L927">
        <v>-73.314615378510496</v>
      </c>
      <c r="M927" s="6">
        <v>30000</v>
      </c>
      <c r="O927" t="s">
        <v>27</v>
      </c>
      <c r="P927" t="s">
        <v>312</v>
      </c>
      <c r="Q927" s="3">
        <v>32069031.710000001</v>
      </c>
      <c r="R927" s="1">
        <v>901</v>
      </c>
      <c r="S927" t="s">
        <v>3441</v>
      </c>
      <c r="T927" t="s">
        <v>35</v>
      </c>
      <c r="U927" t="s">
        <v>25</v>
      </c>
      <c r="V927" t="s">
        <v>25</v>
      </c>
      <c r="W927" s="4">
        <f>R927</f>
        <v>901</v>
      </c>
      <c r="X927" s="4">
        <f>Y927*10000</f>
        <v>30000</v>
      </c>
      <c r="Y927" s="9">
        <v>3</v>
      </c>
      <c r="Z927" s="5">
        <f>W927/Y927</f>
        <v>300.33333333333331</v>
      </c>
      <c r="AA927" t="str">
        <f>YEAR(E927)&amp;"-"&amp;IF(MONTH(E927)&lt;10,"0"&amp;MONTH(E927),MONTH(E927))</f>
        <v>2023-03</v>
      </c>
      <c r="AB927" t="str">
        <f>YEAR(E927)&amp;"-"&amp;IF(MONTH(E927)/6&lt;=1,1,2)</f>
        <v>2023-1</v>
      </c>
    </row>
    <row r="928" spans="1:28" hidden="1" x14ac:dyDescent="0.25">
      <c r="A928">
        <v>5715488</v>
      </c>
      <c r="B928">
        <v>290909</v>
      </c>
      <c r="C928" t="s">
        <v>3429</v>
      </c>
      <c r="D928" t="s">
        <v>1226</v>
      </c>
      <c r="E928" t="s">
        <v>3430</v>
      </c>
      <c r="F928" t="s">
        <v>32</v>
      </c>
      <c r="G928" t="s">
        <v>24</v>
      </c>
      <c r="H928" t="s">
        <v>24</v>
      </c>
      <c r="I928" t="s">
        <v>25</v>
      </c>
      <c r="J928" t="s">
        <v>26</v>
      </c>
      <c r="K928">
        <v>-45.618465904397098</v>
      </c>
      <c r="L928">
        <v>-73.314615378510496</v>
      </c>
      <c r="M928" s="6">
        <v>30000</v>
      </c>
      <c r="O928" t="s">
        <v>27</v>
      </c>
      <c r="P928" t="s">
        <v>312</v>
      </c>
      <c r="Q928" s="3">
        <v>31602241.68</v>
      </c>
      <c r="R928" s="1">
        <v>888</v>
      </c>
      <c r="S928" t="s">
        <v>3431</v>
      </c>
      <c r="T928" t="s">
        <v>35</v>
      </c>
      <c r="U928" t="s">
        <v>25</v>
      </c>
      <c r="V928" t="s">
        <v>25</v>
      </c>
      <c r="W928" s="4">
        <f>R928</f>
        <v>888</v>
      </c>
      <c r="X928" s="4">
        <f>Y928*10000</f>
        <v>30000</v>
      </c>
      <c r="Y928" s="9">
        <v>3</v>
      </c>
      <c r="Z928" s="5">
        <f>W928/Y928</f>
        <v>296</v>
      </c>
      <c r="AA928" t="str">
        <f>YEAR(E928)&amp;"-"&amp;IF(MONTH(E928)&lt;10,"0"&amp;MONTH(E928),MONTH(E928))</f>
        <v>2023-03</v>
      </c>
      <c r="AB928" t="str">
        <f>YEAR(E928)&amp;"-"&amp;IF(MONTH(E928)/6&lt;=1,1,2)</f>
        <v>2023-1</v>
      </c>
    </row>
    <row r="929" spans="1:28" hidden="1" x14ac:dyDescent="0.25">
      <c r="A929">
        <v>5755603</v>
      </c>
      <c r="B929">
        <v>296795</v>
      </c>
      <c r="C929" t="s">
        <v>3712</v>
      </c>
      <c r="D929" t="s">
        <v>2686</v>
      </c>
      <c r="E929" t="s">
        <v>1963</v>
      </c>
      <c r="F929" t="s">
        <v>23</v>
      </c>
      <c r="G929" t="s">
        <v>24</v>
      </c>
      <c r="H929" t="s">
        <v>24</v>
      </c>
      <c r="I929" t="s">
        <v>25</v>
      </c>
      <c r="J929" t="s">
        <v>59</v>
      </c>
      <c r="K929">
        <v>-43.797839400000001</v>
      </c>
      <c r="L929">
        <v>-72.355140899999995</v>
      </c>
      <c r="M929" s="1">
        <v>30000</v>
      </c>
      <c r="O929" t="s">
        <v>27</v>
      </c>
      <c r="P929" t="s">
        <v>543</v>
      </c>
      <c r="Q929" s="3">
        <v>50083033</v>
      </c>
      <c r="R929" s="1">
        <v>1391</v>
      </c>
      <c r="S929" t="s">
        <v>3580</v>
      </c>
      <c r="T929" t="s">
        <v>309</v>
      </c>
      <c r="U929" t="s">
        <v>25</v>
      </c>
      <c r="V929" t="s">
        <v>61</v>
      </c>
      <c r="W929" s="4">
        <f>R929</f>
        <v>1391</v>
      </c>
      <c r="X929" s="4">
        <f>Y929*10000</f>
        <v>30000</v>
      </c>
      <c r="Y929" s="9">
        <v>3</v>
      </c>
      <c r="Z929" s="5">
        <f>W929/Y929</f>
        <v>463.66666666666669</v>
      </c>
      <c r="AA929" t="str">
        <f>YEAR(E929)&amp;"-"&amp;IF(MONTH(E929)&lt;10,"0"&amp;MONTH(E929),MONTH(E929))</f>
        <v>2023-04</v>
      </c>
      <c r="AB929" t="str">
        <f>YEAR(E929)&amp;"-"&amp;IF(MONTH(E929)/6&lt;=1,1,2)</f>
        <v>2023-1</v>
      </c>
    </row>
    <row r="930" spans="1:28" hidden="1" x14ac:dyDescent="0.25">
      <c r="A930">
        <v>5526097</v>
      </c>
      <c r="B930">
        <v>274233</v>
      </c>
      <c r="C930" t="s">
        <v>4123</v>
      </c>
      <c r="D930" t="s">
        <v>1697</v>
      </c>
      <c r="E930" t="s">
        <v>2534</v>
      </c>
      <c r="F930" t="s">
        <v>153</v>
      </c>
      <c r="G930" t="s">
        <v>24</v>
      </c>
      <c r="H930" t="s">
        <v>24</v>
      </c>
      <c r="I930" t="s">
        <v>25</v>
      </c>
      <c r="J930" t="s">
        <v>26</v>
      </c>
      <c r="K930">
        <v>-45.407114405122996</v>
      </c>
      <c r="L930">
        <v>-72.664276658112996</v>
      </c>
      <c r="M930" s="1">
        <v>29000</v>
      </c>
      <c r="O930" t="s">
        <v>27</v>
      </c>
      <c r="P930" t="s">
        <v>509</v>
      </c>
      <c r="Q930" s="3">
        <v>100000000</v>
      </c>
      <c r="R930" s="1">
        <v>2835</v>
      </c>
      <c r="S930" t="s">
        <v>4124</v>
      </c>
      <c r="T930" t="s">
        <v>2784</v>
      </c>
      <c r="U930" t="s">
        <v>25</v>
      </c>
      <c r="V930" t="s">
        <v>25</v>
      </c>
      <c r="W930" s="4">
        <f>R930</f>
        <v>2835</v>
      </c>
      <c r="X930" s="4">
        <f>Y930*10000</f>
        <v>29000</v>
      </c>
      <c r="Y930" s="9">
        <v>2.9</v>
      </c>
      <c r="Z930" s="5">
        <f>W930/Y930</f>
        <v>977.58620689655174</v>
      </c>
      <c r="AA930" t="str">
        <f>YEAR(E930)&amp;"-"&amp;IF(MONTH(E930)&lt;10,"0"&amp;MONTH(E930),MONTH(E930))</f>
        <v>2023-01</v>
      </c>
      <c r="AB930" t="str">
        <f>YEAR(E930)&amp;"-"&amp;IF(MONTH(E930)/6&lt;=1,1,2)</f>
        <v>2023-1</v>
      </c>
    </row>
    <row r="931" spans="1:28" hidden="1" x14ac:dyDescent="0.25">
      <c r="A931">
        <v>5528160</v>
      </c>
      <c r="B931">
        <v>274424</v>
      </c>
      <c r="C931" t="s">
        <v>4178</v>
      </c>
      <c r="D931" t="s">
        <v>2534</v>
      </c>
      <c r="E931" t="s">
        <v>4179</v>
      </c>
      <c r="F931" t="s">
        <v>32</v>
      </c>
      <c r="G931" t="s">
        <v>24</v>
      </c>
      <c r="H931" t="s">
        <v>24</v>
      </c>
      <c r="I931" t="s">
        <v>25</v>
      </c>
      <c r="J931" t="s">
        <v>26</v>
      </c>
      <c r="K931">
        <v>-45.407114405122897</v>
      </c>
      <c r="L931">
        <v>-72.664276658112897</v>
      </c>
      <c r="M931" s="1">
        <v>29000</v>
      </c>
      <c r="O931" t="s">
        <v>27</v>
      </c>
      <c r="P931" t="s">
        <v>509</v>
      </c>
      <c r="Q931" s="3">
        <v>100000000</v>
      </c>
      <c r="R931" s="1">
        <v>3197.2478090859399</v>
      </c>
      <c r="S931" t="s">
        <v>4180</v>
      </c>
      <c r="T931" t="s">
        <v>35</v>
      </c>
      <c r="U931" t="s">
        <v>25</v>
      </c>
      <c r="V931" t="s">
        <v>25</v>
      </c>
      <c r="W931" s="4">
        <f>R931</f>
        <v>3197.2478090859399</v>
      </c>
      <c r="X931" s="4">
        <f>Y931*10000</f>
        <v>29000</v>
      </c>
      <c r="Y931" s="9">
        <v>2.9</v>
      </c>
      <c r="Z931" s="5">
        <f>W931/Y931</f>
        <v>1102.499244512393</v>
      </c>
      <c r="AA931" t="str">
        <f>YEAR(E931)&amp;"-"&amp;IF(MONTH(E931)&lt;10,"0"&amp;MONTH(E931),MONTH(E931))</f>
        <v>2023-01</v>
      </c>
      <c r="AB931" t="str">
        <f>YEAR(E931)&amp;"-"&amp;IF(MONTH(E931)/6&lt;=1,1,2)</f>
        <v>2023-1</v>
      </c>
    </row>
    <row r="932" spans="1:28" hidden="1" x14ac:dyDescent="0.25">
      <c r="A932">
        <v>5927861</v>
      </c>
      <c r="B932">
        <v>306690</v>
      </c>
      <c r="C932" t="s">
        <v>4060</v>
      </c>
      <c r="D932" t="s">
        <v>2254</v>
      </c>
      <c r="E932" t="s">
        <v>4061</v>
      </c>
      <c r="F932" t="s">
        <v>23</v>
      </c>
      <c r="G932" t="s">
        <v>24</v>
      </c>
      <c r="H932" t="s">
        <v>24</v>
      </c>
      <c r="I932" t="s">
        <v>25</v>
      </c>
      <c r="J932" t="s">
        <v>33</v>
      </c>
      <c r="K932">
        <v>-46.814516300000001</v>
      </c>
      <c r="L932">
        <v>-71.994773300000006</v>
      </c>
      <c r="M932" s="1">
        <v>0</v>
      </c>
      <c r="O932" t="s">
        <v>27</v>
      </c>
      <c r="P932" t="s">
        <v>1211</v>
      </c>
      <c r="Q932" s="3">
        <v>79735753</v>
      </c>
      <c r="R932" s="1">
        <v>2215</v>
      </c>
      <c r="S932" t="s">
        <v>4062</v>
      </c>
      <c r="T932" t="s">
        <v>188</v>
      </c>
      <c r="U932" t="s">
        <v>25</v>
      </c>
      <c r="V932" t="s">
        <v>36</v>
      </c>
      <c r="W932" s="4">
        <f>R932</f>
        <v>2215</v>
      </c>
      <c r="X932" s="4">
        <f>Y932*10000</f>
        <v>26000</v>
      </c>
      <c r="Y932" s="9">
        <v>2.6</v>
      </c>
      <c r="Z932" s="5">
        <f>W932/Y932</f>
        <v>851.92307692307691</v>
      </c>
      <c r="AA932" t="str">
        <f>YEAR(E932)&amp;"-"&amp;IF(MONTH(E932)&lt;10,"0"&amp;MONTH(E932),MONTH(E932))</f>
        <v>2023-05</v>
      </c>
      <c r="AB932" t="str">
        <f>YEAR(E932)&amp;"-"&amp;IF(MONTH(E932)/6&lt;=1,1,2)</f>
        <v>2023-1</v>
      </c>
    </row>
    <row r="933" spans="1:28" hidden="1" x14ac:dyDescent="0.25">
      <c r="A933">
        <v>6150239</v>
      </c>
      <c r="B933">
        <v>320048</v>
      </c>
      <c r="C933" t="s">
        <v>3834</v>
      </c>
      <c r="D933" t="s">
        <v>28</v>
      </c>
      <c r="E933" t="s">
        <v>1093</v>
      </c>
      <c r="F933" t="s">
        <v>23</v>
      </c>
      <c r="G933" t="s">
        <v>24</v>
      </c>
      <c r="H933" t="s">
        <v>24</v>
      </c>
      <c r="I933" t="s">
        <v>25</v>
      </c>
      <c r="J933" t="s">
        <v>33</v>
      </c>
      <c r="K933">
        <v>-46.771839999999997</v>
      </c>
      <c r="L933">
        <v>-72.504270000000005</v>
      </c>
      <c r="M933" s="1">
        <v>25000</v>
      </c>
      <c r="O933" t="s">
        <v>27</v>
      </c>
      <c r="P933" t="s">
        <v>751</v>
      </c>
      <c r="Q933" s="3">
        <v>49336016</v>
      </c>
      <c r="R933" s="1">
        <v>1350</v>
      </c>
      <c r="S933" t="s">
        <v>3833</v>
      </c>
      <c r="T933" t="s">
        <v>188</v>
      </c>
      <c r="U933" t="s">
        <v>25</v>
      </c>
      <c r="V933" t="s">
        <v>36</v>
      </c>
      <c r="W933" s="4">
        <f>R933</f>
        <v>1350</v>
      </c>
      <c r="X933" s="4">
        <f>Y933*10000</f>
        <v>25000</v>
      </c>
      <c r="Y933" s="9">
        <v>2.5</v>
      </c>
      <c r="Z933" s="5">
        <f>W933/Y933</f>
        <v>540</v>
      </c>
      <c r="AA933" t="str">
        <f>YEAR(E933)&amp;"-"&amp;IF(MONTH(E933)&lt;10,"0"&amp;MONTH(E933),MONTH(E933))</f>
        <v>2023-06</v>
      </c>
      <c r="AB933" t="str">
        <f>YEAR(E933)&amp;"-"&amp;IF(MONTH(E933)/6&lt;=1,1,2)</f>
        <v>2023-1</v>
      </c>
    </row>
    <row r="934" spans="1:28" hidden="1" x14ac:dyDescent="0.25">
      <c r="A934">
        <v>5450818</v>
      </c>
      <c r="B934">
        <v>266087</v>
      </c>
      <c r="C934" t="s">
        <v>4447</v>
      </c>
      <c r="D934" t="s">
        <v>371</v>
      </c>
      <c r="E934" t="s">
        <v>318</v>
      </c>
      <c r="F934" t="s">
        <v>153</v>
      </c>
      <c r="G934" t="s">
        <v>24</v>
      </c>
      <c r="H934" t="s">
        <v>39</v>
      </c>
      <c r="I934" t="s">
        <v>25</v>
      </c>
      <c r="J934" t="s">
        <v>33</v>
      </c>
      <c r="K934">
        <v>-46.539662499999999</v>
      </c>
      <c r="L934">
        <v>-71.724581599999993</v>
      </c>
      <c r="M934" s="1">
        <v>25000</v>
      </c>
      <c r="O934" t="s">
        <v>27</v>
      </c>
      <c r="P934" t="s">
        <v>1256</v>
      </c>
      <c r="Q934" s="3">
        <v>299451430</v>
      </c>
      <c r="R934" s="1">
        <v>8500</v>
      </c>
      <c r="S934" t="s">
        <v>4448</v>
      </c>
      <c r="T934" t="s">
        <v>188</v>
      </c>
      <c r="U934" t="s">
        <v>25</v>
      </c>
      <c r="V934" t="s">
        <v>36</v>
      </c>
      <c r="W934" s="4">
        <f>R934</f>
        <v>8500</v>
      </c>
      <c r="X934" s="4">
        <f>Y934*10000</f>
        <v>25000</v>
      </c>
      <c r="Y934" s="9">
        <v>2.5</v>
      </c>
      <c r="Z934" s="5">
        <f>W934/Y934</f>
        <v>3400</v>
      </c>
      <c r="AA934" t="str">
        <f>YEAR(E934)&amp;"-"&amp;IF(MONTH(E934)&lt;10,"0"&amp;MONTH(E934),MONTH(E934))</f>
        <v>2023-01</v>
      </c>
      <c r="AB934" t="str">
        <f>YEAR(E934)&amp;"-"&amp;IF(MONTH(E934)/6&lt;=1,1,2)</f>
        <v>2023-1</v>
      </c>
    </row>
    <row r="935" spans="1:28" hidden="1" x14ac:dyDescent="0.25">
      <c r="A935">
        <v>6049855</v>
      </c>
      <c r="B935">
        <v>313956</v>
      </c>
      <c r="C935" t="s">
        <v>4483</v>
      </c>
      <c r="D935" t="s">
        <v>28</v>
      </c>
      <c r="E935" t="s">
        <v>997</v>
      </c>
      <c r="F935" t="s">
        <v>23</v>
      </c>
      <c r="G935" t="s">
        <v>24</v>
      </c>
      <c r="H935" t="s">
        <v>24</v>
      </c>
      <c r="I935" t="s">
        <v>25</v>
      </c>
      <c r="J935" t="s">
        <v>70</v>
      </c>
      <c r="K935">
        <v>-45.894300000000001</v>
      </c>
      <c r="L935">
        <v>-72.090050000000005</v>
      </c>
      <c r="M935" s="1">
        <v>0</v>
      </c>
      <c r="O935" t="s">
        <v>27</v>
      </c>
      <c r="P935" t="s">
        <v>751</v>
      </c>
      <c r="Q935" s="3">
        <v>400197140</v>
      </c>
      <c r="R935" s="1">
        <v>11100</v>
      </c>
      <c r="S935" t="s">
        <v>4472</v>
      </c>
      <c r="T935" t="s">
        <v>1299</v>
      </c>
      <c r="U935" t="s">
        <v>25</v>
      </c>
      <c r="V935" t="s">
        <v>73</v>
      </c>
      <c r="W935" s="4">
        <f>R935</f>
        <v>11100</v>
      </c>
      <c r="X935" s="4">
        <f>Y935*10000</f>
        <v>24000</v>
      </c>
      <c r="Y935" s="9">
        <v>2.4</v>
      </c>
      <c r="Z935" s="5">
        <f>W935/Y935</f>
        <v>4625</v>
      </c>
      <c r="AA935" t="str">
        <f>YEAR(E935)&amp;"-"&amp;IF(MONTH(E935)&lt;10,"0"&amp;MONTH(E935),MONTH(E935))</f>
        <v>2023-06</v>
      </c>
      <c r="AB935" t="str">
        <f>YEAR(E935)&amp;"-"&amp;IF(MONTH(E935)/6&lt;=1,1,2)</f>
        <v>2023-1</v>
      </c>
    </row>
    <row r="936" spans="1:28" hidden="1" x14ac:dyDescent="0.25">
      <c r="A936">
        <v>5699695</v>
      </c>
      <c r="B936">
        <v>288950</v>
      </c>
      <c r="C936" t="s">
        <v>3406</v>
      </c>
      <c r="D936" t="s">
        <v>1226</v>
      </c>
      <c r="E936" t="s">
        <v>1911</v>
      </c>
      <c r="F936" t="s">
        <v>32</v>
      </c>
      <c r="G936" t="s">
        <v>24</v>
      </c>
      <c r="H936" t="s">
        <v>24</v>
      </c>
      <c r="I936" t="s">
        <v>25</v>
      </c>
      <c r="J936" t="s">
        <v>26</v>
      </c>
      <c r="K936">
        <v>-45.618465904397098</v>
      </c>
      <c r="L936">
        <v>-73.314615378510496</v>
      </c>
      <c r="M936" s="6">
        <v>23400</v>
      </c>
      <c r="O936" t="s">
        <v>27</v>
      </c>
      <c r="P936" t="s">
        <v>312</v>
      </c>
      <c r="Q936" s="3">
        <v>23669152.149999999</v>
      </c>
      <c r="R936" s="1">
        <v>665</v>
      </c>
      <c r="S936" t="s">
        <v>3407</v>
      </c>
      <c r="T936" t="s">
        <v>35</v>
      </c>
      <c r="U936" t="s">
        <v>25</v>
      </c>
      <c r="V936" t="s">
        <v>25</v>
      </c>
      <c r="W936" s="4">
        <f>R936</f>
        <v>665</v>
      </c>
      <c r="X936" s="4">
        <f>Y936*10000</f>
        <v>23400</v>
      </c>
      <c r="Y936" s="9">
        <v>2.34</v>
      </c>
      <c r="Z936" s="5">
        <f>W936/Y936</f>
        <v>284.18803418803418</v>
      </c>
      <c r="AA936" t="str">
        <f>YEAR(E936)&amp;"-"&amp;IF(MONTH(E936)&lt;10,"0"&amp;MONTH(E936),MONTH(E936))</f>
        <v>2023-03</v>
      </c>
      <c r="AB936" t="str">
        <f>YEAR(E936)&amp;"-"&amp;IF(MONTH(E936)/6&lt;=1,1,2)</f>
        <v>2023-1</v>
      </c>
    </row>
    <row r="937" spans="1:28" hidden="1" x14ac:dyDescent="0.25">
      <c r="A937">
        <v>5710853</v>
      </c>
      <c r="B937">
        <v>290335</v>
      </c>
      <c r="C937" t="s">
        <v>3709</v>
      </c>
      <c r="D937" t="s">
        <v>1226</v>
      </c>
      <c r="E937" t="s">
        <v>1514</v>
      </c>
      <c r="F937" t="s">
        <v>32</v>
      </c>
      <c r="G937" t="s">
        <v>24</v>
      </c>
      <c r="H937" t="s">
        <v>24</v>
      </c>
      <c r="I937" t="s">
        <v>25</v>
      </c>
      <c r="J937" t="s">
        <v>26</v>
      </c>
      <c r="K937">
        <v>-45.402251999999997</v>
      </c>
      <c r="L937">
        <v>-72.684687600000004</v>
      </c>
      <c r="M937" s="1">
        <v>20430</v>
      </c>
      <c r="O937" t="s">
        <v>27</v>
      </c>
      <c r="P937" t="s">
        <v>312</v>
      </c>
      <c r="Q937" s="3">
        <v>33417235.289999999</v>
      </c>
      <c r="R937" s="1">
        <v>939</v>
      </c>
      <c r="S937" t="s">
        <v>3710</v>
      </c>
      <c r="T937" t="s">
        <v>35</v>
      </c>
      <c r="U937" t="s">
        <v>25</v>
      </c>
      <c r="V937" t="s">
        <v>25</v>
      </c>
      <c r="W937" s="4">
        <f>R937</f>
        <v>939</v>
      </c>
      <c r="X937" s="4">
        <f>Y937*10000</f>
        <v>20430</v>
      </c>
      <c r="Y937" s="9">
        <v>2.0430000000000001</v>
      </c>
      <c r="Z937" s="5">
        <f>W937/Y937</f>
        <v>459.61820851688691</v>
      </c>
      <c r="AA937" t="str">
        <f>YEAR(E937)&amp;"-"&amp;IF(MONTH(E937)&lt;10,"0"&amp;MONTH(E937),MONTH(E937))</f>
        <v>2023-03</v>
      </c>
      <c r="AB937" t="str">
        <f>YEAR(E937)&amp;"-"&amp;IF(MONTH(E937)/6&lt;=1,1,2)</f>
        <v>2023-1</v>
      </c>
    </row>
    <row r="938" spans="1:28" hidden="1" x14ac:dyDescent="0.25">
      <c r="A938">
        <v>5711354</v>
      </c>
      <c r="B938">
        <v>290391</v>
      </c>
      <c r="C938" t="s">
        <v>3424</v>
      </c>
      <c r="D938" t="s">
        <v>1226</v>
      </c>
      <c r="E938" t="s">
        <v>1514</v>
      </c>
      <c r="F938" t="s">
        <v>32</v>
      </c>
      <c r="G938" t="s">
        <v>24</v>
      </c>
      <c r="H938" t="s">
        <v>24</v>
      </c>
      <c r="I938" t="s">
        <v>25</v>
      </c>
      <c r="J938" t="s">
        <v>26</v>
      </c>
      <c r="K938">
        <v>-45.402251999999997</v>
      </c>
      <c r="L938">
        <v>-72.684687600000004</v>
      </c>
      <c r="M938" s="1">
        <v>20200</v>
      </c>
      <c r="O938" t="s">
        <v>27</v>
      </c>
      <c r="P938" t="s">
        <v>312</v>
      </c>
      <c r="Q938" s="3">
        <v>21174925.449999999</v>
      </c>
      <c r="R938" s="1">
        <v>595</v>
      </c>
      <c r="S938" t="s">
        <v>3425</v>
      </c>
      <c r="T938" t="s">
        <v>35</v>
      </c>
      <c r="U938" t="s">
        <v>25</v>
      </c>
      <c r="V938" t="s">
        <v>25</v>
      </c>
      <c r="W938" s="4">
        <f>R938</f>
        <v>595</v>
      </c>
      <c r="X938" s="4">
        <f>Y938*10000</f>
        <v>20200</v>
      </c>
      <c r="Y938" s="9">
        <v>2.02</v>
      </c>
      <c r="Z938" s="5">
        <f>W938/Y938</f>
        <v>294.55445544554453</v>
      </c>
      <c r="AA938" t="str">
        <f>YEAR(E938)&amp;"-"&amp;IF(MONTH(E938)&lt;10,"0"&amp;MONTH(E938),MONTH(E938))</f>
        <v>2023-03</v>
      </c>
      <c r="AB938" t="str">
        <f>YEAR(E938)&amp;"-"&amp;IF(MONTH(E938)/6&lt;=1,1,2)</f>
        <v>2023-1</v>
      </c>
    </row>
    <row r="939" spans="1:28" hidden="1" x14ac:dyDescent="0.25">
      <c r="A939">
        <v>5420306</v>
      </c>
      <c r="B939">
        <v>263425</v>
      </c>
      <c r="C939" t="s">
        <v>4014</v>
      </c>
      <c r="D939" t="s">
        <v>4015</v>
      </c>
      <c r="E939" t="s">
        <v>4016</v>
      </c>
      <c r="F939" t="s">
        <v>32</v>
      </c>
      <c r="G939" t="s">
        <v>24</v>
      </c>
      <c r="H939" t="s">
        <v>24</v>
      </c>
      <c r="I939" t="s">
        <v>25</v>
      </c>
      <c r="J939" t="s">
        <v>70</v>
      </c>
      <c r="K939">
        <v>0</v>
      </c>
      <c r="L939">
        <v>0</v>
      </c>
      <c r="M939" s="1">
        <v>20000</v>
      </c>
      <c r="O939" t="s">
        <v>27</v>
      </c>
      <c r="P939" t="s">
        <v>312</v>
      </c>
      <c r="Q939" s="3">
        <v>49000000</v>
      </c>
      <c r="R939" s="1">
        <v>1566.6514264521099</v>
      </c>
      <c r="S939" t="s">
        <v>4017</v>
      </c>
      <c r="T939" t="s">
        <v>35</v>
      </c>
      <c r="U939" t="s">
        <v>25</v>
      </c>
      <c r="V939" t="s">
        <v>73</v>
      </c>
      <c r="W939" s="4">
        <f>R939</f>
        <v>1566.6514264521099</v>
      </c>
      <c r="X939" s="4">
        <f>Y939*10000</f>
        <v>20000</v>
      </c>
      <c r="Y939" s="9">
        <v>2</v>
      </c>
      <c r="Z939" s="5">
        <f>W939/Y939</f>
        <v>783.32571322605497</v>
      </c>
      <c r="AA939" t="str">
        <f>YEAR(E939)&amp;"-"&amp;IF(MONTH(E939)&lt;10,"0"&amp;MONTH(E939),MONTH(E939))</f>
        <v>2023-01</v>
      </c>
      <c r="AB939" t="str">
        <f>YEAR(E939)&amp;"-"&amp;IF(MONTH(E939)/6&lt;=1,1,2)</f>
        <v>2023-1</v>
      </c>
    </row>
    <row r="940" spans="1:28" hidden="1" x14ac:dyDescent="0.25">
      <c r="A940">
        <v>6091825</v>
      </c>
      <c r="B940">
        <v>316108</v>
      </c>
      <c r="C940" t="s">
        <v>4475</v>
      </c>
      <c r="D940" t="s">
        <v>2240</v>
      </c>
      <c r="E940" t="s">
        <v>543</v>
      </c>
      <c r="F940" t="s">
        <v>23</v>
      </c>
      <c r="G940" t="s">
        <v>24</v>
      </c>
      <c r="H940" t="s">
        <v>24</v>
      </c>
      <c r="I940" t="s">
        <v>25</v>
      </c>
      <c r="J940" t="s">
        <v>63</v>
      </c>
      <c r="K940">
        <v>-46.462940000000003</v>
      </c>
      <c r="L940">
        <v>-72.670789999999997</v>
      </c>
      <c r="M940" s="1">
        <v>0</v>
      </c>
      <c r="O940" t="s">
        <v>27</v>
      </c>
      <c r="P940" t="s">
        <v>507</v>
      </c>
      <c r="Q940" s="3">
        <v>279357404</v>
      </c>
      <c r="R940" s="1">
        <v>7700</v>
      </c>
      <c r="S940" t="s">
        <v>4473</v>
      </c>
      <c r="T940" t="s">
        <v>836</v>
      </c>
      <c r="U940" t="s">
        <v>25</v>
      </c>
      <c r="V940" t="s">
        <v>66</v>
      </c>
      <c r="W940" s="4">
        <f>R940</f>
        <v>7700</v>
      </c>
      <c r="X940" s="4">
        <f>Y940*10000</f>
        <v>18000</v>
      </c>
      <c r="Y940" s="9">
        <v>1.8</v>
      </c>
      <c r="Z940" s="5">
        <f>W940/Y940</f>
        <v>4277.7777777777774</v>
      </c>
      <c r="AA940" t="str">
        <f>YEAR(E940)&amp;"-"&amp;IF(MONTH(E940)&lt;10,"0"&amp;MONTH(E940),MONTH(E940))</f>
        <v>2023-06</v>
      </c>
      <c r="AB940" t="str">
        <f>YEAR(E940)&amp;"-"&amp;IF(MONTH(E940)/6&lt;=1,1,2)</f>
        <v>2023-1</v>
      </c>
    </row>
    <row r="941" spans="1:28" hidden="1" x14ac:dyDescent="0.25">
      <c r="A941">
        <v>5756670</v>
      </c>
      <c r="B941">
        <v>296930</v>
      </c>
      <c r="C941" t="s">
        <v>4362</v>
      </c>
      <c r="D941" t="s">
        <v>4061</v>
      </c>
      <c r="E941" t="s">
        <v>1963</v>
      </c>
      <c r="F941" t="s">
        <v>32</v>
      </c>
      <c r="G941" t="s">
        <v>24</v>
      </c>
      <c r="H941" t="s">
        <v>24</v>
      </c>
      <c r="I941" t="s">
        <v>25</v>
      </c>
      <c r="J941" t="s">
        <v>70</v>
      </c>
      <c r="K941">
        <v>-45.791038210445898</v>
      </c>
      <c r="L941">
        <v>-71.842481628309002</v>
      </c>
      <c r="M941" s="1">
        <v>11000</v>
      </c>
      <c r="O941" t="s">
        <v>27</v>
      </c>
      <c r="P941" t="s">
        <v>354</v>
      </c>
      <c r="Q941" s="3">
        <v>75000000</v>
      </c>
      <c r="R941" s="1">
        <v>2107.9216538921901</v>
      </c>
      <c r="S941" t="s">
        <v>4363</v>
      </c>
      <c r="T941" t="s">
        <v>35</v>
      </c>
      <c r="U941" t="s">
        <v>25</v>
      </c>
      <c r="V941" t="s">
        <v>73</v>
      </c>
      <c r="W941" s="4">
        <f>R941</f>
        <v>2107.9216538921901</v>
      </c>
      <c r="X941" s="4">
        <f>Y941*10000</f>
        <v>16299.999999999998</v>
      </c>
      <c r="Y941" s="9">
        <v>1.63</v>
      </c>
      <c r="Z941" s="5">
        <f>W941/Y941</f>
        <v>1293.2034686455154</v>
      </c>
      <c r="AA941" t="str">
        <f>YEAR(E941)&amp;"-"&amp;IF(MONTH(E941)&lt;10,"0"&amp;MONTH(E941),MONTH(E941))</f>
        <v>2023-04</v>
      </c>
      <c r="AB941" t="str">
        <f>YEAR(E941)&amp;"-"&amp;IF(MONTH(E941)/6&lt;=1,1,2)</f>
        <v>2023-1</v>
      </c>
    </row>
    <row r="942" spans="1:28" hidden="1" x14ac:dyDescent="0.25">
      <c r="A942">
        <v>6030100</v>
      </c>
      <c r="B942">
        <v>312670</v>
      </c>
      <c r="C942" t="s">
        <v>4184</v>
      </c>
      <c r="D942" t="s">
        <v>28</v>
      </c>
      <c r="E942" t="s">
        <v>3116</v>
      </c>
      <c r="F942" t="s">
        <v>23</v>
      </c>
      <c r="G942" t="s">
        <v>24</v>
      </c>
      <c r="H942" t="s">
        <v>24</v>
      </c>
      <c r="I942" t="s">
        <v>25</v>
      </c>
      <c r="J942" t="s">
        <v>70</v>
      </c>
      <c r="K942">
        <v>-45.65052</v>
      </c>
      <c r="L942">
        <v>-72.020859999999999</v>
      </c>
      <c r="M942" s="1">
        <v>0</v>
      </c>
      <c r="O942" t="s">
        <v>27</v>
      </c>
      <c r="P942" t="s">
        <v>267</v>
      </c>
      <c r="Q942" s="3">
        <v>61261826</v>
      </c>
      <c r="R942" s="1">
        <v>1700</v>
      </c>
      <c r="S942" t="s">
        <v>4185</v>
      </c>
      <c r="T942" t="s">
        <v>1299</v>
      </c>
      <c r="U942" t="s">
        <v>25</v>
      </c>
      <c r="V942" t="s">
        <v>73</v>
      </c>
      <c r="W942" s="4">
        <f>R942</f>
        <v>1700</v>
      </c>
      <c r="X942" s="4">
        <f>Y942*10000</f>
        <v>15000</v>
      </c>
      <c r="Y942" s="9">
        <v>1.5</v>
      </c>
      <c r="Z942" s="5">
        <f>W942/Y942</f>
        <v>1133.3333333333333</v>
      </c>
      <c r="AA942" t="str">
        <f>YEAR(E942)&amp;"-"&amp;IF(MONTH(E942)&lt;10,"0"&amp;MONTH(E942),MONTH(E942))</f>
        <v>2023-06</v>
      </c>
      <c r="AB942" t="str">
        <f>YEAR(E942)&amp;"-"&amp;IF(MONTH(E942)/6&lt;=1,1,2)</f>
        <v>2023-1</v>
      </c>
    </row>
    <row r="943" spans="1:28" hidden="1" x14ac:dyDescent="0.25">
      <c r="A943">
        <v>5996271</v>
      </c>
      <c r="B943">
        <v>310254</v>
      </c>
      <c r="C943" t="s">
        <v>2979</v>
      </c>
      <c r="D943" t="s">
        <v>28</v>
      </c>
      <c r="E943" t="s">
        <v>2188</v>
      </c>
      <c r="F943" t="s">
        <v>23</v>
      </c>
      <c r="G943" t="s">
        <v>24</v>
      </c>
      <c r="H943" t="s">
        <v>24</v>
      </c>
      <c r="I943" t="s">
        <v>25</v>
      </c>
      <c r="J943" t="s">
        <v>26</v>
      </c>
      <c r="K943">
        <v>-45.152218099999999</v>
      </c>
      <c r="L943">
        <v>-73.509008899999998</v>
      </c>
      <c r="M943" s="1">
        <v>15000</v>
      </c>
      <c r="O943" t="s">
        <v>27</v>
      </c>
      <c r="P943" t="s">
        <v>267</v>
      </c>
      <c r="Q943" s="3">
        <v>10000000</v>
      </c>
      <c r="R943" s="1">
        <v>277.57784462469101</v>
      </c>
      <c r="S943" t="s">
        <v>2980</v>
      </c>
      <c r="T943" t="s">
        <v>2975</v>
      </c>
      <c r="U943" t="s">
        <v>25</v>
      </c>
      <c r="V943" t="s">
        <v>25</v>
      </c>
      <c r="W943" s="4">
        <f>R943</f>
        <v>277.57784462469101</v>
      </c>
      <c r="X943" s="4">
        <f>Y943*10000</f>
        <v>15000</v>
      </c>
      <c r="Y943" s="9">
        <v>1.5</v>
      </c>
      <c r="Z943" s="5">
        <f>W943/Y943</f>
        <v>185.05189641646066</v>
      </c>
      <c r="AA943" t="str">
        <f>YEAR(E943)&amp;"-"&amp;IF(MONTH(E943)&lt;10,"0"&amp;MONTH(E943),MONTH(E943))</f>
        <v>2023-05</v>
      </c>
      <c r="AB943" t="str">
        <f>YEAR(E943)&amp;"-"&amp;IF(MONTH(E943)/6&lt;=1,1,2)</f>
        <v>2023-1</v>
      </c>
    </row>
    <row r="944" spans="1:28" hidden="1" x14ac:dyDescent="0.25">
      <c r="A944">
        <v>5860167</v>
      </c>
      <c r="B944">
        <v>303070</v>
      </c>
      <c r="C944" t="s">
        <v>3448</v>
      </c>
      <c r="D944" t="s">
        <v>99</v>
      </c>
      <c r="E944" t="s">
        <v>241</v>
      </c>
      <c r="F944" t="s">
        <v>153</v>
      </c>
      <c r="G944" t="s">
        <v>24</v>
      </c>
      <c r="H944" t="s">
        <v>24</v>
      </c>
      <c r="I944" t="s">
        <v>25</v>
      </c>
      <c r="J944" t="s">
        <v>26</v>
      </c>
      <c r="K944">
        <v>-44.866180999999997</v>
      </c>
      <c r="L944">
        <v>-72.212770000000006</v>
      </c>
      <c r="M944" s="6">
        <v>15000</v>
      </c>
      <c r="O944" t="s">
        <v>27</v>
      </c>
      <c r="P944" t="s">
        <v>3449</v>
      </c>
      <c r="Q944" s="3">
        <v>16241065</v>
      </c>
      <c r="R944" s="1">
        <v>454</v>
      </c>
      <c r="S944" t="s">
        <v>3447</v>
      </c>
      <c r="T944" t="s">
        <v>228</v>
      </c>
      <c r="U944" t="s">
        <v>25</v>
      </c>
      <c r="V944" t="s">
        <v>25</v>
      </c>
      <c r="W944" s="4">
        <f>R944</f>
        <v>454</v>
      </c>
      <c r="X944" s="4">
        <f>Y944*10000</f>
        <v>15000</v>
      </c>
      <c r="Y944" s="9">
        <v>1.5</v>
      </c>
      <c r="Z944" s="5">
        <f>W944/Y944</f>
        <v>302.66666666666669</v>
      </c>
      <c r="AA944" t="str">
        <f>YEAR(E944)&amp;"-"&amp;IF(MONTH(E944)&lt;10,"0"&amp;MONTH(E944),MONTH(E944))</f>
        <v>2023-04</v>
      </c>
      <c r="AB944" t="str">
        <f>YEAR(E944)&amp;"-"&amp;IF(MONTH(E944)/6&lt;=1,1,2)</f>
        <v>2023-1</v>
      </c>
    </row>
    <row r="945" spans="1:28" hidden="1" x14ac:dyDescent="0.25">
      <c r="A945">
        <v>5556693</v>
      </c>
      <c r="B945">
        <v>276709</v>
      </c>
      <c r="C945" t="s">
        <v>3817</v>
      </c>
      <c r="D945" t="s">
        <v>3818</v>
      </c>
      <c r="E945" t="s">
        <v>3818</v>
      </c>
      <c r="F945" t="s">
        <v>23</v>
      </c>
      <c r="G945" t="s">
        <v>24</v>
      </c>
      <c r="H945" t="s">
        <v>24</v>
      </c>
      <c r="I945" t="s">
        <v>25</v>
      </c>
      <c r="J945" t="s">
        <v>59</v>
      </c>
      <c r="K945">
        <v>-43.970075399999999</v>
      </c>
      <c r="L945">
        <v>-72.400691300000005</v>
      </c>
      <c r="M945" s="1">
        <v>0</v>
      </c>
      <c r="N945">
        <v>0</v>
      </c>
      <c r="O945" t="s">
        <v>27</v>
      </c>
      <c r="P945" t="s">
        <v>1693</v>
      </c>
      <c r="Q945" s="3">
        <v>25000000</v>
      </c>
      <c r="R945" s="1">
        <v>708.26084283606895</v>
      </c>
      <c r="S945" t="s">
        <v>3819</v>
      </c>
      <c r="T945" t="s">
        <v>3776</v>
      </c>
      <c r="U945" t="s">
        <v>25</v>
      </c>
      <c r="V945" t="s">
        <v>61</v>
      </c>
      <c r="W945" s="4">
        <f>R945</f>
        <v>708.26084283606895</v>
      </c>
      <c r="X945" s="4">
        <f>Y945*10000</f>
        <v>13500</v>
      </c>
      <c r="Y945" s="9">
        <v>1.35</v>
      </c>
      <c r="Z945" s="5">
        <f>W945/Y945</f>
        <v>524.63766136005108</v>
      </c>
      <c r="AA945" t="str">
        <f>YEAR(E945)&amp;"-"&amp;IF(MONTH(E945)&lt;10,"0"&amp;MONTH(E945),MONTH(E945))</f>
        <v>2023-02</v>
      </c>
      <c r="AB945" t="str">
        <f>YEAR(E945)&amp;"-"&amp;IF(MONTH(E945)/6&lt;=1,1,2)</f>
        <v>2023-1</v>
      </c>
    </row>
    <row r="946" spans="1:28" hidden="1" x14ac:dyDescent="0.25">
      <c r="A946">
        <v>6058078</v>
      </c>
      <c r="B946">
        <v>314373</v>
      </c>
      <c r="C946" t="s">
        <v>3812</v>
      </c>
      <c r="D946" t="s">
        <v>781</v>
      </c>
      <c r="E946" t="s">
        <v>1092</v>
      </c>
      <c r="F946" t="s">
        <v>23</v>
      </c>
      <c r="G946" t="s">
        <v>24</v>
      </c>
      <c r="H946" t="s">
        <v>24</v>
      </c>
      <c r="I946" t="s">
        <v>25</v>
      </c>
      <c r="J946" t="s">
        <v>59</v>
      </c>
      <c r="K946">
        <v>-43.970075399999999</v>
      </c>
      <c r="L946">
        <v>-72.400691300000005</v>
      </c>
      <c r="M946" s="6">
        <v>13500</v>
      </c>
      <c r="O946" t="s">
        <v>27</v>
      </c>
      <c r="P946" t="s">
        <v>1582</v>
      </c>
      <c r="Q946" s="3">
        <v>25000000</v>
      </c>
      <c r="R946" s="1">
        <v>693.47550505821005</v>
      </c>
      <c r="S946" t="s">
        <v>3813</v>
      </c>
      <c r="T946" t="s">
        <v>3776</v>
      </c>
      <c r="U946" t="s">
        <v>25</v>
      </c>
      <c r="V946" t="s">
        <v>61</v>
      </c>
      <c r="W946" s="4">
        <f>R946</f>
        <v>693.47550505821005</v>
      </c>
      <c r="X946" s="4">
        <f>Y946*10000</f>
        <v>13500</v>
      </c>
      <c r="Y946" s="9">
        <v>1.35</v>
      </c>
      <c r="Z946" s="5">
        <f>W946/Y946</f>
        <v>513.68555930237778</v>
      </c>
      <c r="AA946" t="str">
        <f>YEAR(E946)&amp;"-"&amp;IF(MONTH(E946)&lt;10,"0"&amp;MONTH(E946),MONTH(E946))</f>
        <v>2023-06</v>
      </c>
      <c r="AB946" t="str">
        <f>YEAR(E946)&amp;"-"&amp;IF(MONTH(E946)/6&lt;=1,1,2)</f>
        <v>2023-1</v>
      </c>
    </row>
    <row r="947" spans="1:28" hidden="1" x14ac:dyDescent="0.25">
      <c r="A947">
        <v>5708440</v>
      </c>
      <c r="B947">
        <v>290088</v>
      </c>
      <c r="C947" t="s">
        <v>4045</v>
      </c>
      <c r="D947" t="s">
        <v>3979</v>
      </c>
      <c r="E947" t="s">
        <v>3669</v>
      </c>
      <c r="F947" t="s">
        <v>32</v>
      </c>
      <c r="G947" t="s">
        <v>24</v>
      </c>
      <c r="H947" t="s">
        <v>24</v>
      </c>
      <c r="I947" t="s">
        <v>25</v>
      </c>
      <c r="J947" t="s">
        <v>70</v>
      </c>
      <c r="K947">
        <v>0</v>
      </c>
      <c r="L947">
        <v>0</v>
      </c>
      <c r="M947" s="1">
        <v>13000</v>
      </c>
      <c r="O947" t="s">
        <v>27</v>
      </c>
      <c r="P947" t="s">
        <v>1210</v>
      </c>
      <c r="Q947" s="3">
        <v>38000000</v>
      </c>
      <c r="R947" s="1">
        <v>1067.7723543059701</v>
      </c>
      <c r="S947" t="s">
        <v>4046</v>
      </c>
      <c r="T947" t="s">
        <v>35</v>
      </c>
      <c r="U947" t="s">
        <v>25</v>
      </c>
      <c r="V947" t="s">
        <v>73</v>
      </c>
      <c r="W947" s="4">
        <f>R947</f>
        <v>1067.7723543059701</v>
      </c>
      <c r="X947" s="4">
        <f>Y947*10000</f>
        <v>13000</v>
      </c>
      <c r="Y947" s="9">
        <v>1.3</v>
      </c>
      <c r="Z947" s="5">
        <f>W947/Y947</f>
        <v>821.36334946613079</v>
      </c>
      <c r="AA947" t="str">
        <f>YEAR(E947)&amp;"-"&amp;IF(MONTH(E947)&lt;10,"0"&amp;MONTH(E947),MONTH(E947))</f>
        <v>2023-03</v>
      </c>
      <c r="AB947" t="str">
        <f>YEAR(E947)&amp;"-"&amp;IF(MONTH(E947)/6&lt;=1,1,2)</f>
        <v>2023-1</v>
      </c>
    </row>
    <row r="948" spans="1:28" hidden="1" x14ac:dyDescent="0.25">
      <c r="A948">
        <v>5720396</v>
      </c>
      <c r="B948">
        <v>293723</v>
      </c>
      <c r="C948" t="s">
        <v>386</v>
      </c>
      <c r="D948" t="s">
        <v>387</v>
      </c>
      <c r="E948" t="s">
        <v>388</v>
      </c>
      <c r="F948" t="s">
        <v>153</v>
      </c>
      <c r="G948" t="s">
        <v>24</v>
      </c>
      <c r="H948" t="s">
        <v>24</v>
      </c>
      <c r="I948" t="s">
        <v>25</v>
      </c>
      <c r="J948" t="s">
        <v>70</v>
      </c>
      <c r="K948">
        <v>-45.938920603817003</v>
      </c>
      <c r="L948">
        <v>-72.222521021504207</v>
      </c>
      <c r="M948" s="1">
        <v>1280000</v>
      </c>
      <c r="O948" t="s">
        <v>27</v>
      </c>
      <c r="P948" t="s">
        <v>389</v>
      </c>
      <c r="Q948" s="3">
        <v>60000000</v>
      </c>
      <c r="R948" s="1">
        <v>1687</v>
      </c>
      <c r="S948" t="s">
        <v>390</v>
      </c>
      <c r="T948" t="s">
        <v>155</v>
      </c>
      <c r="U948" t="s">
        <v>25</v>
      </c>
      <c r="V948" t="s">
        <v>73</v>
      </c>
      <c r="W948" s="4">
        <f>R948</f>
        <v>1687</v>
      </c>
      <c r="X948" s="4">
        <f>Y948*10000</f>
        <v>12800</v>
      </c>
      <c r="Y948" s="9">
        <v>1.28</v>
      </c>
      <c r="Z948" s="5">
        <f>W948/Y948</f>
        <v>1317.96875</v>
      </c>
      <c r="AA948" t="str">
        <f>YEAR(E948)&amp;"-"&amp;IF(MONTH(E948)&lt;10,"0"&amp;MONTH(E948),MONTH(E948))</f>
        <v>2023-03</v>
      </c>
      <c r="AB948" t="str">
        <f>YEAR(E948)&amp;"-"&amp;IF(MONTH(E948)/6&lt;=1,1,2)</f>
        <v>2023-1</v>
      </c>
    </row>
    <row r="949" spans="1:28" hidden="1" x14ac:dyDescent="0.25">
      <c r="A949">
        <v>5403033</v>
      </c>
      <c r="B949">
        <v>261333</v>
      </c>
      <c r="C949" t="s">
        <v>4304</v>
      </c>
      <c r="D949" t="s">
        <v>1971</v>
      </c>
      <c r="E949" t="s">
        <v>4125</v>
      </c>
      <c r="F949" t="s">
        <v>32</v>
      </c>
      <c r="G949" t="s">
        <v>24</v>
      </c>
      <c r="H949" t="s">
        <v>24</v>
      </c>
      <c r="I949" t="s">
        <v>25</v>
      </c>
      <c r="J949" t="s">
        <v>70</v>
      </c>
      <c r="K949">
        <v>0</v>
      </c>
      <c r="L949">
        <v>0</v>
      </c>
      <c r="M949" s="1">
        <v>12200</v>
      </c>
      <c r="O949" t="s">
        <v>27</v>
      </c>
      <c r="P949" t="s">
        <v>252</v>
      </c>
      <c r="Q949" s="3">
        <v>55000000</v>
      </c>
      <c r="R949" s="1">
        <v>1758.4862949972701</v>
      </c>
      <c r="S949" t="s">
        <v>4305</v>
      </c>
      <c r="T949" t="s">
        <v>4306</v>
      </c>
      <c r="U949" t="s">
        <v>25</v>
      </c>
      <c r="V949" t="s">
        <v>73</v>
      </c>
      <c r="W949" s="4">
        <f>R949</f>
        <v>1758.4862949972701</v>
      </c>
      <c r="X949" s="4">
        <f>Y949*10000</f>
        <v>12200</v>
      </c>
      <c r="Y949" s="9">
        <v>1.22</v>
      </c>
      <c r="Z949" s="5">
        <f>W949/Y949</f>
        <v>1441.3822090141559</v>
      </c>
      <c r="AA949" t="str">
        <f>YEAR(E949)&amp;"-"&amp;IF(MONTH(E949)&lt;10,"0"&amp;MONTH(E949),MONTH(E949))</f>
        <v>2023-01</v>
      </c>
      <c r="AB949" t="str">
        <f>YEAR(E949)&amp;"-"&amp;IF(MONTH(E949)/6&lt;=1,1,2)</f>
        <v>2023-1</v>
      </c>
    </row>
    <row r="950" spans="1:28" hidden="1" x14ac:dyDescent="0.25">
      <c r="A950">
        <v>5481349</v>
      </c>
      <c r="B950">
        <v>269317</v>
      </c>
      <c r="C950" t="s">
        <v>4249</v>
      </c>
      <c r="D950" t="s">
        <v>50</v>
      </c>
      <c r="E950" t="s">
        <v>1114</v>
      </c>
      <c r="F950" t="s">
        <v>32</v>
      </c>
      <c r="G950" t="s">
        <v>24</v>
      </c>
      <c r="H950" t="s">
        <v>24</v>
      </c>
      <c r="I950" t="s">
        <v>25</v>
      </c>
      <c r="J950" t="s">
        <v>70</v>
      </c>
      <c r="K950">
        <v>0</v>
      </c>
      <c r="L950">
        <v>0</v>
      </c>
      <c r="M950" s="1">
        <v>12000</v>
      </c>
      <c r="O950" t="s">
        <v>27</v>
      </c>
      <c r="P950" t="s">
        <v>4235</v>
      </c>
      <c r="Q950" s="3">
        <v>48000000</v>
      </c>
      <c r="R950" s="1">
        <v>1534.6789483612499</v>
      </c>
      <c r="S950" t="s">
        <v>4250</v>
      </c>
      <c r="T950" t="s">
        <v>35</v>
      </c>
      <c r="U950" t="s">
        <v>25</v>
      </c>
      <c r="V950" t="s">
        <v>73</v>
      </c>
      <c r="W950" s="4">
        <f>R950</f>
        <v>1534.6789483612499</v>
      </c>
      <c r="X950" s="4">
        <f>Y950*10000</f>
        <v>12000</v>
      </c>
      <c r="Y950" s="9">
        <v>1.2</v>
      </c>
      <c r="Z950" s="5">
        <f>W950/Y950</f>
        <v>1278.899123634375</v>
      </c>
      <c r="AA950" t="str">
        <f>YEAR(E950)&amp;"-"&amp;IF(MONTH(E950)&lt;10,"0"&amp;MONTH(E950),MONTH(E950))</f>
        <v>2023-01</v>
      </c>
      <c r="AB950" t="str">
        <f>YEAR(E950)&amp;"-"&amp;IF(MONTH(E950)/6&lt;=1,1,2)</f>
        <v>2023-1</v>
      </c>
    </row>
    <row r="951" spans="1:28" hidden="1" x14ac:dyDescent="0.25">
      <c r="A951">
        <v>5547480</v>
      </c>
      <c r="B951">
        <v>275990</v>
      </c>
      <c r="C951" t="s">
        <v>3625</v>
      </c>
      <c r="D951" t="s">
        <v>3626</v>
      </c>
      <c r="E951" t="s">
        <v>2137</v>
      </c>
      <c r="F951" t="s">
        <v>32</v>
      </c>
      <c r="G951" t="s">
        <v>24</v>
      </c>
      <c r="H951" t="s">
        <v>24</v>
      </c>
      <c r="I951" t="s">
        <v>25</v>
      </c>
      <c r="J951" t="s">
        <v>70</v>
      </c>
      <c r="K951">
        <v>0</v>
      </c>
      <c r="L951">
        <v>0</v>
      </c>
      <c r="M951" s="6">
        <v>11600</v>
      </c>
      <c r="O951" t="s">
        <v>27</v>
      </c>
      <c r="P951" t="s">
        <v>320</v>
      </c>
      <c r="Q951" s="3">
        <v>16000000</v>
      </c>
      <c r="R951" s="1">
        <v>453.02421980735102</v>
      </c>
      <c r="S951" t="s">
        <v>3627</v>
      </c>
      <c r="T951" t="s">
        <v>35</v>
      </c>
      <c r="U951" t="s">
        <v>25</v>
      </c>
      <c r="V951" t="s">
        <v>73</v>
      </c>
      <c r="W951" s="4">
        <f>R951</f>
        <v>453.02421980735102</v>
      </c>
      <c r="X951" s="4">
        <f>Y951*10000</f>
        <v>11600</v>
      </c>
      <c r="Y951" s="9">
        <v>1.1599999999999999</v>
      </c>
      <c r="Z951" s="5">
        <f>W951/Y951</f>
        <v>390.53812052357847</v>
      </c>
      <c r="AA951" t="str">
        <f>YEAR(E951)&amp;"-"&amp;IF(MONTH(E951)&lt;10,"0"&amp;MONTH(E951),MONTH(E951))</f>
        <v>2023-02</v>
      </c>
      <c r="AB951" t="str">
        <f>YEAR(E951)&amp;"-"&amp;IF(MONTH(E951)/6&lt;=1,1,2)</f>
        <v>2023-1</v>
      </c>
    </row>
    <row r="952" spans="1:28" hidden="1" x14ac:dyDescent="0.25">
      <c r="A952">
        <v>5715536</v>
      </c>
      <c r="B952">
        <v>290917</v>
      </c>
      <c r="C952" t="s">
        <v>4233</v>
      </c>
      <c r="D952" t="s">
        <v>4234</v>
      </c>
      <c r="E952" t="s">
        <v>3430</v>
      </c>
      <c r="F952" t="s">
        <v>32</v>
      </c>
      <c r="G952" t="s">
        <v>24</v>
      </c>
      <c r="H952" t="s">
        <v>24</v>
      </c>
      <c r="I952" t="s">
        <v>25</v>
      </c>
      <c r="J952" t="s">
        <v>70</v>
      </c>
      <c r="K952">
        <v>0</v>
      </c>
      <c r="L952">
        <v>0</v>
      </c>
      <c r="M952" s="1">
        <v>10100</v>
      </c>
      <c r="O952" t="s">
        <v>27</v>
      </c>
      <c r="P952" t="s">
        <v>4235</v>
      </c>
      <c r="Q952" s="3">
        <v>45000000</v>
      </c>
      <c r="R952" s="1">
        <v>1264.4672616781299</v>
      </c>
      <c r="S952" t="s">
        <v>4236</v>
      </c>
      <c r="T952" t="s">
        <v>35</v>
      </c>
      <c r="U952" t="s">
        <v>25</v>
      </c>
      <c r="V952" t="s">
        <v>73</v>
      </c>
      <c r="W952" s="4">
        <f>R952</f>
        <v>1264.4672616781299</v>
      </c>
      <c r="X952" s="4">
        <f>Y952*10000</f>
        <v>10100</v>
      </c>
      <c r="Y952" s="9">
        <v>1.01</v>
      </c>
      <c r="Z952" s="5">
        <f>W952/Y952</f>
        <v>1251.9477838397327</v>
      </c>
      <c r="AA952" t="str">
        <f>YEAR(E952)&amp;"-"&amp;IF(MONTH(E952)&lt;10,"0"&amp;MONTH(E952),MONTH(E952))</f>
        <v>2023-03</v>
      </c>
      <c r="AB952" t="str">
        <f>YEAR(E952)&amp;"-"&amp;IF(MONTH(E952)/6&lt;=1,1,2)</f>
        <v>2023-1</v>
      </c>
    </row>
    <row r="953" spans="1:28" hidden="1" x14ac:dyDescent="0.25">
      <c r="A953">
        <v>5606360</v>
      </c>
      <c r="B953">
        <v>280067</v>
      </c>
      <c r="C953" t="s">
        <v>4198</v>
      </c>
      <c r="D953" t="s">
        <v>4199</v>
      </c>
      <c r="E953" t="s">
        <v>2662</v>
      </c>
      <c r="F953" t="s">
        <v>32</v>
      </c>
      <c r="G953" t="s">
        <v>24</v>
      </c>
      <c r="H953" t="s">
        <v>24</v>
      </c>
      <c r="I953" t="s">
        <v>25</v>
      </c>
      <c r="J953" t="s">
        <v>70</v>
      </c>
      <c r="K953">
        <v>0</v>
      </c>
      <c r="L953">
        <v>0</v>
      </c>
      <c r="M953" s="1">
        <v>10100</v>
      </c>
      <c r="O953" t="s">
        <v>27</v>
      </c>
      <c r="P953" t="s">
        <v>81</v>
      </c>
      <c r="Q953" s="3">
        <v>42000000</v>
      </c>
      <c r="R953" s="1">
        <v>1187.49768508636</v>
      </c>
      <c r="S953" t="s">
        <v>4200</v>
      </c>
      <c r="T953" t="s">
        <v>35</v>
      </c>
      <c r="U953" t="s">
        <v>25</v>
      </c>
      <c r="V953" t="s">
        <v>73</v>
      </c>
      <c r="W953" s="4">
        <f>R953</f>
        <v>1187.49768508636</v>
      </c>
      <c r="X953" s="4">
        <f>Y953*10000</f>
        <v>10100</v>
      </c>
      <c r="Y953" s="9">
        <v>1.01</v>
      </c>
      <c r="Z953" s="5">
        <f>W953/Y953</f>
        <v>1175.7402822637227</v>
      </c>
      <c r="AA953" t="str">
        <f>YEAR(E953)&amp;"-"&amp;IF(MONTH(E953)&lt;10,"0"&amp;MONTH(E953),MONTH(E953))</f>
        <v>2023-02</v>
      </c>
      <c r="AB953" t="str">
        <f>YEAR(E953)&amp;"-"&amp;IF(MONTH(E953)/6&lt;=1,1,2)</f>
        <v>2023-1</v>
      </c>
    </row>
    <row r="954" spans="1:28" hidden="1" x14ac:dyDescent="0.25">
      <c r="A954">
        <v>5718033</v>
      </c>
      <c r="B954">
        <v>291732</v>
      </c>
      <c r="C954" t="s">
        <v>3935</v>
      </c>
      <c r="D954" t="s">
        <v>1692</v>
      </c>
      <c r="E954" t="s">
        <v>388</v>
      </c>
      <c r="F954" t="s">
        <v>153</v>
      </c>
      <c r="G954" t="s">
        <v>24</v>
      </c>
      <c r="H954" t="s">
        <v>24</v>
      </c>
      <c r="I954" t="s">
        <v>25</v>
      </c>
      <c r="J954" t="s">
        <v>26</v>
      </c>
      <c r="K954">
        <v>-44.884050000000002</v>
      </c>
      <c r="L954">
        <v>-72.191666999999995</v>
      </c>
      <c r="M954" s="1">
        <v>10000</v>
      </c>
      <c r="O954" t="s">
        <v>27</v>
      </c>
      <c r="P954" t="s">
        <v>781</v>
      </c>
      <c r="Q954" s="3">
        <v>24515461</v>
      </c>
      <c r="R954" s="1">
        <v>689</v>
      </c>
      <c r="S954" t="s">
        <v>3936</v>
      </c>
      <c r="T954" t="s">
        <v>228</v>
      </c>
      <c r="U954" t="s">
        <v>25</v>
      </c>
      <c r="V954" t="s">
        <v>25</v>
      </c>
      <c r="W954" s="4">
        <f>R954</f>
        <v>689</v>
      </c>
      <c r="X954" s="4">
        <f>Y954*10000</f>
        <v>10000</v>
      </c>
      <c r="Y954" s="9">
        <v>1</v>
      </c>
      <c r="Z954" s="5">
        <f>W954/Y954</f>
        <v>689</v>
      </c>
      <c r="AA954" t="str">
        <f>YEAR(E954)&amp;"-"&amp;IF(MONTH(E954)&lt;10,"0"&amp;MONTH(E954),MONTH(E954))</f>
        <v>2023-03</v>
      </c>
      <c r="AB954" t="str">
        <f>YEAR(E954)&amp;"-"&amp;IF(MONTH(E954)/6&lt;=1,1,2)</f>
        <v>2023-1</v>
      </c>
    </row>
    <row r="955" spans="1:28" hidden="1" x14ac:dyDescent="0.25">
      <c r="A955">
        <v>5996270</v>
      </c>
      <c r="B955">
        <v>310253</v>
      </c>
      <c r="C955" t="s">
        <v>3208</v>
      </c>
      <c r="D955" t="s">
        <v>28</v>
      </c>
      <c r="E955" t="s">
        <v>2188</v>
      </c>
      <c r="F955" t="s">
        <v>23</v>
      </c>
      <c r="G955" t="s">
        <v>24</v>
      </c>
      <c r="H955" t="s">
        <v>24</v>
      </c>
      <c r="I955" t="s">
        <v>25</v>
      </c>
      <c r="J955" t="s">
        <v>26</v>
      </c>
      <c r="K955">
        <v>-45.442777800000002</v>
      </c>
      <c r="L955">
        <v>-72.851388900000003</v>
      </c>
      <c r="M955" s="1">
        <v>10000</v>
      </c>
      <c r="O955" t="s">
        <v>27</v>
      </c>
      <c r="P955" t="s">
        <v>267</v>
      </c>
      <c r="Q955" s="3">
        <v>8850000</v>
      </c>
      <c r="R955" s="1">
        <v>245.65639249285201</v>
      </c>
      <c r="S955" t="s">
        <v>3170</v>
      </c>
      <c r="T955" t="s">
        <v>3171</v>
      </c>
      <c r="U955" t="s">
        <v>25</v>
      </c>
      <c r="V955" t="s">
        <v>25</v>
      </c>
      <c r="W955" s="4">
        <f>R955</f>
        <v>245.65639249285201</v>
      </c>
      <c r="X955" s="4">
        <f>Y955*10000</f>
        <v>10000</v>
      </c>
      <c r="Y955" s="9">
        <v>1</v>
      </c>
      <c r="Z955" s="5">
        <f>W955/Y955</f>
        <v>245.65639249285201</v>
      </c>
      <c r="AA955" t="str">
        <f>YEAR(E955)&amp;"-"&amp;IF(MONTH(E955)&lt;10,"0"&amp;MONTH(E955),MONTH(E955))</f>
        <v>2023-05</v>
      </c>
      <c r="AB955" t="str">
        <f>YEAR(E955)&amp;"-"&amp;IF(MONTH(E955)/6&lt;=1,1,2)</f>
        <v>2023-1</v>
      </c>
    </row>
    <row r="956" spans="1:28" hidden="1" x14ac:dyDescent="0.25">
      <c r="A956">
        <v>5718629</v>
      </c>
      <c r="B956">
        <v>292239</v>
      </c>
      <c r="C956" t="s">
        <v>3606</v>
      </c>
      <c r="D956" t="s">
        <v>1482</v>
      </c>
      <c r="E956" t="s">
        <v>388</v>
      </c>
      <c r="F956" t="s">
        <v>153</v>
      </c>
      <c r="G956" t="s">
        <v>24</v>
      </c>
      <c r="H956" t="s">
        <v>24</v>
      </c>
      <c r="I956" t="s">
        <v>25</v>
      </c>
      <c r="J956" t="s">
        <v>26</v>
      </c>
      <c r="K956">
        <v>-46.623925800000002</v>
      </c>
      <c r="L956">
        <v>-72.676287599999995</v>
      </c>
      <c r="M956" s="1">
        <v>10000</v>
      </c>
      <c r="O956" t="s">
        <v>27</v>
      </c>
      <c r="P956" t="s">
        <v>3607</v>
      </c>
      <c r="Q956" s="3">
        <v>13500000</v>
      </c>
      <c r="R956" s="1">
        <v>380</v>
      </c>
      <c r="S956" t="s">
        <v>3608</v>
      </c>
      <c r="T956" t="s">
        <v>3609</v>
      </c>
      <c r="U956" t="s">
        <v>25</v>
      </c>
      <c r="V956" t="s">
        <v>25</v>
      </c>
      <c r="W956" s="4">
        <f>R956</f>
        <v>380</v>
      </c>
      <c r="X956" s="4">
        <f>Y956*10000</f>
        <v>10000</v>
      </c>
      <c r="Y956" s="9">
        <v>1</v>
      </c>
      <c r="Z956" s="5">
        <f>W956/Y956</f>
        <v>380</v>
      </c>
      <c r="AA956" t="str">
        <f>YEAR(E956)&amp;"-"&amp;IF(MONTH(E956)&lt;10,"0"&amp;MONTH(E956),MONTH(E956))</f>
        <v>2023-03</v>
      </c>
      <c r="AB956" t="str">
        <f>YEAR(E956)&amp;"-"&amp;IF(MONTH(E956)/6&lt;=1,1,2)</f>
        <v>2023-1</v>
      </c>
    </row>
    <row r="957" spans="1:28" hidden="1" x14ac:dyDescent="0.25">
      <c r="A957">
        <v>5469108</v>
      </c>
      <c r="B957">
        <v>268159</v>
      </c>
      <c r="C957" t="s">
        <v>3042</v>
      </c>
      <c r="D957" t="s">
        <v>1906</v>
      </c>
      <c r="E957" t="s">
        <v>50</v>
      </c>
      <c r="F957" t="s">
        <v>153</v>
      </c>
      <c r="G957" t="s">
        <v>24</v>
      </c>
      <c r="H957" t="s">
        <v>24</v>
      </c>
      <c r="I957" t="s">
        <v>25</v>
      </c>
      <c r="J957" t="s">
        <v>26</v>
      </c>
      <c r="K957">
        <v>-38.760936600000001</v>
      </c>
      <c r="L957">
        <v>-72.632958299999999</v>
      </c>
      <c r="M957" s="1">
        <v>10000</v>
      </c>
      <c r="O957" t="s">
        <v>27</v>
      </c>
      <c r="P957" t="s">
        <v>783</v>
      </c>
      <c r="Q957" s="3">
        <v>7100000</v>
      </c>
      <c r="R957" s="1">
        <v>201</v>
      </c>
      <c r="S957" t="s">
        <v>3043</v>
      </c>
      <c r="T957" t="s">
        <v>1973</v>
      </c>
      <c r="U957" t="s">
        <v>25</v>
      </c>
      <c r="V957" t="s">
        <v>25</v>
      </c>
      <c r="W957" s="4">
        <f>R957</f>
        <v>201</v>
      </c>
      <c r="X957" s="4">
        <f>Y957*10000</f>
        <v>10000</v>
      </c>
      <c r="Y957" s="9">
        <v>1</v>
      </c>
      <c r="Z957" s="5">
        <f>W957/Y957</f>
        <v>201</v>
      </c>
      <c r="AA957" t="str">
        <f>YEAR(E957)&amp;"-"&amp;IF(MONTH(E957)&lt;10,"0"&amp;MONTH(E957),MONTH(E957))</f>
        <v>2023-01</v>
      </c>
      <c r="AB957" t="str">
        <f>YEAR(E957)&amp;"-"&amp;IF(MONTH(E957)/6&lt;=1,1,2)</f>
        <v>2023-1</v>
      </c>
    </row>
    <row r="958" spans="1:28" hidden="1" x14ac:dyDescent="0.25">
      <c r="A958">
        <v>5895680</v>
      </c>
      <c r="B958">
        <v>304898</v>
      </c>
      <c r="C958" t="s">
        <v>4264</v>
      </c>
      <c r="D958" t="s">
        <v>37</v>
      </c>
      <c r="E958" t="s">
        <v>613</v>
      </c>
      <c r="F958" t="s">
        <v>23</v>
      </c>
      <c r="G958" t="s">
        <v>24</v>
      </c>
      <c r="H958" t="s">
        <v>24</v>
      </c>
      <c r="I958" t="s">
        <v>25</v>
      </c>
      <c r="J958" t="s">
        <v>106</v>
      </c>
      <c r="K958">
        <v>-47.803763600000003</v>
      </c>
      <c r="L958">
        <v>-73.3962942</v>
      </c>
      <c r="M958" s="1">
        <v>0</v>
      </c>
      <c r="O958" t="s">
        <v>27</v>
      </c>
      <c r="P958" t="s">
        <v>543</v>
      </c>
      <c r="Q958" s="3">
        <v>48957392</v>
      </c>
      <c r="R958" s="1">
        <v>1360</v>
      </c>
      <c r="S958" t="s">
        <v>4128</v>
      </c>
      <c r="T958" t="s">
        <v>1217</v>
      </c>
      <c r="U958" t="s">
        <v>25</v>
      </c>
      <c r="V958" t="s">
        <v>109</v>
      </c>
      <c r="W958" s="4">
        <f>R958</f>
        <v>1360</v>
      </c>
      <c r="X958" s="4">
        <f>Y958*10000</f>
        <v>10000</v>
      </c>
      <c r="Y958" s="9">
        <v>1</v>
      </c>
      <c r="Z958" s="5">
        <f>W958/Y958</f>
        <v>1360</v>
      </c>
      <c r="AA958" t="str">
        <f>YEAR(E958)&amp;"-"&amp;IF(MONTH(E958)&lt;10,"0"&amp;MONTH(E958),MONTH(E958))</f>
        <v>2023-05</v>
      </c>
      <c r="AB958" t="str">
        <f>YEAR(E958)&amp;"-"&amp;IF(MONTH(E958)/6&lt;=1,1,2)</f>
        <v>2023-1</v>
      </c>
    </row>
    <row r="959" spans="1:28" hidden="1" x14ac:dyDescent="0.25">
      <c r="A959">
        <v>5707553</v>
      </c>
      <c r="B959">
        <v>289962</v>
      </c>
      <c r="C959" t="s">
        <v>3668</v>
      </c>
      <c r="D959" t="s">
        <v>1509</v>
      </c>
      <c r="E959" t="s">
        <v>3669</v>
      </c>
      <c r="F959" t="s">
        <v>32</v>
      </c>
      <c r="G959" t="s">
        <v>24</v>
      </c>
      <c r="H959" t="s">
        <v>24</v>
      </c>
      <c r="I959" t="s">
        <v>25</v>
      </c>
      <c r="J959" t="s">
        <v>70</v>
      </c>
      <c r="K959">
        <v>0</v>
      </c>
      <c r="L959">
        <v>0</v>
      </c>
      <c r="M959" s="6">
        <v>10000</v>
      </c>
      <c r="O959" t="s">
        <v>27</v>
      </c>
      <c r="P959" t="s">
        <v>320</v>
      </c>
      <c r="Q959" s="3">
        <v>15000000</v>
      </c>
      <c r="R959" s="1">
        <v>421.48908722604301</v>
      </c>
      <c r="S959" t="s">
        <v>3670</v>
      </c>
      <c r="T959" t="s">
        <v>35</v>
      </c>
      <c r="U959" t="s">
        <v>25</v>
      </c>
      <c r="V959" t="s">
        <v>73</v>
      </c>
      <c r="W959" s="4">
        <f>R959</f>
        <v>421.48908722604301</v>
      </c>
      <c r="X959" s="4">
        <f>Y959*10000</f>
        <v>10000</v>
      </c>
      <c r="Y959" s="9">
        <v>1</v>
      </c>
      <c r="Z959" s="5">
        <f>W959/Y959</f>
        <v>421.48908722604301</v>
      </c>
      <c r="AA959" t="str">
        <f>YEAR(E959)&amp;"-"&amp;IF(MONTH(E959)&lt;10,"0"&amp;MONTH(E959),MONTH(E959))</f>
        <v>2023-03</v>
      </c>
      <c r="AB959" t="str">
        <f>YEAR(E959)&amp;"-"&amp;IF(MONTH(E959)/6&lt;=1,1,2)</f>
        <v>2023-1</v>
      </c>
    </row>
    <row r="960" spans="1:28" hidden="1" x14ac:dyDescent="0.25">
      <c r="A960">
        <v>5547884</v>
      </c>
      <c r="B960">
        <v>276038</v>
      </c>
      <c r="C960" t="s">
        <v>4383</v>
      </c>
      <c r="D960" t="s">
        <v>3626</v>
      </c>
      <c r="E960" t="s">
        <v>2137</v>
      </c>
      <c r="F960" t="s">
        <v>32</v>
      </c>
      <c r="G960" t="s">
        <v>24</v>
      </c>
      <c r="H960" t="s">
        <v>24</v>
      </c>
      <c r="I960" t="s">
        <v>25</v>
      </c>
      <c r="J960" t="s">
        <v>70</v>
      </c>
      <c r="K960">
        <v>0</v>
      </c>
      <c r="L960">
        <v>0</v>
      </c>
      <c r="M960" s="1">
        <v>5300</v>
      </c>
      <c r="O960" t="s">
        <v>27</v>
      </c>
      <c r="P960" t="s">
        <v>783</v>
      </c>
      <c r="Q960" s="3">
        <v>38000000</v>
      </c>
      <c r="R960" s="1">
        <v>1075.9325220424601</v>
      </c>
      <c r="S960" t="s">
        <v>4384</v>
      </c>
      <c r="T960" t="s">
        <v>35</v>
      </c>
      <c r="U960" t="s">
        <v>25</v>
      </c>
      <c r="V960" t="s">
        <v>73</v>
      </c>
      <c r="W960" s="4">
        <f>R960</f>
        <v>1075.9325220424601</v>
      </c>
      <c r="X960" s="4">
        <f>Y960*10000</f>
        <v>5300</v>
      </c>
      <c r="Y960" s="9">
        <v>0.53</v>
      </c>
      <c r="Z960" s="5">
        <f>W960/Y960</f>
        <v>2030.0613623442641</v>
      </c>
      <c r="AA960" t="str">
        <f>YEAR(E960)&amp;"-"&amp;IF(MONTH(E960)&lt;10,"0"&amp;MONTH(E960),MONTH(E960))</f>
        <v>2023-02</v>
      </c>
      <c r="AB960" t="str">
        <f>YEAR(E960)&amp;"-"&amp;IF(MONTH(E960)/6&lt;=1,1,2)</f>
        <v>2023-1</v>
      </c>
    </row>
    <row r="961" spans="1:28" hidden="1" x14ac:dyDescent="0.25">
      <c r="A961">
        <v>5481050</v>
      </c>
      <c r="B961">
        <v>269295</v>
      </c>
      <c r="C961" t="s">
        <v>4358</v>
      </c>
      <c r="D961" t="s">
        <v>1113</v>
      </c>
      <c r="E961" t="s">
        <v>1114</v>
      </c>
      <c r="F961" t="s">
        <v>32</v>
      </c>
      <c r="G961" t="s">
        <v>24</v>
      </c>
      <c r="H961" t="s">
        <v>24</v>
      </c>
      <c r="I961" t="s">
        <v>25</v>
      </c>
      <c r="J961" t="s">
        <v>26</v>
      </c>
      <c r="K961">
        <v>0</v>
      </c>
      <c r="L961">
        <v>0</v>
      </c>
      <c r="M961" s="1">
        <v>5200</v>
      </c>
      <c r="O961" t="s">
        <v>27</v>
      </c>
      <c r="P961" t="s">
        <v>320</v>
      </c>
      <c r="Q961" s="3">
        <v>30000000</v>
      </c>
      <c r="R961" s="1">
        <v>959.17434272578203</v>
      </c>
      <c r="S961" t="s">
        <v>4359</v>
      </c>
      <c r="T961" t="s">
        <v>35</v>
      </c>
      <c r="U961" t="s">
        <v>25</v>
      </c>
      <c r="V961" t="s">
        <v>25</v>
      </c>
      <c r="W961" s="4">
        <f>R961</f>
        <v>959.17434272578203</v>
      </c>
      <c r="X961" s="4">
        <f>Y961*10000</f>
        <v>5200</v>
      </c>
      <c r="Y961" s="9">
        <v>0.52</v>
      </c>
      <c r="Z961" s="5">
        <f>W961/Y961</f>
        <v>1844.5660437034269</v>
      </c>
      <c r="AA961" t="str">
        <f>YEAR(E961)&amp;"-"&amp;IF(MONTH(E961)&lt;10,"0"&amp;MONTH(E961),MONTH(E961))</f>
        <v>2023-01</v>
      </c>
      <c r="AB961" t="str">
        <f>YEAR(E961)&amp;"-"&amp;IF(MONTH(E961)/6&lt;=1,1,2)</f>
        <v>2023-1</v>
      </c>
    </row>
    <row r="962" spans="1:28" hidden="1" x14ac:dyDescent="0.25">
      <c r="A962">
        <v>5709396</v>
      </c>
      <c r="B962">
        <v>290169</v>
      </c>
      <c r="C962" t="s">
        <v>4327</v>
      </c>
      <c r="D962" t="s">
        <v>1509</v>
      </c>
      <c r="E962" t="s">
        <v>1747</v>
      </c>
      <c r="F962" t="s">
        <v>32</v>
      </c>
      <c r="G962" t="s">
        <v>24</v>
      </c>
      <c r="H962" t="s">
        <v>24</v>
      </c>
      <c r="I962" t="s">
        <v>25</v>
      </c>
      <c r="J962" t="s">
        <v>70</v>
      </c>
      <c r="K962">
        <v>0</v>
      </c>
      <c r="L962">
        <v>0</v>
      </c>
      <c r="M962" s="1">
        <v>5111</v>
      </c>
      <c r="O962" t="s">
        <v>27</v>
      </c>
      <c r="P962" t="s">
        <v>354</v>
      </c>
      <c r="Q962" s="3">
        <v>29000000</v>
      </c>
      <c r="R962" s="1">
        <v>814.87890197034903</v>
      </c>
      <c r="S962" t="s">
        <v>4328</v>
      </c>
      <c r="T962" t="s">
        <v>35</v>
      </c>
      <c r="U962" t="s">
        <v>25</v>
      </c>
      <c r="V962" t="s">
        <v>73</v>
      </c>
      <c r="W962" s="4">
        <f>R962</f>
        <v>814.87890197034903</v>
      </c>
      <c r="X962" s="4">
        <f>Y962*10000</f>
        <v>5111</v>
      </c>
      <c r="Y962" s="9">
        <v>0.5111</v>
      </c>
      <c r="Z962" s="5">
        <f>W962/Y962</f>
        <v>1594.3629465277813</v>
      </c>
      <c r="AA962" t="str">
        <f>YEAR(E962)&amp;"-"&amp;IF(MONTH(E962)&lt;10,"0"&amp;MONTH(E962),MONTH(E962))</f>
        <v>2023-03</v>
      </c>
      <c r="AB962" t="str">
        <f>YEAR(E962)&amp;"-"&amp;IF(MONTH(E962)/6&lt;=1,1,2)</f>
        <v>2023-1</v>
      </c>
    </row>
    <row r="963" spans="1:28" hidden="1" x14ac:dyDescent="0.25">
      <c r="A963">
        <v>5908006</v>
      </c>
      <c r="B963">
        <v>305721</v>
      </c>
      <c r="C963" t="s">
        <v>4315</v>
      </c>
      <c r="D963" t="s">
        <v>3115</v>
      </c>
      <c r="E963" t="s">
        <v>4319</v>
      </c>
      <c r="F963" t="s">
        <v>153</v>
      </c>
      <c r="G963" t="s">
        <v>24</v>
      </c>
      <c r="H963" t="s">
        <v>212</v>
      </c>
      <c r="I963" t="s">
        <v>25</v>
      </c>
      <c r="J963" t="s">
        <v>26</v>
      </c>
      <c r="K963">
        <v>-45.686224199999998</v>
      </c>
      <c r="L963">
        <v>-72.072558000000001</v>
      </c>
      <c r="M963" s="1">
        <v>5000</v>
      </c>
      <c r="O963" t="s">
        <v>27</v>
      </c>
      <c r="P963" t="s">
        <v>1754</v>
      </c>
      <c r="Q963" s="3">
        <v>28000000</v>
      </c>
      <c r="R963" s="1">
        <v>780</v>
      </c>
      <c r="S963" t="s">
        <v>4320</v>
      </c>
      <c r="T963" t="s">
        <v>228</v>
      </c>
      <c r="U963" t="s">
        <v>25</v>
      </c>
      <c r="V963" t="s">
        <v>25</v>
      </c>
      <c r="W963" s="4">
        <f>R963</f>
        <v>780</v>
      </c>
      <c r="X963" s="4">
        <f>Y963*10000</f>
        <v>5000</v>
      </c>
      <c r="Y963" s="9">
        <v>0.5</v>
      </c>
      <c r="Z963" s="5">
        <f>W963/Y963</f>
        <v>1560</v>
      </c>
      <c r="AA963" t="str">
        <f>YEAR(E963)&amp;"-"&amp;IF(MONTH(E963)&lt;10,"0"&amp;MONTH(E963),MONTH(E963))</f>
        <v>2023-05</v>
      </c>
      <c r="AB963" t="str">
        <f>YEAR(E963)&amp;"-"&amp;IF(MONTH(E963)/6&lt;=1,1,2)</f>
        <v>2023-1</v>
      </c>
    </row>
    <row r="964" spans="1:28" hidden="1" x14ac:dyDescent="0.25">
      <c r="A964">
        <v>5457365</v>
      </c>
      <c r="B964">
        <v>267163</v>
      </c>
      <c r="C964" t="s">
        <v>4163</v>
      </c>
      <c r="D964" t="s">
        <v>318</v>
      </c>
      <c r="E964" t="s">
        <v>319</v>
      </c>
      <c r="F964" t="s">
        <v>153</v>
      </c>
      <c r="G964" t="s">
        <v>24</v>
      </c>
      <c r="H964" t="s">
        <v>190</v>
      </c>
      <c r="I964" t="s">
        <v>25</v>
      </c>
      <c r="J964" t="s">
        <v>63</v>
      </c>
      <c r="K964">
        <v>-46.162845609588999</v>
      </c>
      <c r="L964">
        <v>-72.052530977092999</v>
      </c>
      <c r="M964" s="1">
        <v>5000</v>
      </c>
      <c r="O964" t="s">
        <v>27</v>
      </c>
      <c r="P964" t="s">
        <v>1256</v>
      </c>
      <c r="Q964" s="3">
        <v>18708712</v>
      </c>
      <c r="R964" s="1">
        <v>531</v>
      </c>
      <c r="S964" t="s">
        <v>4162</v>
      </c>
      <c r="T964" t="s">
        <v>178</v>
      </c>
      <c r="U964" t="s">
        <v>25</v>
      </c>
      <c r="V964" t="s">
        <v>66</v>
      </c>
      <c r="W964" s="4">
        <f>R964</f>
        <v>531</v>
      </c>
      <c r="X964" s="4">
        <f>Y964*10000</f>
        <v>5000</v>
      </c>
      <c r="Y964" s="9">
        <v>0.5</v>
      </c>
      <c r="Z964" s="5">
        <f>W964/Y964</f>
        <v>1062</v>
      </c>
      <c r="AA964" t="str">
        <f>YEAR(E964)&amp;"-"&amp;IF(MONTH(E964)&lt;10,"0"&amp;MONTH(E964),MONTH(E964))</f>
        <v>2023-01</v>
      </c>
      <c r="AB964" t="str">
        <f>YEAR(E964)&amp;"-"&amp;IF(MONTH(E964)/6&lt;=1,1,2)</f>
        <v>2023-1</v>
      </c>
    </row>
    <row r="965" spans="1:28" hidden="1" x14ac:dyDescent="0.25">
      <c r="A965">
        <v>5471095</v>
      </c>
      <c r="B965">
        <v>268201</v>
      </c>
      <c r="C965" t="s">
        <v>4219</v>
      </c>
      <c r="D965" t="s">
        <v>50</v>
      </c>
      <c r="E965" t="s">
        <v>1113</v>
      </c>
      <c r="F965" t="s">
        <v>32</v>
      </c>
      <c r="G965" t="s">
        <v>24</v>
      </c>
      <c r="H965" t="s">
        <v>24</v>
      </c>
      <c r="I965" t="s">
        <v>25</v>
      </c>
      <c r="J965" t="s">
        <v>59</v>
      </c>
      <c r="K965">
        <v>-43.975050000000003</v>
      </c>
      <c r="L965">
        <v>-72.406329999999997</v>
      </c>
      <c r="M965" s="1">
        <v>5000</v>
      </c>
      <c r="O965" t="s">
        <v>27</v>
      </c>
      <c r="P965" t="s">
        <v>81</v>
      </c>
      <c r="Q965" s="3">
        <v>19000000</v>
      </c>
      <c r="R965" s="1">
        <v>607.47708372632803</v>
      </c>
      <c r="S965" t="s">
        <v>4220</v>
      </c>
      <c r="T965" t="s">
        <v>4221</v>
      </c>
      <c r="U965" t="s">
        <v>25</v>
      </c>
      <c r="V965" t="s">
        <v>61</v>
      </c>
      <c r="W965" s="4">
        <f>R965</f>
        <v>607.47708372632803</v>
      </c>
      <c r="X965" s="4">
        <f>Y965*10000</f>
        <v>5000</v>
      </c>
      <c r="Y965" s="9">
        <v>0.5</v>
      </c>
      <c r="Z965" s="5">
        <f>W965/Y965</f>
        <v>1214.9541674526561</v>
      </c>
      <c r="AA965" t="str">
        <f>YEAR(E965)&amp;"-"&amp;IF(MONTH(E965)&lt;10,"0"&amp;MONTH(E965),MONTH(E965))</f>
        <v>2023-01</v>
      </c>
      <c r="AB965" t="str">
        <f>YEAR(E965)&amp;"-"&amp;IF(MONTH(E965)/6&lt;=1,1,2)</f>
        <v>2023-1</v>
      </c>
    </row>
    <row r="966" spans="1:28" hidden="1" x14ac:dyDescent="0.25">
      <c r="A966">
        <v>5517560</v>
      </c>
      <c r="B966">
        <v>273104</v>
      </c>
      <c r="C966" t="s">
        <v>4369</v>
      </c>
      <c r="D966" t="s">
        <v>320</v>
      </c>
      <c r="E966" t="s">
        <v>1697</v>
      </c>
      <c r="F966" t="s">
        <v>32</v>
      </c>
      <c r="G966" t="s">
        <v>24</v>
      </c>
      <c r="H966" t="s">
        <v>24</v>
      </c>
      <c r="I966" t="s">
        <v>25</v>
      </c>
      <c r="J966" t="s">
        <v>63</v>
      </c>
      <c r="K966">
        <v>-46.181256683394999</v>
      </c>
      <c r="L966">
        <v>-72.096405029296903</v>
      </c>
      <c r="M966" s="1">
        <v>5000</v>
      </c>
      <c r="O966" t="s">
        <v>54</v>
      </c>
      <c r="P966" t="s">
        <v>35</v>
      </c>
      <c r="Q966" s="3">
        <v>31276900</v>
      </c>
      <c r="R966" s="1">
        <v>1000</v>
      </c>
      <c r="S966" t="s">
        <v>4370</v>
      </c>
      <c r="T966" t="s">
        <v>4371</v>
      </c>
      <c r="U966" t="s">
        <v>25</v>
      </c>
      <c r="V966" t="s">
        <v>66</v>
      </c>
      <c r="W966" s="4">
        <f>R966</f>
        <v>1000</v>
      </c>
      <c r="X966" s="4">
        <f>Y966*10000</f>
        <v>5000</v>
      </c>
      <c r="Y966" s="9">
        <v>0.5</v>
      </c>
      <c r="Z966" s="5">
        <f>W966/Y966</f>
        <v>2000</v>
      </c>
      <c r="AA966" t="str">
        <f>YEAR(E966)&amp;"-"&amp;IF(MONTH(E966)&lt;10,"0"&amp;MONTH(E966),MONTH(E966))</f>
        <v>2023-01</v>
      </c>
      <c r="AB966" t="str">
        <f>YEAR(E966)&amp;"-"&amp;IF(MONTH(E966)/6&lt;=1,1,2)</f>
        <v>2023-1</v>
      </c>
    </row>
    <row r="967" spans="1:28" hidden="1" x14ac:dyDescent="0.25">
      <c r="A967">
        <v>5575063</v>
      </c>
      <c r="B967">
        <v>278009</v>
      </c>
      <c r="C967" t="s">
        <v>4354</v>
      </c>
      <c r="D967" t="s">
        <v>509</v>
      </c>
      <c r="E967" t="s">
        <v>30</v>
      </c>
      <c r="F967" t="s">
        <v>32</v>
      </c>
      <c r="G967" t="s">
        <v>24</v>
      </c>
      <c r="H967" t="s">
        <v>24</v>
      </c>
      <c r="I967" t="s">
        <v>25</v>
      </c>
      <c r="J967" t="s">
        <v>63</v>
      </c>
      <c r="K967">
        <v>0</v>
      </c>
      <c r="L967">
        <v>0</v>
      </c>
      <c r="M967" s="1">
        <v>5000</v>
      </c>
      <c r="O967" t="s">
        <v>27</v>
      </c>
      <c r="P967" t="s">
        <v>320</v>
      </c>
      <c r="Q967" s="3">
        <v>31777164</v>
      </c>
      <c r="R967" s="1">
        <v>900</v>
      </c>
      <c r="S967" t="s">
        <v>4355</v>
      </c>
      <c r="T967" t="s">
        <v>35</v>
      </c>
      <c r="U967" t="s">
        <v>25</v>
      </c>
      <c r="V967" t="s">
        <v>66</v>
      </c>
      <c r="W967" s="4">
        <f>R967</f>
        <v>900</v>
      </c>
      <c r="X967" s="4">
        <f>Y967*10000</f>
        <v>5000</v>
      </c>
      <c r="Y967" s="9">
        <v>0.5</v>
      </c>
      <c r="Z967" s="5">
        <f>W967/Y967</f>
        <v>1800</v>
      </c>
      <c r="AA967" t="str">
        <f>YEAR(E967)&amp;"-"&amp;IF(MONTH(E967)&lt;10,"0"&amp;MONTH(E967),MONTH(E967))</f>
        <v>2023-02</v>
      </c>
      <c r="AB967" t="str">
        <f>YEAR(E967)&amp;"-"&amp;IF(MONTH(E967)/6&lt;=1,1,2)</f>
        <v>2023-1</v>
      </c>
    </row>
    <row r="968" spans="1:28" hidden="1" x14ac:dyDescent="0.25">
      <c r="A968">
        <v>6446964</v>
      </c>
      <c r="B968">
        <v>342215</v>
      </c>
      <c r="C968" t="s">
        <v>200</v>
      </c>
      <c r="D968" t="s">
        <v>195</v>
      </c>
      <c r="E968" t="s">
        <v>201</v>
      </c>
      <c r="F968" t="s">
        <v>23</v>
      </c>
      <c r="G968" t="s">
        <v>24</v>
      </c>
      <c r="H968" t="s">
        <v>24</v>
      </c>
      <c r="I968" t="s">
        <v>25</v>
      </c>
      <c r="J968" t="s">
        <v>33</v>
      </c>
      <c r="K968">
        <v>-46.540900499999999</v>
      </c>
      <c r="L968">
        <v>-71.722279499999999</v>
      </c>
      <c r="M968" s="1">
        <v>0</v>
      </c>
      <c r="O968" t="s">
        <v>27</v>
      </c>
      <c r="P968" t="s">
        <v>197</v>
      </c>
      <c r="Q968" s="3">
        <v>25000000</v>
      </c>
      <c r="R968" s="1">
        <v>692.83130222908801</v>
      </c>
      <c r="S968" t="s">
        <v>198</v>
      </c>
      <c r="T968" t="s">
        <v>199</v>
      </c>
      <c r="U968" t="s">
        <v>25</v>
      </c>
      <c r="V968" t="s">
        <v>36</v>
      </c>
      <c r="W968" s="4">
        <f>R968</f>
        <v>692.83130222908801</v>
      </c>
      <c r="X968" s="4">
        <f>Y968*10000</f>
        <v>100000000</v>
      </c>
      <c r="Y968" s="9">
        <v>10000</v>
      </c>
      <c r="Z968" s="5">
        <f>W968/Y968</f>
        <v>6.9283130222908801E-2</v>
      </c>
      <c r="AA968" t="str">
        <f>YEAR(E968)&amp;"-"&amp;IF(MONTH(E968)&lt;10,"0"&amp;MONTH(E968),MONTH(E968))</f>
        <v>2023-08</v>
      </c>
      <c r="AB968" t="str">
        <f>YEAR(E968)&amp;"-"&amp;IF(MONTH(E968)/6&lt;=1,1,2)</f>
        <v>2023-2</v>
      </c>
    </row>
    <row r="969" spans="1:28" hidden="1" x14ac:dyDescent="0.25">
      <c r="A969">
        <v>6625720</v>
      </c>
      <c r="B969">
        <v>355875</v>
      </c>
      <c r="C969" t="s">
        <v>531</v>
      </c>
      <c r="D969" t="s">
        <v>532</v>
      </c>
      <c r="E969" t="s">
        <v>533</v>
      </c>
      <c r="F969" t="s">
        <v>23</v>
      </c>
      <c r="G969" t="s">
        <v>24</v>
      </c>
      <c r="H969" t="s">
        <v>39</v>
      </c>
      <c r="I969" t="s">
        <v>25</v>
      </c>
      <c r="J969" t="s">
        <v>63</v>
      </c>
      <c r="K969">
        <v>-46.363184099999998</v>
      </c>
      <c r="L969">
        <v>-72.262310200000002</v>
      </c>
      <c r="M969" s="1">
        <v>0</v>
      </c>
      <c r="O969" t="s">
        <v>27</v>
      </c>
      <c r="P969" t="s">
        <v>534</v>
      </c>
      <c r="Q969" s="3">
        <v>7802047614</v>
      </c>
      <c r="R969" s="1">
        <v>213950</v>
      </c>
      <c r="S969" t="s">
        <v>535</v>
      </c>
      <c r="T969" t="s">
        <v>536</v>
      </c>
      <c r="U969" t="s">
        <v>25</v>
      </c>
      <c r="V969" t="s">
        <v>66</v>
      </c>
      <c r="W969" s="4">
        <f>R969</f>
        <v>213950</v>
      </c>
      <c r="X969" s="4">
        <f>Y969*10000</f>
        <v>96000000</v>
      </c>
      <c r="Y969" s="9">
        <v>9600</v>
      </c>
      <c r="Z969" s="5">
        <f>W969/Y969</f>
        <v>22.286458333333332</v>
      </c>
      <c r="AA969" t="str">
        <f>YEAR(E969)&amp;"-"&amp;IF(MONTH(E969)&lt;10,"0"&amp;MONTH(E969),MONTH(E969))</f>
        <v>2023-11</v>
      </c>
      <c r="AB969" t="str">
        <f>YEAR(E969)&amp;"-"&amp;IF(MONTH(E969)/6&lt;=1,1,2)</f>
        <v>2023-2</v>
      </c>
    </row>
    <row r="970" spans="1:28" hidden="1" x14ac:dyDescent="0.25">
      <c r="A970">
        <v>6730948</v>
      </c>
      <c r="B970">
        <v>365243</v>
      </c>
      <c r="C970" t="s">
        <v>269</v>
      </c>
      <c r="D970" t="s">
        <v>164</v>
      </c>
      <c r="E970" t="s">
        <v>270</v>
      </c>
      <c r="F970" t="s">
        <v>271</v>
      </c>
      <c r="G970" t="s">
        <v>24</v>
      </c>
      <c r="H970" t="s">
        <v>39</v>
      </c>
      <c r="I970" t="s">
        <v>25</v>
      </c>
      <c r="J970" t="s">
        <v>70</v>
      </c>
      <c r="K970">
        <v>-45.268509299999998</v>
      </c>
      <c r="L970">
        <v>-71.717229099999997</v>
      </c>
      <c r="M970" s="1">
        <v>0</v>
      </c>
      <c r="N970">
        <v>0</v>
      </c>
      <c r="O970" t="s">
        <v>27</v>
      </c>
      <c r="P970" t="s">
        <v>151</v>
      </c>
      <c r="Q970" s="3">
        <v>157500000</v>
      </c>
      <c r="R970" s="1">
        <v>4306.34</v>
      </c>
      <c r="S970" t="s">
        <v>272</v>
      </c>
      <c r="T970" t="s">
        <v>141</v>
      </c>
      <c r="U970" t="s">
        <v>25</v>
      </c>
      <c r="V970" t="s">
        <v>73</v>
      </c>
      <c r="W970" s="4">
        <f>R970</f>
        <v>4306.34</v>
      </c>
      <c r="X970" s="4">
        <f>Y970*10000</f>
        <v>35000000</v>
      </c>
      <c r="Y970" s="9">
        <v>3500</v>
      </c>
      <c r="Z970" s="5">
        <f>W970/Y970</f>
        <v>1.2303828571428572</v>
      </c>
      <c r="AA970" t="str">
        <f>YEAR(E970)&amp;"-"&amp;IF(MONTH(E970)&lt;10,"0"&amp;MONTH(E970),MONTH(E970))</f>
        <v>2023-12</v>
      </c>
      <c r="AB970" t="str">
        <f>YEAR(E970)&amp;"-"&amp;IF(MONTH(E970)/6&lt;=1,1,2)</f>
        <v>2023-2</v>
      </c>
    </row>
    <row r="971" spans="1:28" hidden="1" x14ac:dyDescent="0.25">
      <c r="A971">
        <v>6805992</v>
      </c>
      <c r="B971">
        <v>370212</v>
      </c>
      <c r="C971" t="s">
        <v>1626</v>
      </c>
      <c r="D971" t="s">
        <v>489</v>
      </c>
      <c r="E971" t="s">
        <v>907</v>
      </c>
      <c r="F971" t="s">
        <v>23</v>
      </c>
      <c r="G971" t="s">
        <v>24</v>
      </c>
      <c r="H971" t="s">
        <v>24</v>
      </c>
      <c r="I971" t="s">
        <v>25</v>
      </c>
      <c r="J971" t="s">
        <v>70</v>
      </c>
      <c r="K971">
        <v>-45.100371899999999</v>
      </c>
      <c r="L971">
        <v>-71.686258300000006</v>
      </c>
      <c r="M971" s="1">
        <v>0</v>
      </c>
      <c r="O971" t="s">
        <v>27</v>
      </c>
      <c r="P971" t="s">
        <v>403</v>
      </c>
      <c r="Q971" s="3">
        <v>6095470167</v>
      </c>
      <c r="R971" s="1">
        <v>165000</v>
      </c>
      <c r="S971" t="s">
        <v>1627</v>
      </c>
      <c r="T971" t="s">
        <v>1591</v>
      </c>
      <c r="U971" t="s">
        <v>25</v>
      </c>
      <c r="V971" t="s">
        <v>73</v>
      </c>
      <c r="W971" s="4">
        <f>R971</f>
        <v>165000</v>
      </c>
      <c r="X971" s="4">
        <f>Y971*10000</f>
        <v>28000000</v>
      </c>
      <c r="Y971" s="9">
        <v>2800</v>
      </c>
      <c r="Z971" s="5">
        <f>W971/Y971</f>
        <v>58.928571428571431</v>
      </c>
      <c r="AA971" t="str">
        <f>YEAR(E971)&amp;"-"&amp;IF(MONTH(E971)&lt;10,"0"&amp;MONTH(E971),MONTH(E971))</f>
        <v>2023-12</v>
      </c>
      <c r="AB971" t="str">
        <f>YEAR(E971)&amp;"-"&amp;IF(MONTH(E971)/6&lt;=1,1,2)</f>
        <v>2023-2</v>
      </c>
    </row>
    <row r="972" spans="1:28" hidden="1" x14ac:dyDescent="0.25">
      <c r="A972">
        <v>6668298</v>
      </c>
      <c r="B972">
        <v>361050</v>
      </c>
      <c r="C972" t="s">
        <v>454</v>
      </c>
      <c r="D972" t="s">
        <v>455</v>
      </c>
      <c r="E972" t="s">
        <v>456</v>
      </c>
      <c r="F972" t="s">
        <v>23</v>
      </c>
      <c r="G972" t="s">
        <v>24</v>
      </c>
      <c r="H972" t="s">
        <v>24</v>
      </c>
      <c r="I972" t="s">
        <v>25</v>
      </c>
      <c r="J972" t="s">
        <v>127</v>
      </c>
      <c r="K972">
        <v>-47.279949999999999</v>
      </c>
      <c r="L972">
        <v>-72.081829999999997</v>
      </c>
      <c r="M972" s="1">
        <v>0</v>
      </c>
      <c r="O972" t="s">
        <v>27</v>
      </c>
      <c r="P972" t="s">
        <v>457</v>
      </c>
      <c r="Q972" s="3">
        <v>1624280180</v>
      </c>
      <c r="R972" s="1">
        <v>44500</v>
      </c>
      <c r="S972" t="s">
        <v>458</v>
      </c>
      <c r="T972" t="s">
        <v>35</v>
      </c>
      <c r="U972" t="s">
        <v>25</v>
      </c>
      <c r="V972" t="s">
        <v>129</v>
      </c>
      <c r="W972" s="4">
        <f>R972</f>
        <v>44500</v>
      </c>
      <c r="X972" s="4">
        <f>Y972*10000</f>
        <v>24500000</v>
      </c>
      <c r="Y972" s="9">
        <v>2450</v>
      </c>
      <c r="Z972" s="5">
        <f>W972/Y972</f>
        <v>18.163265306122447</v>
      </c>
      <c r="AA972" t="str">
        <f>YEAR(E972)&amp;"-"&amp;IF(MONTH(E972)&lt;10,"0"&amp;MONTH(E972),MONTH(E972))</f>
        <v>2023-11</v>
      </c>
      <c r="AB972" t="str">
        <f>YEAR(E972)&amp;"-"&amp;IF(MONTH(E972)/6&lt;=1,1,2)</f>
        <v>2023-2</v>
      </c>
    </row>
    <row r="973" spans="1:28" hidden="1" x14ac:dyDescent="0.25">
      <c r="A973">
        <v>6297031</v>
      </c>
      <c r="B973">
        <v>330791</v>
      </c>
      <c r="C973" t="s">
        <v>650</v>
      </c>
      <c r="D973" t="s">
        <v>651</v>
      </c>
      <c r="E973" t="s">
        <v>652</v>
      </c>
      <c r="F973" t="s">
        <v>23</v>
      </c>
      <c r="G973" t="s">
        <v>24</v>
      </c>
      <c r="H973" t="s">
        <v>24</v>
      </c>
      <c r="I973" t="s">
        <v>25</v>
      </c>
      <c r="J973" t="s">
        <v>127</v>
      </c>
      <c r="K973">
        <v>-47.252086499999997</v>
      </c>
      <c r="L973">
        <v>-72.575237299999998</v>
      </c>
      <c r="M973" s="1">
        <v>0</v>
      </c>
      <c r="O973" t="s">
        <v>27</v>
      </c>
      <c r="P973" t="s">
        <v>653</v>
      </c>
      <c r="Q973" s="3">
        <v>1694743111</v>
      </c>
      <c r="R973" s="1">
        <v>47000</v>
      </c>
      <c r="S973" t="s">
        <v>649</v>
      </c>
      <c r="T973" t="s">
        <v>233</v>
      </c>
      <c r="U973" t="s">
        <v>25</v>
      </c>
      <c r="V973" t="s">
        <v>129</v>
      </c>
      <c r="W973" s="4">
        <f>R973</f>
        <v>47000</v>
      </c>
      <c r="X973" s="4">
        <f>Y973*10000</f>
        <v>18000000</v>
      </c>
      <c r="Y973" s="9">
        <v>1800</v>
      </c>
      <c r="Z973" s="5">
        <f>W973/Y973</f>
        <v>26.111111111111111</v>
      </c>
      <c r="AA973" t="str">
        <f>YEAR(E973)&amp;"-"&amp;IF(MONTH(E973)&lt;10,"0"&amp;MONTH(E973),MONTH(E973))</f>
        <v>2023-07</v>
      </c>
      <c r="AB973" t="str">
        <f>YEAR(E973)&amp;"-"&amp;IF(MONTH(E973)/6&lt;=1,1,2)</f>
        <v>2023-2</v>
      </c>
    </row>
    <row r="974" spans="1:28" hidden="1" x14ac:dyDescent="0.25">
      <c r="A974">
        <v>6317852</v>
      </c>
      <c r="B974">
        <v>332610</v>
      </c>
      <c r="C974" t="s">
        <v>780</v>
      </c>
      <c r="D974" t="s">
        <v>781</v>
      </c>
      <c r="E974" t="s">
        <v>782</v>
      </c>
      <c r="F974" t="s">
        <v>23</v>
      </c>
      <c r="G974" t="s">
        <v>24</v>
      </c>
      <c r="H974" t="s">
        <v>24</v>
      </c>
      <c r="I974" t="s">
        <v>25</v>
      </c>
      <c r="J974" t="s">
        <v>33</v>
      </c>
      <c r="K974">
        <v>-46.564279999999997</v>
      </c>
      <c r="L974">
        <v>-71.948430000000002</v>
      </c>
      <c r="M974" s="1">
        <v>0</v>
      </c>
      <c r="O974" t="s">
        <v>27</v>
      </c>
      <c r="P974" t="s">
        <v>614</v>
      </c>
      <c r="Q974" s="3">
        <v>1658149200</v>
      </c>
      <c r="R974" s="1">
        <v>46000</v>
      </c>
      <c r="S974" t="s">
        <v>777</v>
      </c>
      <c r="T974" t="s">
        <v>188</v>
      </c>
      <c r="U974" t="s">
        <v>25</v>
      </c>
      <c r="V974" t="s">
        <v>36</v>
      </c>
      <c r="W974" s="4">
        <f>R974</f>
        <v>46000</v>
      </c>
      <c r="X974" s="4">
        <f>Y974*10000</f>
        <v>16300000</v>
      </c>
      <c r="Y974" s="9">
        <v>1630</v>
      </c>
      <c r="Z974" s="5">
        <f>W974/Y974</f>
        <v>28.220858895705522</v>
      </c>
      <c r="AA974" t="str">
        <f>YEAR(E974)&amp;"-"&amp;IF(MONTH(E974)&lt;10,"0"&amp;MONTH(E974),MONTH(E974))</f>
        <v>2023-08</v>
      </c>
      <c r="AB974" t="str">
        <f>YEAR(E974)&amp;"-"&amp;IF(MONTH(E974)/6&lt;=1,1,2)</f>
        <v>2023-2</v>
      </c>
    </row>
    <row r="975" spans="1:28" hidden="1" x14ac:dyDescent="0.25">
      <c r="A975">
        <v>6649652</v>
      </c>
      <c r="B975">
        <v>359368</v>
      </c>
      <c r="C975" t="s">
        <v>488</v>
      </c>
      <c r="D975" t="s">
        <v>489</v>
      </c>
      <c r="E975" t="s">
        <v>490</v>
      </c>
      <c r="F975" t="s">
        <v>23</v>
      </c>
      <c r="G975" t="s">
        <v>24</v>
      </c>
      <c r="H975" t="s">
        <v>39</v>
      </c>
      <c r="I975" t="s">
        <v>25</v>
      </c>
      <c r="J975" t="s">
        <v>42</v>
      </c>
      <c r="K975">
        <v>-44.239606299999998</v>
      </c>
      <c r="L975">
        <v>-71.849907400000006</v>
      </c>
      <c r="M975" s="1">
        <v>0</v>
      </c>
      <c r="O975" t="s">
        <v>27</v>
      </c>
      <c r="P975" t="s">
        <v>403</v>
      </c>
      <c r="Q975" s="3">
        <v>985255782</v>
      </c>
      <c r="R975" s="1">
        <v>27000</v>
      </c>
      <c r="S975" t="s">
        <v>491</v>
      </c>
      <c r="T975" t="s">
        <v>35</v>
      </c>
      <c r="U975" t="s">
        <v>25</v>
      </c>
      <c r="V975" t="s">
        <v>46</v>
      </c>
      <c r="W975" s="4">
        <f>R975</f>
        <v>27000</v>
      </c>
      <c r="X975" s="4">
        <f>Y975*10000</f>
        <v>14370000</v>
      </c>
      <c r="Y975" s="9">
        <v>1437</v>
      </c>
      <c r="Z975" s="5">
        <f>W975/Y975</f>
        <v>18.789144050104383</v>
      </c>
      <c r="AA975" t="str">
        <f>YEAR(E975)&amp;"-"&amp;IF(MONTH(E975)&lt;10,"0"&amp;MONTH(E975),MONTH(E975))</f>
        <v>2023-11</v>
      </c>
      <c r="AB975" t="str">
        <f>YEAR(E975)&amp;"-"&amp;IF(MONTH(E975)/6&lt;=1,1,2)</f>
        <v>2023-2</v>
      </c>
    </row>
    <row r="976" spans="1:28" hidden="1" x14ac:dyDescent="0.25">
      <c r="A976">
        <v>6214323</v>
      </c>
      <c r="B976">
        <v>324366</v>
      </c>
      <c r="C976" t="s">
        <v>113</v>
      </c>
      <c r="D976" t="s">
        <v>114</v>
      </c>
      <c r="E976" t="s">
        <v>115</v>
      </c>
      <c r="F976" t="s">
        <v>23</v>
      </c>
      <c r="G976" t="s">
        <v>24</v>
      </c>
      <c r="H976" t="s">
        <v>39</v>
      </c>
      <c r="I976" t="s">
        <v>25</v>
      </c>
      <c r="J976" t="s">
        <v>106</v>
      </c>
      <c r="K976">
        <v>-47.625045499999999</v>
      </c>
      <c r="L976">
        <v>-73.667896299999995</v>
      </c>
      <c r="M976" s="1">
        <v>0</v>
      </c>
      <c r="O976" t="s">
        <v>27</v>
      </c>
      <c r="P976" t="s">
        <v>116</v>
      </c>
      <c r="Q976" s="3">
        <v>0</v>
      </c>
      <c r="R976" s="1">
        <v>0</v>
      </c>
      <c r="S976" t="s">
        <v>107</v>
      </c>
      <c r="T976" t="s">
        <v>108</v>
      </c>
      <c r="U976" t="s">
        <v>25</v>
      </c>
      <c r="V976" t="s">
        <v>109</v>
      </c>
      <c r="W976" s="4">
        <f>R976</f>
        <v>0</v>
      </c>
      <c r="X976" s="4">
        <f>Y976*10000</f>
        <v>14350000</v>
      </c>
      <c r="Y976" s="9">
        <v>1435</v>
      </c>
      <c r="Z976" s="5">
        <f>W976/Y976</f>
        <v>0</v>
      </c>
      <c r="AA976" t="str">
        <f>YEAR(E976)&amp;"-"&amp;IF(MONTH(E976)&lt;10,"0"&amp;MONTH(E976),MONTH(E976))</f>
        <v>2023-07</v>
      </c>
      <c r="AB976" t="str">
        <f>YEAR(E976)&amp;"-"&amp;IF(MONTH(E976)/6&lt;=1,1,2)</f>
        <v>2023-2</v>
      </c>
    </row>
    <row r="977" spans="1:28" hidden="1" x14ac:dyDescent="0.25">
      <c r="A977">
        <v>6690843</v>
      </c>
      <c r="B977">
        <v>362981</v>
      </c>
      <c r="C977" t="s">
        <v>1326</v>
      </c>
      <c r="D977" t="s">
        <v>358</v>
      </c>
      <c r="E977" t="s">
        <v>752</v>
      </c>
      <c r="F977" t="s">
        <v>23</v>
      </c>
      <c r="G977" t="s">
        <v>24</v>
      </c>
      <c r="H977" t="s">
        <v>24</v>
      </c>
      <c r="I977" t="s">
        <v>25</v>
      </c>
      <c r="J977" t="s">
        <v>70</v>
      </c>
      <c r="K977">
        <v>-44.967759100000002</v>
      </c>
      <c r="L977">
        <v>-71.778929000000005</v>
      </c>
      <c r="M977" s="1">
        <v>0</v>
      </c>
      <c r="O977" t="s">
        <v>54</v>
      </c>
      <c r="P977" t="s">
        <v>35</v>
      </c>
      <c r="Q977" s="3">
        <v>2352800000</v>
      </c>
      <c r="R977" s="1">
        <v>64313.427915548396</v>
      </c>
      <c r="S977" t="s">
        <v>1327</v>
      </c>
      <c r="T977" t="s">
        <v>1328</v>
      </c>
      <c r="U977" t="s">
        <v>25</v>
      </c>
      <c r="V977" t="s">
        <v>73</v>
      </c>
      <c r="W977" s="4">
        <f>R977</f>
        <v>64313.427915548396</v>
      </c>
      <c r="X977" s="4">
        <f>Y977*10000</f>
        <v>13840000</v>
      </c>
      <c r="Y977" s="9">
        <v>1384</v>
      </c>
      <c r="Z977" s="5">
        <f>W977/Y977</f>
        <v>46.469239823373115</v>
      </c>
      <c r="AA977" t="str">
        <f>YEAR(E977)&amp;"-"&amp;IF(MONTH(E977)&lt;10,"0"&amp;MONTH(E977),MONTH(E977))</f>
        <v>2023-11</v>
      </c>
      <c r="AB977" t="str">
        <f>YEAR(E977)&amp;"-"&amp;IF(MONTH(E977)/6&lt;=1,1,2)</f>
        <v>2023-2</v>
      </c>
    </row>
    <row r="978" spans="1:28" hidden="1" x14ac:dyDescent="0.25">
      <c r="A978">
        <v>6199254</v>
      </c>
      <c r="B978">
        <v>323501</v>
      </c>
      <c r="C978" t="s">
        <v>1631</v>
      </c>
      <c r="D978" t="s">
        <v>1092</v>
      </c>
      <c r="E978" t="s">
        <v>1571</v>
      </c>
      <c r="F978" t="s">
        <v>23</v>
      </c>
      <c r="G978" t="s">
        <v>24</v>
      </c>
      <c r="H978" t="s">
        <v>39</v>
      </c>
      <c r="I978" t="s">
        <v>25</v>
      </c>
      <c r="J978" t="s">
        <v>70</v>
      </c>
      <c r="K978">
        <v>-45.585418599999997</v>
      </c>
      <c r="L978">
        <v>-72.036125799999994</v>
      </c>
      <c r="M978" s="1">
        <v>0</v>
      </c>
      <c r="O978" t="s">
        <v>27</v>
      </c>
      <c r="P978" t="s">
        <v>751</v>
      </c>
      <c r="Q978" s="3">
        <v>2365831258</v>
      </c>
      <c r="R978" s="1">
        <v>65000</v>
      </c>
      <c r="S978" t="s">
        <v>1632</v>
      </c>
      <c r="T978" t="s">
        <v>1633</v>
      </c>
      <c r="U978" t="s">
        <v>25</v>
      </c>
      <c r="V978" t="s">
        <v>73</v>
      </c>
      <c r="W978" s="4">
        <f>R978</f>
        <v>65000</v>
      </c>
      <c r="X978" s="4">
        <f>Y978*10000</f>
        <v>11000000</v>
      </c>
      <c r="Y978" s="9">
        <v>1100</v>
      </c>
      <c r="Z978" s="5">
        <f>W978/Y978</f>
        <v>59.090909090909093</v>
      </c>
      <c r="AA978" t="str">
        <f>YEAR(E978)&amp;"-"&amp;IF(MONTH(E978)&lt;10,"0"&amp;MONTH(E978),MONTH(E978))</f>
        <v>2023-07</v>
      </c>
      <c r="AB978" t="str">
        <f>YEAR(E978)&amp;"-"&amp;IF(MONTH(E978)/6&lt;=1,1,2)</f>
        <v>2023-2</v>
      </c>
    </row>
    <row r="979" spans="1:28" hidden="1" x14ac:dyDescent="0.25">
      <c r="A979">
        <v>6159480</v>
      </c>
      <c r="B979">
        <v>320649</v>
      </c>
      <c r="C979" t="s">
        <v>830</v>
      </c>
      <c r="D979" t="s">
        <v>633</v>
      </c>
      <c r="E979" t="s">
        <v>507</v>
      </c>
      <c r="F979" t="s">
        <v>23</v>
      </c>
      <c r="G979" t="s">
        <v>24</v>
      </c>
      <c r="H979" t="s">
        <v>39</v>
      </c>
      <c r="I979" t="s">
        <v>25</v>
      </c>
      <c r="J979" t="s">
        <v>59</v>
      </c>
      <c r="K979">
        <v>-44.729918699999999</v>
      </c>
      <c r="L979">
        <v>-72.682281200000006</v>
      </c>
      <c r="M979" s="1">
        <v>8000000</v>
      </c>
      <c r="O979" t="s">
        <v>27</v>
      </c>
      <c r="P979" t="s">
        <v>118</v>
      </c>
      <c r="Q979" s="3">
        <v>900000000</v>
      </c>
      <c r="R979" s="1">
        <v>24941.339355465901</v>
      </c>
      <c r="S979" t="s">
        <v>818</v>
      </c>
      <c r="T979" t="s">
        <v>819</v>
      </c>
      <c r="U979" t="s">
        <v>25</v>
      </c>
      <c r="V979" t="s">
        <v>61</v>
      </c>
      <c r="W979" s="4">
        <f>R979</f>
        <v>24941.339355465901</v>
      </c>
      <c r="X979" s="4">
        <f>Y979*10000</f>
        <v>8000000</v>
      </c>
      <c r="Y979" s="9">
        <v>800</v>
      </c>
      <c r="Z979" s="5">
        <f>W979/Y979</f>
        <v>31.176674194332378</v>
      </c>
      <c r="AA979" t="str">
        <f>YEAR(E979)&amp;"-"&amp;IF(MONTH(E979)&lt;10,"0"&amp;MONTH(E979),MONTH(E979))</f>
        <v>2023-07</v>
      </c>
      <c r="AB979" t="str">
        <f>YEAR(E979)&amp;"-"&amp;IF(MONTH(E979)/6&lt;=1,1,2)</f>
        <v>2023-2</v>
      </c>
    </row>
    <row r="980" spans="1:28" hidden="1" x14ac:dyDescent="0.25">
      <c r="A980">
        <v>6625883</v>
      </c>
      <c r="B980">
        <v>356035</v>
      </c>
      <c r="C980" t="s">
        <v>1388</v>
      </c>
      <c r="D980" t="s">
        <v>358</v>
      </c>
      <c r="E980" t="s">
        <v>533</v>
      </c>
      <c r="F980" t="s">
        <v>23</v>
      </c>
      <c r="G980" t="s">
        <v>24</v>
      </c>
      <c r="H980" t="s">
        <v>39</v>
      </c>
      <c r="I980" t="s">
        <v>25</v>
      </c>
      <c r="J980" t="s">
        <v>70</v>
      </c>
      <c r="K980">
        <v>-45.419054799999998</v>
      </c>
      <c r="L980">
        <v>-71.715726900000007</v>
      </c>
      <c r="M980" s="1">
        <v>7513700</v>
      </c>
      <c r="O980" t="s">
        <v>54</v>
      </c>
      <c r="P980" t="s">
        <v>35</v>
      </c>
      <c r="Q980" s="3">
        <v>1337000000</v>
      </c>
      <c r="R980" s="1">
        <v>36693.239304963601</v>
      </c>
      <c r="S980" t="s">
        <v>1389</v>
      </c>
      <c r="T980" t="s">
        <v>1390</v>
      </c>
      <c r="U980" t="s">
        <v>25</v>
      </c>
      <c r="V980" t="s">
        <v>73</v>
      </c>
      <c r="W980" s="4">
        <f>R980</f>
        <v>36693.239304963601</v>
      </c>
      <c r="X980" s="4">
        <f>Y980*10000</f>
        <v>7513700</v>
      </c>
      <c r="Y980" s="9">
        <v>751.37</v>
      </c>
      <c r="Z980" s="5">
        <f>W980/Y980</f>
        <v>48.835113599110429</v>
      </c>
      <c r="AA980" t="str">
        <f>YEAR(E980)&amp;"-"&amp;IF(MONTH(E980)&lt;10,"0"&amp;MONTH(E980),MONTH(E980))</f>
        <v>2023-11</v>
      </c>
      <c r="AB980" t="str">
        <f>YEAR(E980)&amp;"-"&amp;IF(MONTH(E980)/6&lt;=1,1,2)</f>
        <v>2023-2</v>
      </c>
    </row>
    <row r="981" spans="1:28" hidden="1" x14ac:dyDescent="0.25">
      <c r="A981">
        <v>6806040</v>
      </c>
      <c r="B981">
        <v>370260</v>
      </c>
      <c r="C981" t="s">
        <v>906</v>
      </c>
      <c r="D981" t="s">
        <v>489</v>
      </c>
      <c r="E981" t="s">
        <v>907</v>
      </c>
      <c r="F981" t="s">
        <v>23</v>
      </c>
      <c r="G981" t="s">
        <v>24</v>
      </c>
      <c r="H981" t="s">
        <v>24</v>
      </c>
      <c r="I981" t="s">
        <v>25</v>
      </c>
      <c r="J981" t="s">
        <v>42</v>
      </c>
      <c r="K981">
        <v>-44.722659200000002</v>
      </c>
      <c r="L981">
        <v>-72.149059600000001</v>
      </c>
      <c r="M981" s="1">
        <v>7500000</v>
      </c>
      <c r="O981" t="s">
        <v>27</v>
      </c>
      <c r="P981" t="s">
        <v>457</v>
      </c>
      <c r="Q981" s="3">
        <v>912473413</v>
      </c>
      <c r="R981" s="1">
        <v>24700</v>
      </c>
      <c r="S981" t="s">
        <v>908</v>
      </c>
      <c r="T981" t="s">
        <v>35</v>
      </c>
      <c r="U981" t="s">
        <v>25</v>
      </c>
      <c r="V981" t="s">
        <v>46</v>
      </c>
      <c r="W981" s="4">
        <f>R981</f>
        <v>24700</v>
      </c>
      <c r="X981" s="4">
        <f>Y981*10000</f>
        <v>7500000</v>
      </c>
      <c r="Y981" s="9">
        <v>750</v>
      </c>
      <c r="Z981" s="5">
        <f>W981/Y981</f>
        <v>32.93333333333333</v>
      </c>
      <c r="AA981" t="str">
        <f>YEAR(E981)&amp;"-"&amp;IF(MONTH(E981)&lt;10,"0"&amp;MONTH(E981),MONTH(E981))</f>
        <v>2023-12</v>
      </c>
      <c r="AB981" t="str">
        <f>YEAR(E981)&amp;"-"&amp;IF(MONTH(E981)/6&lt;=1,1,2)</f>
        <v>2023-2</v>
      </c>
    </row>
    <row r="982" spans="1:28" hidden="1" x14ac:dyDescent="0.25">
      <c r="A982">
        <v>6371247</v>
      </c>
      <c r="B982">
        <v>336326</v>
      </c>
      <c r="C982" t="s">
        <v>615</v>
      </c>
      <c r="D982" t="s">
        <v>616</v>
      </c>
      <c r="E982" t="s">
        <v>617</v>
      </c>
      <c r="F982" t="s">
        <v>23</v>
      </c>
      <c r="G982" t="s">
        <v>24</v>
      </c>
      <c r="H982" t="s">
        <v>24</v>
      </c>
      <c r="I982" t="s">
        <v>25</v>
      </c>
      <c r="J982" t="s">
        <v>127</v>
      </c>
      <c r="K982">
        <v>-47.252079999999999</v>
      </c>
      <c r="L982">
        <v>-72.575230000000005</v>
      </c>
      <c r="M982" s="1">
        <v>0</v>
      </c>
      <c r="O982" t="s">
        <v>27</v>
      </c>
      <c r="P982" t="s">
        <v>614</v>
      </c>
      <c r="Q982" s="3">
        <v>652276615</v>
      </c>
      <c r="R982" s="1">
        <v>18100</v>
      </c>
      <c r="S982" t="s">
        <v>607</v>
      </c>
      <c r="T982" t="s">
        <v>233</v>
      </c>
      <c r="U982" t="s">
        <v>25</v>
      </c>
      <c r="V982" t="s">
        <v>129</v>
      </c>
      <c r="W982" s="4">
        <f>R982</f>
        <v>18100</v>
      </c>
      <c r="X982" s="4">
        <f>Y982*10000</f>
        <v>7160000</v>
      </c>
      <c r="Y982" s="9">
        <v>716</v>
      </c>
      <c r="Z982" s="5">
        <f>W982/Y982</f>
        <v>25.279329608938546</v>
      </c>
      <c r="AA982" t="str">
        <f>YEAR(E982)&amp;"-"&amp;IF(MONTH(E982)&lt;10,"0"&amp;MONTH(E982),MONTH(E982))</f>
        <v>2023-08</v>
      </c>
      <c r="AB982" t="str">
        <f>YEAR(E982)&amp;"-"&amp;IF(MONTH(E982)/6&lt;=1,1,2)</f>
        <v>2023-2</v>
      </c>
    </row>
    <row r="983" spans="1:28" hidden="1" x14ac:dyDescent="0.25">
      <c r="A983">
        <v>6742295</v>
      </c>
      <c r="B983">
        <v>365944</v>
      </c>
      <c r="C983" t="s">
        <v>363</v>
      </c>
      <c r="D983" t="s">
        <v>364</v>
      </c>
      <c r="E983" t="s">
        <v>94</v>
      </c>
      <c r="F983" t="s">
        <v>23</v>
      </c>
      <c r="G983" t="s">
        <v>24</v>
      </c>
      <c r="H983" t="s">
        <v>39</v>
      </c>
      <c r="I983" t="s">
        <v>25</v>
      </c>
      <c r="J983" t="s">
        <v>127</v>
      </c>
      <c r="K983">
        <v>-47.477766600000002</v>
      </c>
      <c r="L983">
        <v>-72.501825199999999</v>
      </c>
      <c r="M983" s="1">
        <v>7100000</v>
      </c>
      <c r="O983" t="s">
        <v>27</v>
      </c>
      <c r="P983" t="s">
        <v>365</v>
      </c>
      <c r="Q983" s="3">
        <v>259895973</v>
      </c>
      <c r="R983" s="1">
        <v>7100</v>
      </c>
      <c r="S983" t="s">
        <v>352</v>
      </c>
      <c r="T983" t="s">
        <v>353</v>
      </c>
      <c r="U983" t="s">
        <v>25</v>
      </c>
      <c r="V983" t="s">
        <v>129</v>
      </c>
      <c r="W983" s="4">
        <f>R983</f>
        <v>7100</v>
      </c>
      <c r="X983" s="4">
        <f>Y983*10000</f>
        <v>7100000</v>
      </c>
      <c r="Y983" s="9">
        <v>710</v>
      </c>
      <c r="Z983" s="5">
        <f>W983/Y983</f>
        <v>10</v>
      </c>
      <c r="AA983" t="str">
        <f>YEAR(E983)&amp;"-"&amp;IF(MONTH(E983)&lt;10,"0"&amp;MONTH(E983),MONTH(E983))</f>
        <v>2023-12</v>
      </c>
      <c r="AB983" t="str">
        <f>YEAR(E983)&amp;"-"&amp;IF(MONTH(E983)/6&lt;=1,1,2)</f>
        <v>2023-2</v>
      </c>
    </row>
    <row r="984" spans="1:28" hidden="1" x14ac:dyDescent="0.25">
      <c r="A984">
        <v>6464731</v>
      </c>
      <c r="B984">
        <v>343789</v>
      </c>
      <c r="C984" t="s">
        <v>1340</v>
      </c>
      <c r="D984" t="s">
        <v>311</v>
      </c>
      <c r="E984" t="s">
        <v>653</v>
      </c>
      <c r="F984" t="s">
        <v>23</v>
      </c>
      <c r="G984" t="s">
        <v>24</v>
      </c>
      <c r="H984" t="s">
        <v>24</v>
      </c>
      <c r="I984" t="s">
        <v>25</v>
      </c>
      <c r="J984" t="s">
        <v>26</v>
      </c>
      <c r="K984">
        <v>-46.049451500000004</v>
      </c>
      <c r="L984">
        <v>-73.367570400000005</v>
      </c>
      <c r="M984" s="1">
        <v>7070000</v>
      </c>
      <c r="O984" t="s">
        <v>54</v>
      </c>
      <c r="P984" t="s">
        <v>35</v>
      </c>
      <c r="Q984" s="3">
        <v>1202045305</v>
      </c>
      <c r="R984" s="1">
        <v>33274</v>
      </c>
      <c r="S984" t="s">
        <v>1341</v>
      </c>
      <c r="T984" t="s">
        <v>1342</v>
      </c>
      <c r="U984" t="s">
        <v>25</v>
      </c>
      <c r="V984" t="s">
        <v>25</v>
      </c>
      <c r="W984" s="4">
        <f>R984</f>
        <v>33274</v>
      </c>
      <c r="X984" s="4">
        <f>Y984*10000</f>
        <v>7070000</v>
      </c>
      <c r="Y984" s="9">
        <v>707</v>
      </c>
      <c r="Z984" s="5">
        <f>W984/Y984</f>
        <v>47.063649222065067</v>
      </c>
      <c r="AA984" t="str">
        <f>YEAR(E984)&amp;"-"&amp;IF(MONTH(E984)&lt;10,"0"&amp;MONTH(E984),MONTH(E984))</f>
        <v>2023-08</v>
      </c>
      <c r="AB984" t="str">
        <f>YEAR(E984)&amp;"-"&amp;IF(MONTH(E984)/6&lt;=1,1,2)</f>
        <v>2023-2</v>
      </c>
    </row>
    <row r="985" spans="1:28" hidden="1" x14ac:dyDescent="0.25">
      <c r="A985">
        <v>6668437</v>
      </c>
      <c r="B985">
        <v>361187</v>
      </c>
      <c r="C985" t="s">
        <v>837</v>
      </c>
      <c r="D985" t="s">
        <v>489</v>
      </c>
      <c r="E985" t="s">
        <v>456</v>
      </c>
      <c r="F985" t="s">
        <v>23</v>
      </c>
      <c r="G985" t="s">
        <v>24</v>
      </c>
      <c r="H985" t="s">
        <v>24</v>
      </c>
      <c r="I985" t="s">
        <v>25</v>
      </c>
      <c r="J985" t="s">
        <v>63</v>
      </c>
      <c r="K985">
        <v>-46.391609699999997</v>
      </c>
      <c r="L985">
        <v>-72.451134199999998</v>
      </c>
      <c r="M985" s="1">
        <v>6800000</v>
      </c>
      <c r="O985" t="s">
        <v>27</v>
      </c>
      <c r="P985" t="s">
        <v>403</v>
      </c>
      <c r="Q985" s="3">
        <v>775639412</v>
      </c>
      <c r="R985" s="1">
        <v>21250</v>
      </c>
      <c r="S985" t="s">
        <v>835</v>
      </c>
      <c r="T985" t="s">
        <v>35</v>
      </c>
      <c r="U985" t="s">
        <v>25</v>
      </c>
      <c r="V985" t="s">
        <v>66</v>
      </c>
      <c r="W985" s="4">
        <f>R985</f>
        <v>21250</v>
      </c>
      <c r="X985" s="4">
        <f>Y985*10000</f>
        <v>6800000</v>
      </c>
      <c r="Y985" s="9">
        <v>680</v>
      </c>
      <c r="Z985" s="5">
        <f>W985/Y985</f>
        <v>31.25</v>
      </c>
      <c r="AA985" t="str">
        <f>YEAR(E985)&amp;"-"&amp;IF(MONTH(E985)&lt;10,"0"&amp;MONTH(E985),MONTH(E985))</f>
        <v>2023-11</v>
      </c>
      <c r="AB985" t="str">
        <f>YEAR(E985)&amp;"-"&amp;IF(MONTH(E985)/6&lt;=1,1,2)</f>
        <v>2023-2</v>
      </c>
    </row>
    <row r="986" spans="1:28" hidden="1" x14ac:dyDescent="0.25">
      <c r="A986">
        <v>6668594</v>
      </c>
      <c r="B986">
        <v>361344</v>
      </c>
      <c r="C986" t="s">
        <v>527</v>
      </c>
      <c r="D986" t="s">
        <v>489</v>
      </c>
      <c r="E986" t="s">
        <v>456</v>
      </c>
      <c r="F986" t="s">
        <v>23</v>
      </c>
      <c r="G986" t="s">
        <v>24</v>
      </c>
      <c r="H986" t="s">
        <v>24</v>
      </c>
      <c r="I986" t="s">
        <v>25</v>
      </c>
      <c r="J986" t="s">
        <v>26</v>
      </c>
      <c r="K986">
        <v>-45.199759999999998</v>
      </c>
      <c r="L986">
        <v>-73.425579999999997</v>
      </c>
      <c r="M986" s="1">
        <v>6640000</v>
      </c>
      <c r="O986" t="s">
        <v>27</v>
      </c>
      <c r="P986" t="s">
        <v>403</v>
      </c>
      <c r="Q986" s="3">
        <v>511009495</v>
      </c>
      <c r="R986" s="1">
        <v>14000</v>
      </c>
      <c r="S986" t="s">
        <v>35</v>
      </c>
      <c r="T986" t="s">
        <v>228</v>
      </c>
      <c r="U986" t="s">
        <v>25</v>
      </c>
      <c r="V986" t="s">
        <v>25</v>
      </c>
      <c r="W986" s="4">
        <f>R986</f>
        <v>14000</v>
      </c>
      <c r="X986" s="4">
        <f>Y986*10000</f>
        <v>6640000</v>
      </c>
      <c r="Y986" s="9">
        <v>664</v>
      </c>
      <c r="Z986" s="5">
        <f>W986/Y986</f>
        <v>21.08433734939759</v>
      </c>
      <c r="AA986" t="str">
        <f>YEAR(E986)&amp;"-"&amp;IF(MONTH(E986)&lt;10,"0"&amp;MONTH(E986),MONTH(E986))</f>
        <v>2023-11</v>
      </c>
      <c r="AB986" t="str">
        <f>YEAR(E986)&amp;"-"&amp;IF(MONTH(E986)/6&lt;=1,1,2)</f>
        <v>2023-2</v>
      </c>
    </row>
    <row r="987" spans="1:28" hidden="1" x14ac:dyDescent="0.25">
      <c r="A987">
        <v>6668626</v>
      </c>
      <c r="B987">
        <v>361375</v>
      </c>
      <c r="C987" t="s">
        <v>731</v>
      </c>
      <c r="D987" t="s">
        <v>489</v>
      </c>
      <c r="E987" t="s">
        <v>456</v>
      </c>
      <c r="F987" t="s">
        <v>23</v>
      </c>
      <c r="G987" t="s">
        <v>24</v>
      </c>
      <c r="H987" t="s">
        <v>24</v>
      </c>
      <c r="I987" t="s">
        <v>25</v>
      </c>
      <c r="J987" t="s">
        <v>127</v>
      </c>
      <c r="K987">
        <v>-47.252079999999999</v>
      </c>
      <c r="L987">
        <v>-72.575230000000005</v>
      </c>
      <c r="M987" s="1">
        <v>6600000</v>
      </c>
      <c r="O987" t="s">
        <v>27</v>
      </c>
      <c r="P987" t="s">
        <v>403</v>
      </c>
      <c r="Q987" s="3">
        <v>660662275</v>
      </c>
      <c r="R987" s="1">
        <v>18100</v>
      </c>
      <c r="S987" t="s">
        <v>732</v>
      </c>
      <c r="T987" t="s">
        <v>35</v>
      </c>
      <c r="U987" t="s">
        <v>25</v>
      </c>
      <c r="V987" t="s">
        <v>129</v>
      </c>
      <c r="W987" s="4">
        <f>R987</f>
        <v>18100</v>
      </c>
      <c r="X987" s="4">
        <f>Y987*10000</f>
        <v>6600000</v>
      </c>
      <c r="Y987" s="9">
        <v>660</v>
      </c>
      <c r="Z987" s="5">
        <f>W987/Y987</f>
        <v>27.424242424242426</v>
      </c>
      <c r="AA987" t="str">
        <f>YEAR(E987)&amp;"-"&amp;IF(MONTH(E987)&lt;10,"0"&amp;MONTH(E987),MONTH(E987))</f>
        <v>2023-11</v>
      </c>
      <c r="AB987" t="str">
        <f>YEAR(E987)&amp;"-"&amp;IF(MONTH(E987)/6&lt;=1,1,2)</f>
        <v>2023-2</v>
      </c>
    </row>
    <row r="988" spans="1:28" hidden="1" x14ac:dyDescent="0.25">
      <c r="A988">
        <v>6400940</v>
      </c>
      <c r="B988">
        <v>338839</v>
      </c>
      <c r="C988" t="s">
        <v>923</v>
      </c>
      <c r="D988" t="s">
        <v>435</v>
      </c>
      <c r="E988" t="s">
        <v>924</v>
      </c>
      <c r="F988" t="s">
        <v>23</v>
      </c>
      <c r="G988" t="s">
        <v>24</v>
      </c>
      <c r="H988" t="s">
        <v>24</v>
      </c>
      <c r="I988" t="s">
        <v>25</v>
      </c>
      <c r="J988" t="s">
        <v>33</v>
      </c>
      <c r="K988">
        <v>-46.545088700000001</v>
      </c>
      <c r="L988">
        <v>-71.723100299999999</v>
      </c>
      <c r="M988" s="1">
        <v>0</v>
      </c>
      <c r="O988" t="s">
        <v>27</v>
      </c>
      <c r="P988" t="s">
        <v>925</v>
      </c>
      <c r="Q988" s="3">
        <v>721304820</v>
      </c>
      <c r="R988" s="1">
        <v>20000</v>
      </c>
      <c r="S988" t="s">
        <v>926</v>
      </c>
      <c r="T988" t="s">
        <v>927</v>
      </c>
      <c r="U988" t="s">
        <v>25</v>
      </c>
      <c r="V988" t="s">
        <v>36</v>
      </c>
      <c r="W988" s="4">
        <f>R988</f>
        <v>20000</v>
      </c>
      <c r="X988" s="4">
        <f>Y988*10000</f>
        <v>6000000</v>
      </c>
      <c r="Y988" s="9">
        <v>600</v>
      </c>
      <c r="Z988" s="5">
        <f>W988/Y988</f>
        <v>33.333333333333336</v>
      </c>
      <c r="AA988" t="str">
        <f>YEAR(E988)&amp;"-"&amp;IF(MONTH(E988)&lt;10,"0"&amp;MONTH(E988),MONTH(E988))</f>
        <v>2023-08</v>
      </c>
      <c r="AB988" t="str">
        <f>YEAR(E988)&amp;"-"&amp;IF(MONTH(E988)/6&lt;=1,1,2)</f>
        <v>2023-2</v>
      </c>
    </row>
    <row r="989" spans="1:28" hidden="1" x14ac:dyDescent="0.25">
      <c r="A989">
        <v>6159482</v>
      </c>
      <c r="B989">
        <v>320651</v>
      </c>
      <c r="C989" t="s">
        <v>745</v>
      </c>
      <c r="D989" t="s">
        <v>633</v>
      </c>
      <c r="E989" t="s">
        <v>507</v>
      </c>
      <c r="F989" t="s">
        <v>23</v>
      </c>
      <c r="G989" t="s">
        <v>24</v>
      </c>
      <c r="H989" t="s">
        <v>39</v>
      </c>
      <c r="I989" t="s">
        <v>25</v>
      </c>
      <c r="J989" t="s">
        <v>59</v>
      </c>
      <c r="K989">
        <v>-45.004859699999997</v>
      </c>
      <c r="L989">
        <v>-72.481306599999996</v>
      </c>
      <c r="M989" s="1">
        <v>6000000</v>
      </c>
      <c r="O989" t="s">
        <v>27</v>
      </c>
      <c r="P989" t="s">
        <v>118</v>
      </c>
      <c r="Q989" s="3">
        <v>600000000</v>
      </c>
      <c r="R989" s="1">
        <v>16627.559570310601</v>
      </c>
      <c r="S989" t="s">
        <v>744</v>
      </c>
      <c r="T989" t="s">
        <v>746</v>
      </c>
      <c r="U989" t="s">
        <v>25</v>
      </c>
      <c r="V989" t="s">
        <v>61</v>
      </c>
      <c r="W989" s="4">
        <f>R989</f>
        <v>16627.559570310601</v>
      </c>
      <c r="X989" s="4">
        <f>Y989*10000</f>
        <v>6000000</v>
      </c>
      <c r="Y989" s="9">
        <v>600</v>
      </c>
      <c r="Z989" s="5">
        <f>W989/Y989</f>
        <v>27.712599283851002</v>
      </c>
      <c r="AA989" t="str">
        <f>YEAR(E989)&amp;"-"&amp;IF(MONTH(E989)&lt;10,"0"&amp;MONTH(E989),MONTH(E989))</f>
        <v>2023-07</v>
      </c>
      <c r="AB989" t="str">
        <f>YEAR(E989)&amp;"-"&amp;IF(MONTH(E989)/6&lt;=1,1,2)</f>
        <v>2023-2</v>
      </c>
    </row>
    <row r="990" spans="1:28" hidden="1" x14ac:dyDescent="0.25">
      <c r="A990">
        <v>6634931</v>
      </c>
      <c r="B990">
        <v>358654</v>
      </c>
      <c r="C990" t="s">
        <v>1100</v>
      </c>
      <c r="D990" t="s">
        <v>1101</v>
      </c>
      <c r="E990" t="s">
        <v>1102</v>
      </c>
      <c r="F990" t="s">
        <v>23</v>
      </c>
      <c r="G990" t="s">
        <v>24</v>
      </c>
      <c r="H990" t="s">
        <v>39</v>
      </c>
      <c r="I990" t="s">
        <v>25</v>
      </c>
      <c r="J990" t="s">
        <v>70</v>
      </c>
      <c r="K990">
        <v>-45.571225400000003</v>
      </c>
      <c r="L990">
        <v>-72.068264999999997</v>
      </c>
      <c r="M990" s="1">
        <v>0</v>
      </c>
      <c r="O990" t="s">
        <v>27</v>
      </c>
      <c r="P990" t="s">
        <v>889</v>
      </c>
      <c r="Q990" s="7">
        <v>2320000000</v>
      </c>
      <c r="R990" s="1">
        <v>21955.5657770912</v>
      </c>
      <c r="S990" t="s">
        <v>1055</v>
      </c>
      <c r="T990" t="s">
        <v>1056</v>
      </c>
      <c r="U990" t="s">
        <v>25</v>
      </c>
      <c r="V990" t="s">
        <v>73</v>
      </c>
      <c r="W990" s="4">
        <f>R990</f>
        <v>21955.5657770912</v>
      </c>
      <c r="X990" s="4">
        <f>Y990*10000</f>
        <v>5803299.9999999991</v>
      </c>
      <c r="Y990" s="9">
        <v>580.32999999999993</v>
      </c>
      <c r="Z990" s="5">
        <f>W990/Y990</f>
        <v>37.832898139147041</v>
      </c>
      <c r="AA990" t="str">
        <f>YEAR(E990)&amp;"-"&amp;IF(MONTH(E990)&lt;10,"0"&amp;MONTH(E990),MONTH(E990))</f>
        <v>2023-11</v>
      </c>
      <c r="AB990" t="str">
        <f>YEAR(E990)&amp;"-"&amp;IF(MONTH(E990)/6&lt;=1,1,2)</f>
        <v>2023-2</v>
      </c>
    </row>
    <row r="991" spans="1:28" hidden="1" x14ac:dyDescent="0.25">
      <c r="A991">
        <v>6625719</v>
      </c>
      <c r="B991">
        <v>355874</v>
      </c>
      <c r="C991" t="s">
        <v>1967</v>
      </c>
      <c r="D991" t="s">
        <v>358</v>
      </c>
      <c r="E991" t="s">
        <v>533</v>
      </c>
      <c r="F991" t="s">
        <v>23</v>
      </c>
      <c r="G991" t="s">
        <v>24</v>
      </c>
      <c r="H991" t="s">
        <v>39</v>
      </c>
      <c r="I991" t="s">
        <v>25</v>
      </c>
      <c r="J991" t="s">
        <v>424</v>
      </c>
      <c r="K991">
        <v>-43.896427600000003</v>
      </c>
      <c r="L991">
        <v>-73.744969400000002</v>
      </c>
      <c r="M991" s="1">
        <v>5450000</v>
      </c>
      <c r="O991" t="s">
        <v>54</v>
      </c>
      <c r="P991" t="s">
        <v>35</v>
      </c>
      <c r="Q991" s="3">
        <v>1550235317</v>
      </c>
      <c r="R991" s="1">
        <v>42511</v>
      </c>
      <c r="S991" t="s">
        <v>1968</v>
      </c>
      <c r="T991" t="s">
        <v>1969</v>
      </c>
      <c r="U991" t="s">
        <v>25</v>
      </c>
      <c r="V991" t="s">
        <v>427</v>
      </c>
      <c r="W991" s="4">
        <f>R991</f>
        <v>42511</v>
      </c>
      <c r="X991" s="4">
        <f>Y991*10000</f>
        <v>5450000</v>
      </c>
      <c r="Y991" s="9">
        <v>545</v>
      </c>
      <c r="Z991" s="5">
        <f>W991/Y991</f>
        <v>78.001834862385323</v>
      </c>
      <c r="AA991" t="str">
        <f>YEAR(E991)&amp;"-"&amp;IF(MONTH(E991)&lt;10,"0"&amp;MONTH(E991),MONTH(E991))</f>
        <v>2023-11</v>
      </c>
      <c r="AB991" t="str">
        <f>YEAR(E991)&amp;"-"&amp;IF(MONTH(E991)/6&lt;=1,1,2)</f>
        <v>2023-2</v>
      </c>
    </row>
    <row r="992" spans="1:28" hidden="1" x14ac:dyDescent="0.25">
      <c r="A992">
        <v>6742974</v>
      </c>
      <c r="B992">
        <v>366168</v>
      </c>
      <c r="C992" t="s">
        <v>1194</v>
      </c>
      <c r="D992" t="s">
        <v>489</v>
      </c>
      <c r="E992" t="s">
        <v>94</v>
      </c>
      <c r="F992" t="s">
        <v>23</v>
      </c>
      <c r="G992" t="s">
        <v>24</v>
      </c>
      <c r="H992" t="s">
        <v>24</v>
      </c>
      <c r="I992" t="s">
        <v>25</v>
      </c>
      <c r="J992" t="s">
        <v>127</v>
      </c>
      <c r="K992">
        <v>-47.397734999999997</v>
      </c>
      <c r="L992">
        <v>-72.267915900000006</v>
      </c>
      <c r="M992" s="1">
        <v>5450000</v>
      </c>
      <c r="O992" t="s">
        <v>27</v>
      </c>
      <c r="P992" t="s">
        <v>457</v>
      </c>
      <c r="Q992" s="3">
        <v>827274505</v>
      </c>
      <c r="R992" s="1">
        <v>22600</v>
      </c>
      <c r="S992" t="s">
        <v>1195</v>
      </c>
      <c r="T992" t="s">
        <v>644</v>
      </c>
      <c r="U992" t="s">
        <v>25</v>
      </c>
      <c r="V992" t="s">
        <v>129</v>
      </c>
      <c r="W992" s="4">
        <f>R992</f>
        <v>22600</v>
      </c>
      <c r="X992" s="4">
        <f>Y992*10000</f>
        <v>5450000</v>
      </c>
      <c r="Y992" s="9">
        <v>545</v>
      </c>
      <c r="Z992" s="5">
        <f>W992/Y992</f>
        <v>41.467889908256879</v>
      </c>
      <c r="AA992" t="str">
        <f>YEAR(E992)&amp;"-"&amp;IF(MONTH(E992)&lt;10,"0"&amp;MONTH(E992),MONTH(E992))</f>
        <v>2023-12</v>
      </c>
      <c r="AB992" t="str">
        <f>YEAR(E992)&amp;"-"&amp;IF(MONTH(E992)/6&lt;=1,1,2)</f>
        <v>2023-2</v>
      </c>
    </row>
    <row r="993" spans="1:28" hidden="1" x14ac:dyDescent="0.25">
      <c r="A993">
        <v>6340893</v>
      </c>
      <c r="B993">
        <v>334113</v>
      </c>
      <c r="C993" t="s">
        <v>1046</v>
      </c>
      <c r="D993" t="s">
        <v>355</v>
      </c>
      <c r="E993" t="s">
        <v>1047</v>
      </c>
      <c r="F993" t="s">
        <v>271</v>
      </c>
      <c r="G993" t="s">
        <v>24</v>
      </c>
      <c r="H993" t="s">
        <v>24</v>
      </c>
      <c r="I993" t="s">
        <v>25</v>
      </c>
      <c r="J993" t="s">
        <v>59</v>
      </c>
      <c r="K993">
        <v>-44.744586579985999</v>
      </c>
      <c r="L993">
        <v>-72.844229990789003</v>
      </c>
      <c r="M993" s="1">
        <v>5230000</v>
      </c>
      <c r="N993">
        <v>0</v>
      </c>
      <c r="O993" t="s">
        <v>27</v>
      </c>
      <c r="P993" t="s">
        <v>357</v>
      </c>
      <c r="Q993" s="3">
        <v>690000000</v>
      </c>
      <c r="R993" s="1">
        <v>19146.990000000002</v>
      </c>
      <c r="S993" t="s">
        <v>1048</v>
      </c>
      <c r="T993" t="s">
        <v>560</v>
      </c>
      <c r="U993" t="s">
        <v>25</v>
      </c>
      <c r="V993" t="s">
        <v>61</v>
      </c>
      <c r="W993" s="4">
        <f>R993</f>
        <v>19146.990000000002</v>
      </c>
      <c r="X993" s="4">
        <f>Y993*10000</f>
        <v>5230000</v>
      </c>
      <c r="Y993" s="9">
        <v>523</v>
      </c>
      <c r="Z993" s="5">
        <f>W993/Y993</f>
        <v>36.609923518164436</v>
      </c>
      <c r="AA993" t="str">
        <f>YEAR(E993)&amp;"-"&amp;IF(MONTH(E993)&lt;10,"0"&amp;MONTH(E993),MONTH(E993))</f>
        <v>2023-08</v>
      </c>
      <c r="AB993" t="str">
        <f>YEAR(E993)&amp;"-"&amp;IF(MONTH(E993)/6&lt;=1,1,2)</f>
        <v>2023-2</v>
      </c>
    </row>
    <row r="994" spans="1:28" hidden="1" x14ac:dyDescent="0.25">
      <c r="A994">
        <v>6287621</v>
      </c>
      <c r="B994">
        <v>330150</v>
      </c>
      <c r="C994" t="s">
        <v>1951</v>
      </c>
      <c r="D994" t="s">
        <v>1740</v>
      </c>
      <c r="E994" t="s">
        <v>1739</v>
      </c>
      <c r="F994" t="s">
        <v>23</v>
      </c>
      <c r="G994" t="s">
        <v>24</v>
      </c>
      <c r="H994" t="s">
        <v>24</v>
      </c>
      <c r="I994" t="s">
        <v>25</v>
      </c>
      <c r="J994" t="s">
        <v>42</v>
      </c>
      <c r="K994">
        <v>-44.651682899999997</v>
      </c>
      <c r="L994">
        <v>-72.081256300000007</v>
      </c>
      <c r="M994" s="1">
        <v>5000000</v>
      </c>
      <c r="O994" t="s">
        <v>27</v>
      </c>
      <c r="P994" t="s">
        <v>197</v>
      </c>
      <c r="Q994" s="3">
        <v>1380000000</v>
      </c>
      <c r="R994" s="1">
        <v>38263.873773580497</v>
      </c>
      <c r="S994" t="s">
        <v>1887</v>
      </c>
      <c r="T994" t="s">
        <v>1888</v>
      </c>
      <c r="U994" t="s">
        <v>25</v>
      </c>
      <c r="V994" t="s">
        <v>46</v>
      </c>
      <c r="W994" s="4">
        <f>R994</f>
        <v>38263.873773580497</v>
      </c>
      <c r="X994" s="4">
        <f>Y994*10000</f>
        <v>5000000</v>
      </c>
      <c r="Y994" s="9">
        <v>500</v>
      </c>
      <c r="Z994" s="5">
        <f>W994/Y994</f>
        <v>76.527747547160999</v>
      </c>
      <c r="AA994" t="str">
        <f>YEAR(E994)&amp;"-"&amp;IF(MONTH(E994)&lt;10,"0"&amp;MONTH(E994),MONTH(E994))</f>
        <v>2023-07</v>
      </c>
      <c r="AB994" t="str">
        <f>YEAR(E994)&amp;"-"&amp;IF(MONTH(E994)/6&lt;=1,1,2)</f>
        <v>2023-2</v>
      </c>
    </row>
    <row r="995" spans="1:28" hidden="1" x14ac:dyDescent="0.25">
      <c r="A995">
        <v>6664108</v>
      </c>
      <c r="B995">
        <v>360623</v>
      </c>
      <c r="C995" t="s">
        <v>1551</v>
      </c>
      <c r="D995" t="s">
        <v>489</v>
      </c>
      <c r="E995" t="s">
        <v>456</v>
      </c>
      <c r="F995" t="s">
        <v>23</v>
      </c>
      <c r="G995" t="s">
        <v>24</v>
      </c>
      <c r="H995" t="s">
        <v>24</v>
      </c>
      <c r="I995" t="s">
        <v>25</v>
      </c>
      <c r="J995" t="s">
        <v>127</v>
      </c>
      <c r="K995">
        <v>-47.467895800000001</v>
      </c>
      <c r="L995">
        <v>-72.532435599999999</v>
      </c>
      <c r="M995" s="1">
        <v>4710000</v>
      </c>
      <c r="O995" t="s">
        <v>27</v>
      </c>
      <c r="P995" t="s">
        <v>403</v>
      </c>
      <c r="Q995" s="3">
        <v>945367565</v>
      </c>
      <c r="R995" s="1">
        <v>25900</v>
      </c>
      <c r="S995" t="s">
        <v>1552</v>
      </c>
      <c r="T995" t="s">
        <v>644</v>
      </c>
      <c r="U995" t="s">
        <v>25</v>
      </c>
      <c r="V995" t="s">
        <v>129</v>
      </c>
      <c r="W995" s="4">
        <f>R995</f>
        <v>25900</v>
      </c>
      <c r="X995" s="4">
        <f>Y995*10000</f>
        <v>4710000</v>
      </c>
      <c r="Y995" s="9">
        <v>471</v>
      </c>
      <c r="Z995" s="5">
        <f>W995/Y995</f>
        <v>54.989384288747345</v>
      </c>
      <c r="AA995" t="str">
        <f>YEAR(E995)&amp;"-"&amp;IF(MONTH(E995)&lt;10,"0"&amp;MONTH(E995),MONTH(E995))</f>
        <v>2023-11</v>
      </c>
      <c r="AB995" t="str">
        <f>YEAR(E995)&amp;"-"&amp;IF(MONTH(E995)/6&lt;=1,1,2)</f>
        <v>2023-2</v>
      </c>
    </row>
    <row r="996" spans="1:28" hidden="1" x14ac:dyDescent="0.25">
      <c r="A996">
        <v>6690961</v>
      </c>
      <c r="B996">
        <v>363099</v>
      </c>
      <c r="C996" t="s">
        <v>2265</v>
      </c>
      <c r="D996" t="s">
        <v>358</v>
      </c>
      <c r="E996" t="s">
        <v>752</v>
      </c>
      <c r="F996" t="s">
        <v>23</v>
      </c>
      <c r="G996" t="s">
        <v>24</v>
      </c>
      <c r="H996" t="s">
        <v>24</v>
      </c>
      <c r="I996" t="s">
        <v>25</v>
      </c>
      <c r="J996" t="s">
        <v>26</v>
      </c>
      <c r="K996">
        <v>-45.035837399999998</v>
      </c>
      <c r="L996">
        <v>-73.765968599999994</v>
      </c>
      <c r="M996" s="1">
        <v>4703000</v>
      </c>
      <c r="O996" t="s">
        <v>54</v>
      </c>
      <c r="P996" t="s">
        <v>35</v>
      </c>
      <c r="Q996" s="3">
        <v>1692000000</v>
      </c>
      <c r="R996" s="1">
        <v>46250.561047733798</v>
      </c>
      <c r="S996" t="s">
        <v>2266</v>
      </c>
      <c r="T996" t="s">
        <v>2267</v>
      </c>
      <c r="U996" t="s">
        <v>25</v>
      </c>
      <c r="V996" t="s">
        <v>25</v>
      </c>
      <c r="W996" s="4">
        <f>R996</f>
        <v>46250.561047733798</v>
      </c>
      <c r="X996" s="4">
        <f>Y996*10000</f>
        <v>4703000</v>
      </c>
      <c r="Y996" s="9">
        <v>470.3</v>
      </c>
      <c r="Z996" s="5">
        <f>W996/Y996</f>
        <v>98.342677116167977</v>
      </c>
      <c r="AA996" t="str">
        <f>YEAR(E996)&amp;"-"&amp;IF(MONTH(E996)&lt;10,"0"&amp;MONTH(E996),MONTH(E996))</f>
        <v>2023-11</v>
      </c>
      <c r="AB996" t="str">
        <f>YEAR(E996)&amp;"-"&amp;IF(MONTH(E996)/6&lt;=1,1,2)</f>
        <v>2023-2</v>
      </c>
    </row>
    <row r="997" spans="1:28" hidden="1" x14ac:dyDescent="0.25">
      <c r="A997">
        <v>6374433</v>
      </c>
      <c r="B997">
        <v>336461</v>
      </c>
      <c r="C997" t="s">
        <v>2352</v>
      </c>
      <c r="D997" t="s">
        <v>52</v>
      </c>
      <c r="E997" t="s">
        <v>617</v>
      </c>
      <c r="F997" t="s">
        <v>23</v>
      </c>
      <c r="G997" t="s">
        <v>24</v>
      </c>
      <c r="H997" t="s">
        <v>39</v>
      </c>
      <c r="I997" t="s">
        <v>25</v>
      </c>
      <c r="J997" t="s">
        <v>70</v>
      </c>
      <c r="K997">
        <v>-45.583383400000002</v>
      </c>
      <c r="L997">
        <v>-72.052470700000001</v>
      </c>
      <c r="M997" s="1">
        <v>4560000</v>
      </c>
      <c r="O997" t="s">
        <v>54</v>
      </c>
      <c r="P997" t="s">
        <v>35</v>
      </c>
      <c r="Q997" s="3">
        <v>1762227982</v>
      </c>
      <c r="R997" s="1">
        <v>48900</v>
      </c>
      <c r="S997" t="s">
        <v>2353</v>
      </c>
      <c r="T997" t="s">
        <v>2354</v>
      </c>
      <c r="U997" t="s">
        <v>25</v>
      </c>
      <c r="V997" t="s">
        <v>73</v>
      </c>
      <c r="W997" s="4">
        <f>R997</f>
        <v>48900</v>
      </c>
      <c r="X997" s="4">
        <f>Y997*10000</f>
        <v>4560000</v>
      </c>
      <c r="Y997" s="9">
        <v>456</v>
      </c>
      <c r="Z997" s="5">
        <f>W997/Y997</f>
        <v>107.23684210526316</v>
      </c>
      <c r="AA997" t="str">
        <f>YEAR(E997)&amp;"-"&amp;IF(MONTH(E997)&lt;10,"0"&amp;MONTH(E997),MONTH(E997))</f>
        <v>2023-08</v>
      </c>
      <c r="AB997" t="str">
        <f>YEAR(E997)&amp;"-"&amp;IF(MONTH(E997)/6&lt;=1,1,2)</f>
        <v>2023-2</v>
      </c>
    </row>
    <row r="998" spans="1:28" hidden="1" x14ac:dyDescent="0.25">
      <c r="A998">
        <v>6340851</v>
      </c>
      <c r="B998">
        <v>334102</v>
      </c>
      <c r="C998" t="s">
        <v>1832</v>
      </c>
      <c r="D998" t="s">
        <v>461</v>
      </c>
      <c r="E998" t="s">
        <v>1047</v>
      </c>
      <c r="F998" t="s">
        <v>271</v>
      </c>
      <c r="G998" t="s">
        <v>24</v>
      </c>
      <c r="H998" t="s">
        <v>24</v>
      </c>
      <c r="I998" t="s">
        <v>25</v>
      </c>
      <c r="J998" t="s">
        <v>26</v>
      </c>
      <c r="K998">
        <v>-45.635163215600002</v>
      </c>
      <c r="L998">
        <v>-72.580504798307004</v>
      </c>
      <c r="M998" s="1">
        <v>4500000</v>
      </c>
      <c r="N998">
        <v>0</v>
      </c>
      <c r="O998" t="s">
        <v>27</v>
      </c>
      <c r="P998" t="s">
        <v>1210</v>
      </c>
      <c r="Q998" s="3">
        <v>1125000000</v>
      </c>
      <c r="R998" s="1">
        <v>31217.91</v>
      </c>
      <c r="S998" t="s">
        <v>1833</v>
      </c>
      <c r="T998" t="s">
        <v>237</v>
      </c>
      <c r="U998" t="s">
        <v>25</v>
      </c>
      <c r="V998" t="s">
        <v>25</v>
      </c>
      <c r="W998" s="4">
        <f>R998</f>
        <v>31217.91</v>
      </c>
      <c r="X998" s="4">
        <f>Y998*10000</f>
        <v>4500000</v>
      </c>
      <c r="Y998" s="9">
        <v>450</v>
      </c>
      <c r="Z998" s="5">
        <f>W998/Y998</f>
        <v>69.373133333333328</v>
      </c>
      <c r="AA998" t="str">
        <f>YEAR(E998)&amp;"-"&amp;IF(MONTH(E998)&lt;10,"0"&amp;MONTH(E998),MONTH(E998))</f>
        <v>2023-08</v>
      </c>
      <c r="AB998" t="str">
        <f>YEAR(E998)&amp;"-"&amp;IF(MONTH(E998)/6&lt;=1,1,2)</f>
        <v>2023-2</v>
      </c>
    </row>
    <row r="999" spans="1:28" hidden="1" x14ac:dyDescent="0.25">
      <c r="A999">
        <v>6199232</v>
      </c>
      <c r="B999">
        <v>323487</v>
      </c>
      <c r="C999" t="s">
        <v>1570</v>
      </c>
      <c r="D999" t="s">
        <v>1092</v>
      </c>
      <c r="E999" t="s">
        <v>1571</v>
      </c>
      <c r="F999" t="s">
        <v>23</v>
      </c>
      <c r="G999" t="s">
        <v>24</v>
      </c>
      <c r="H999" t="s">
        <v>39</v>
      </c>
      <c r="I999" t="s">
        <v>25</v>
      </c>
      <c r="J999" t="s">
        <v>26</v>
      </c>
      <c r="K999">
        <v>-45.403731499999999</v>
      </c>
      <c r="L999">
        <v>-72.686491899999993</v>
      </c>
      <c r="M999" s="1">
        <v>0</v>
      </c>
      <c r="O999" t="s">
        <v>27</v>
      </c>
      <c r="P999" t="s">
        <v>751</v>
      </c>
      <c r="Q999" s="3">
        <v>910481060</v>
      </c>
      <c r="R999" s="1">
        <v>25015</v>
      </c>
      <c r="S999" t="s">
        <v>1572</v>
      </c>
      <c r="T999" t="s">
        <v>1573</v>
      </c>
      <c r="U999" t="s">
        <v>25</v>
      </c>
      <c r="V999" t="s">
        <v>25</v>
      </c>
      <c r="W999" s="4">
        <f>R999</f>
        <v>25015</v>
      </c>
      <c r="X999" s="4">
        <f>Y999*10000</f>
        <v>4450000</v>
      </c>
      <c r="Y999" s="9">
        <v>445</v>
      </c>
      <c r="Z999" s="5">
        <f>W999/Y999</f>
        <v>56.213483146067418</v>
      </c>
      <c r="AA999" t="str">
        <f>YEAR(E999)&amp;"-"&amp;IF(MONTH(E999)&lt;10,"0"&amp;MONTH(E999),MONTH(E999))</f>
        <v>2023-07</v>
      </c>
      <c r="AB999" t="str">
        <f>YEAR(E999)&amp;"-"&amp;IF(MONTH(E999)/6&lt;=1,1,2)</f>
        <v>2023-2</v>
      </c>
    </row>
    <row r="1000" spans="1:28" hidden="1" x14ac:dyDescent="0.25">
      <c r="A1000">
        <v>6434800</v>
      </c>
      <c r="B1000">
        <v>341178</v>
      </c>
      <c r="C1000" t="s">
        <v>1542</v>
      </c>
      <c r="D1000" t="s">
        <v>355</v>
      </c>
      <c r="E1000" t="s">
        <v>1543</v>
      </c>
      <c r="F1000" t="s">
        <v>271</v>
      </c>
      <c r="G1000" t="s">
        <v>24</v>
      </c>
      <c r="H1000" t="s">
        <v>24</v>
      </c>
      <c r="I1000" t="s">
        <v>25</v>
      </c>
      <c r="J1000" t="s">
        <v>26</v>
      </c>
      <c r="K1000">
        <v>-45.403731499999999</v>
      </c>
      <c r="L1000">
        <v>-72.686491899999993</v>
      </c>
      <c r="M1000" s="1">
        <v>4450000</v>
      </c>
      <c r="N1000">
        <v>0</v>
      </c>
      <c r="O1000" t="s">
        <v>27</v>
      </c>
      <c r="P1000" t="s">
        <v>357</v>
      </c>
      <c r="Q1000" s="3">
        <v>880000000</v>
      </c>
      <c r="R1000" s="1">
        <v>24378.080000000002</v>
      </c>
      <c r="S1000" t="s">
        <v>1544</v>
      </c>
      <c r="T1000" t="s">
        <v>237</v>
      </c>
      <c r="U1000" t="s">
        <v>25</v>
      </c>
      <c r="V1000" t="s">
        <v>25</v>
      </c>
      <c r="W1000" s="4">
        <f>R1000</f>
        <v>24378.080000000002</v>
      </c>
      <c r="X1000" s="4">
        <f>Y1000*10000</f>
        <v>4450000</v>
      </c>
      <c r="Y1000" s="9">
        <v>445</v>
      </c>
      <c r="Z1000" s="5">
        <f>W1000/Y1000</f>
        <v>54.782202247191016</v>
      </c>
      <c r="AA1000" t="str">
        <f>YEAR(E1000)&amp;"-"&amp;IF(MONTH(E1000)&lt;10,"0"&amp;MONTH(E1000),MONTH(E1000))</f>
        <v>2023-08</v>
      </c>
      <c r="AB1000" t="str">
        <f>YEAR(E1000)&amp;"-"&amp;IF(MONTH(E1000)/6&lt;=1,1,2)</f>
        <v>2023-2</v>
      </c>
    </row>
    <row r="1001" spans="1:28" hidden="1" x14ac:dyDescent="0.25">
      <c r="A1001">
        <v>6664207</v>
      </c>
      <c r="B1001">
        <v>360720</v>
      </c>
      <c r="C1001" t="s">
        <v>985</v>
      </c>
      <c r="D1001" t="s">
        <v>489</v>
      </c>
      <c r="E1001" t="s">
        <v>456</v>
      </c>
      <c r="F1001" t="s">
        <v>23</v>
      </c>
      <c r="G1001" t="s">
        <v>24</v>
      </c>
      <c r="H1001" t="s">
        <v>24</v>
      </c>
      <c r="I1001" t="s">
        <v>25</v>
      </c>
      <c r="J1001" t="s">
        <v>127</v>
      </c>
      <c r="K1001">
        <v>-47.113821899999998</v>
      </c>
      <c r="L1001">
        <v>-72.764110099999996</v>
      </c>
      <c r="M1001" s="1">
        <v>4400000</v>
      </c>
      <c r="O1001" t="s">
        <v>27</v>
      </c>
      <c r="P1001" t="s">
        <v>403</v>
      </c>
      <c r="Q1001" s="3">
        <v>554810309</v>
      </c>
      <c r="R1001" s="1">
        <v>15200</v>
      </c>
      <c r="S1001" t="s">
        <v>986</v>
      </c>
      <c r="T1001" t="s">
        <v>644</v>
      </c>
      <c r="U1001" t="s">
        <v>25</v>
      </c>
      <c r="V1001" t="s">
        <v>129</v>
      </c>
      <c r="W1001" s="4">
        <f>R1001</f>
        <v>15200</v>
      </c>
      <c r="X1001" s="4">
        <f>Y1001*10000</f>
        <v>4400000</v>
      </c>
      <c r="Y1001" s="9">
        <v>440</v>
      </c>
      <c r="Z1001" s="5">
        <f>W1001/Y1001</f>
        <v>34.545454545454547</v>
      </c>
      <c r="AA1001" t="str">
        <f>YEAR(E1001)&amp;"-"&amp;IF(MONTH(E1001)&lt;10,"0"&amp;MONTH(E1001),MONTH(E1001))</f>
        <v>2023-11</v>
      </c>
      <c r="AB1001" t="str">
        <f>YEAR(E1001)&amp;"-"&amp;IF(MONTH(E1001)/6&lt;=1,1,2)</f>
        <v>2023-2</v>
      </c>
    </row>
    <row r="1002" spans="1:28" hidden="1" x14ac:dyDescent="0.25">
      <c r="A1002">
        <v>6625917</v>
      </c>
      <c r="B1002">
        <v>356068</v>
      </c>
      <c r="C1002" t="s">
        <v>2162</v>
      </c>
      <c r="D1002" t="s">
        <v>52</v>
      </c>
      <c r="E1002" t="s">
        <v>533</v>
      </c>
      <c r="F1002" t="s">
        <v>23</v>
      </c>
      <c r="G1002" t="s">
        <v>24</v>
      </c>
      <c r="H1002" t="s">
        <v>39</v>
      </c>
      <c r="I1002" t="s">
        <v>25</v>
      </c>
      <c r="J1002" t="s">
        <v>33</v>
      </c>
      <c r="K1002">
        <v>-46.575614100000003</v>
      </c>
      <c r="L1002">
        <v>-71.672153199999997</v>
      </c>
      <c r="M1002" s="1">
        <v>4250000</v>
      </c>
      <c r="O1002" t="s">
        <v>54</v>
      </c>
      <c r="P1002" t="s">
        <v>35</v>
      </c>
      <c r="Q1002" s="3">
        <v>1357764145</v>
      </c>
      <c r="R1002" s="1">
        <v>37233</v>
      </c>
      <c r="S1002" t="s">
        <v>2163</v>
      </c>
      <c r="T1002" t="s">
        <v>2155</v>
      </c>
      <c r="U1002" t="s">
        <v>25</v>
      </c>
      <c r="V1002" t="s">
        <v>36</v>
      </c>
      <c r="W1002" s="4">
        <f>R1002</f>
        <v>37233</v>
      </c>
      <c r="X1002" s="4">
        <f>Y1002*10000</f>
        <v>4250000</v>
      </c>
      <c r="Y1002" s="9">
        <v>425</v>
      </c>
      <c r="Z1002" s="5">
        <f>W1002/Y1002</f>
        <v>87.607058823529414</v>
      </c>
      <c r="AA1002" t="str">
        <f>YEAR(E1002)&amp;"-"&amp;IF(MONTH(E1002)&lt;10,"0"&amp;MONTH(E1002),MONTH(E1002))</f>
        <v>2023-11</v>
      </c>
      <c r="AB1002" t="str">
        <f>YEAR(E1002)&amp;"-"&amp;IF(MONTH(E1002)/6&lt;=1,1,2)</f>
        <v>2023-2</v>
      </c>
    </row>
    <row r="1003" spans="1:28" hidden="1" x14ac:dyDescent="0.25">
      <c r="A1003">
        <v>6159512</v>
      </c>
      <c r="B1003">
        <v>320681</v>
      </c>
      <c r="C1003" t="s">
        <v>1179</v>
      </c>
      <c r="D1003" t="s">
        <v>740</v>
      </c>
      <c r="E1003" t="s">
        <v>507</v>
      </c>
      <c r="F1003" t="s">
        <v>23</v>
      </c>
      <c r="G1003" t="s">
        <v>24</v>
      </c>
      <c r="H1003" t="s">
        <v>39</v>
      </c>
      <c r="I1003" t="s">
        <v>25</v>
      </c>
      <c r="J1003" t="s">
        <v>59</v>
      </c>
      <c r="K1003">
        <v>-44.729918699999999</v>
      </c>
      <c r="L1003">
        <v>-72.682281200000006</v>
      </c>
      <c r="M1003" s="1">
        <v>4150000</v>
      </c>
      <c r="O1003" t="s">
        <v>27</v>
      </c>
      <c r="P1003" t="s">
        <v>118</v>
      </c>
      <c r="Q1003" s="3">
        <v>618398917</v>
      </c>
      <c r="R1003" s="1">
        <v>17000</v>
      </c>
      <c r="S1003" t="s">
        <v>1177</v>
      </c>
      <c r="T1003" t="s">
        <v>1178</v>
      </c>
      <c r="U1003" t="s">
        <v>25</v>
      </c>
      <c r="V1003" t="s">
        <v>61</v>
      </c>
      <c r="W1003" s="4">
        <f>R1003</f>
        <v>17000</v>
      </c>
      <c r="X1003" s="4">
        <f>Y1003*10000</f>
        <v>4150000</v>
      </c>
      <c r="Y1003" s="9">
        <v>415</v>
      </c>
      <c r="Z1003" s="5">
        <f>W1003/Y1003</f>
        <v>40.963855421686745</v>
      </c>
      <c r="AA1003" t="str">
        <f>YEAR(E1003)&amp;"-"&amp;IF(MONTH(E1003)&lt;10,"0"&amp;MONTH(E1003),MONTH(E1003))</f>
        <v>2023-07</v>
      </c>
      <c r="AB1003" t="str">
        <f>YEAR(E1003)&amp;"-"&amp;IF(MONTH(E1003)/6&lt;=1,1,2)</f>
        <v>2023-2</v>
      </c>
    </row>
    <row r="1004" spans="1:28" hidden="1" x14ac:dyDescent="0.25">
      <c r="A1004">
        <v>6668907</v>
      </c>
      <c r="B1004">
        <v>361649</v>
      </c>
      <c r="C1004" t="s">
        <v>1694</v>
      </c>
      <c r="D1004" t="s">
        <v>1695</v>
      </c>
      <c r="E1004" t="s">
        <v>456</v>
      </c>
      <c r="F1004" t="s">
        <v>23</v>
      </c>
      <c r="G1004" t="s">
        <v>24</v>
      </c>
      <c r="H1004" t="s">
        <v>24</v>
      </c>
      <c r="I1004" t="s">
        <v>25</v>
      </c>
      <c r="J1004" t="s">
        <v>70</v>
      </c>
      <c r="K1004">
        <v>-45.909971200000001</v>
      </c>
      <c r="L1004">
        <v>-71.697506500000003</v>
      </c>
      <c r="M1004" s="1">
        <v>4000000</v>
      </c>
      <c r="O1004" t="s">
        <v>27</v>
      </c>
      <c r="P1004" t="s">
        <v>1141</v>
      </c>
      <c r="Q1004" s="3">
        <v>912516955</v>
      </c>
      <c r="R1004" s="1">
        <v>25000</v>
      </c>
      <c r="S1004" t="s">
        <v>1696</v>
      </c>
      <c r="T1004" t="s">
        <v>1492</v>
      </c>
      <c r="U1004" t="s">
        <v>25</v>
      </c>
      <c r="V1004" t="s">
        <v>73</v>
      </c>
      <c r="W1004" s="4">
        <f>R1004</f>
        <v>25000</v>
      </c>
      <c r="X1004" s="4">
        <f>Y1004*10000</f>
        <v>4000000</v>
      </c>
      <c r="Y1004" s="9">
        <v>400</v>
      </c>
      <c r="Z1004" s="5">
        <f>W1004/Y1004</f>
        <v>62.5</v>
      </c>
      <c r="AA1004" t="str">
        <f>YEAR(E1004)&amp;"-"&amp;IF(MONTH(E1004)&lt;10,"0"&amp;MONTH(E1004),MONTH(E1004))</f>
        <v>2023-11</v>
      </c>
      <c r="AB1004" t="str">
        <f>YEAR(E1004)&amp;"-"&amp;IF(MONTH(E1004)/6&lt;=1,1,2)</f>
        <v>2023-2</v>
      </c>
    </row>
    <row r="1005" spans="1:28" hidden="1" x14ac:dyDescent="0.25">
      <c r="A1005">
        <v>6625907</v>
      </c>
      <c r="B1005">
        <v>356058</v>
      </c>
      <c r="C1005" t="s">
        <v>3529</v>
      </c>
      <c r="D1005" t="s">
        <v>358</v>
      </c>
      <c r="E1005" t="s">
        <v>533</v>
      </c>
      <c r="F1005" t="s">
        <v>23</v>
      </c>
      <c r="G1005" t="s">
        <v>24</v>
      </c>
      <c r="H1005" t="s">
        <v>39</v>
      </c>
      <c r="I1005" t="s">
        <v>25</v>
      </c>
      <c r="J1005" t="s">
        <v>70</v>
      </c>
      <c r="K1005">
        <v>-44.893470299999997</v>
      </c>
      <c r="L1005">
        <v>-72.202055000000001</v>
      </c>
      <c r="M1005" s="1">
        <v>3900000</v>
      </c>
      <c r="O1005" t="s">
        <v>54</v>
      </c>
      <c r="P1005" t="s">
        <v>35</v>
      </c>
      <c r="Q1005" s="3">
        <v>4680000000</v>
      </c>
      <c r="R1005" s="1">
        <v>128440.059795983</v>
      </c>
      <c r="S1005" t="s">
        <v>3530</v>
      </c>
      <c r="T1005" t="s">
        <v>1492</v>
      </c>
      <c r="U1005" t="s">
        <v>25</v>
      </c>
      <c r="V1005" t="s">
        <v>73</v>
      </c>
      <c r="W1005" s="4">
        <f>R1005</f>
        <v>128440.059795983</v>
      </c>
      <c r="X1005" s="4">
        <f>Y1005*10000</f>
        <v>3900000</v>
      </c>
      <c r="Y1005" s="9">
        <v>390</v>
      </c>
      <c r="Z1005" s="5">
        <f>W1005/Y1005</f>
        <v>329.33348665636669</v>
      </c>
      <c r="AA1005" t="str">
        <f>YEAR(E1005)&amp;"-"&amp;IF(MONTH(E1005)&lt;10,"0"&amp;MONTH(E1005),MONTH(E1005))</f>
        <v>2023-11</v>
      </c>
      <c r="AB1005" t="str">
        <f>YEAR(E1005)&amp;"-"&amp;IF(MONTH(E1005)/6&lt;=1,1,2)</f>
        <v>2023-2</v>
      </c>
    </row>
    <row r="1006" spans="1:28" hidden="1" x14ac:dyDescent="0.25">
      <c r="A1006">
        <v>6668135</v>
      </c>
      <c r="B1006">
        <v>360892</v>
      </c>
      <c r="C1006" t="s">
        <v>2669</v>
      </c>
      <c r="D1006" t="s">
        <v>489</v>
      </c>
      <c r="E1006" t="s">
        <v>456</v>
      </c>
      <c r="F1006" t="s">
        <v>23</v>
      </c>
      <c r="G1006" t="s">
        <v>24</v>
      </c>
      <c r="H1006" t="s">
        <v>24</v>
      </c>
      <c r="I1006" t="s">
        <v>25</v>
      </c>
      <c r="J1006" t="s">
        <v>63</v>
      </c>
      <c r="K1006">
        <v>-46.395719999999997</v>
      </c>
      <c r="L1006">
        <v>-71.952870000000004</v>
      </c>
      <c r="M1006" s="1">
        <v>3760000</v>
      </c>
      <c r="O1006" t="s">
        <v>27</v>
      </c>
      <c r="P1006" t="s">
        <v>403</v>
      </c>
      <c r="Q1006" s="3">
        <v>1984541874</v>
      </c>
      <c r="R1006" s="1">
        <v>54370</v>
      </c>
      <c r="S1006" t="s">
        <v>2670</v>
      </c>
      <c r="T1006" t="s">
        <v>35</v>
      </c>
      <c r="U1006" t="s">
        <v>25</v>
      </c>
      <c r="V1006" t="s">
        <v>66</v>
      </c>
      <c r="W1006" s="4">
        <f>R1006</f>
        <v>54370</v>
      </c>
      <c r="X1006" s="4">
        <f>Y1006*10000</f>
        <v>3760000</v>
      </c>
      <c r="Y1006" s="9">
        <v>376</v>
      </c>
      <c r="Z1006" s="5">
        <f>W1006/Y1006</f>
        <v>144.60106382978722</v>
      </c>
      <c r="AA1006" t="str">
        <f>YEAR(E1006)&amp;"-"&amp;IF(MONTH(E1006)&lt;10,"0"&amp;MONTH(E1006),MONTH(E1006))</f>
        <v>2023-11</v>
      </c>
      <c r="AB1006" t="str">
        <f>YEAR(E1006)&amp;"-"&amp;IF(MONTH(E1006)/6&lt;=1,1,2)</f>
        <v>2023-2</v>
      </c>
    </row>
    <row r="1007" spans="1:28" hidden="1" x14ac:dyDescent="0.25">
      <c r="A1007">
        <v>6533954</v>
      </c>
      <c r="B1007">
        <v>348282</v>
      </c>
      <c r="C1007" t="s">
        <v>1558</v>
      </c>
      <c r="D1007" t="s">
        <v>311</v>
      </c>
      <c r="E1007" t="s">
        <v>1559</v>
      </c>
      <c r="F1007" t="s">
        <v>23</v>
      </c>
      <c r="G1007" t="s">
        <v>24</v>
      </c>
      <c r="H1007" t="s">
        <v>24</v>
      </c>
      <c r="I1007" t="s">
        <v>25</v>
      </c>
      <c r="J1007" t="s">
        <v>59</v>
      </c>
      <c r="K1007">
        <v>-44.9046102</v>
      </c>
      <c r="L1007">
        <v>-72.498616999999996</v>
      </c>
      <c r="M1007" s="1">
        <v>3600000</v>
      </c>
      <c r="O1007" t="s">
        <v>54</v>
      </c>
      <c r="P1007" t="s">
        <v>35</v>
      </c>
      <c r="Q1007" s="3">
        <v>720000000</v>
      </c>
      <c r="R1007" s="1">
        <v>19903.457175224001</v>
      </c>
      <c r="S1007" t="s">
        <v>1560</v>
      </c>
      <c r="T1007" t="s">
        <v>1561</v>
      </c>
      <c r="U1007" t="s">
        <v>25</v>
      </c>
      <c r="V1007" t="s">
        <v>61</v>
      </c>
      <c r="W1007" s="4">
        <f>R1007</f>
        <v>19903.457175224001</v>
      </c>
      <c r="X1007" s="4">
        <f>Y1007*10000</f>
        <v>3600000</v>
      </c>
      <c r="Y1007" s="9">
        <v>360</v>
      </c>
      <c r="Z1007" s="5">
        <f>W1007/Y1007</f>
        <v>55.287381042288892</v>
      </c>
      <c r="AA1007" t="str">
        <f>YEAR(E1007)&amp;"-"&amp;IF(MONTH(E1007)&lt;10,"0"&amp;MONTH(E1007),MONTH(E1007))</f>
        <v>2023-09</v>
      </c>
      <c r="AB1007" t="str">
        <f>YEAR(E1007)&amp;"-"&amp;IF(MONTH(E1007)/6&lt;=1,1,2)</f>
        <v>2023-2</v>
      </c>
    </row>
    <row r="1008" spans="1:28" hidden="1" x14ac:dyDescent="0.25">
      <c r="A1008">
        <v>6631459</v>
      </c>
      <c r="B1008">
        <v>358413</v>
      </c>
      <c r="C1008" t="s">
        <v>1185</v>
      </c>
      <c r="D1008" t="s">
        <v>1186</v>
      </c>
      <c r="E1008" t="s">
        <v>1187</v>
      </c>
      <c r="F1008" t="s">
        <v>23</v>
      </c>
      <c r="G1008" t="s">
        <v>24</v>
      </c>
      <c r="H1008" t="s">
        <v>39</v>
      </c>
      <c r="I1008" t="s">
        <v>25</v>
      </c>
      <c r="J1008" t="s">
        <v>26</v>
      </c>
      <c r="K1008">
        <v>-45.4035437</v>
      </c>
      <c r="L1008">
        <v>-72.686415499999995</v>
      </c>
      <c r="M1008" s="1">
        <v>3500000</v>
      </c>
      <c r="O1008" t="s">
        <v>27</v>
      </c>
      <c r="P1008" t="s">
        <v>197</v>
      </c>
      <c r="Q1008" s="3">
        <v>525000000</v>
      </c>
      <c r="R1008" s="1">
        <v>14408.340041216101</v>
      </c>
      <c r="S1008" t="s">
        <v>1108</v>
      </c>
      <c r="T1008" t="s">
        <v>1109</v>
      </c>
      <c r="U1008" t="s">
        <v>25</v>
      </c>
      <c r="V1008" t="s">
        <v>25</v>
      </c>
      <c r="W1008" s="4">
        <f>R1008</f>
        <v>14408.340041216101</v>
      </c>
      <c r="X1008" s="4">
        <f>Y1008*10000</f>
        <v>3500000</v>
      </c>
      <c r="Y1008" s="9">
        <v>350</v>
      </c>
      <c r="Z1008" s="5">
        <f>W1008/Y1008</f>
        <v>41.166685832045999</v>
      </c>
      <c r="AA1008" t="str">
        <f>YEAR(E1008)&amp;"-"&amp;IF(MONTH(E1008)&lt;10,"0"&amp;MONTH(E1008),MONTH(E1008))</f>
        <v>2023-11</v>
      </c>
      <c r="AB1008" t="str">
        <f>YEAR(E1008)&amp;"-"&amp;IF(MONTH(E1008)/6&lt;=1,1,2)</f>
        <v>2023-2</v>
      </c>
    </row>
    <row r="1009" spans="1:29" hidden="1" x14ac:dyDescent="0.25">
      <c r="A1009">
        <v>6630048</v>
      </c>
      <c r="B1009">
        <v>358214</v>
      </c>
      <c r="C1009" t="s">
        <v>1234</v>
      </c>
      <c r="D1009" t="s">
        <v>1235</v>
      </c>
      <c r="E1009" t="s">
        <v>533</v>
      </c>
      <c r="F1009" t="s">
        <v>23</v>
      </c>
      <c r="G1009" t="s">
        <v>24</v>
      </c>
      <c r="H1009" t="s">
        <v>24</v>
      </c>
      <c r="I1009" t="s">
        <v>25</v>
      </c>
      <c r="J1009" t="s">
        <v>63</v>
      </c>
      <c r="K1009">
        <v>-46.343007999999998</v>
      </c>
      <c r="L1009">
        <v>-72.907831999999999</v>
      </c>
      <c r="M1009" s="1">
        <v>3470000</v>
      </c>
      <c r="O1009" t="s">
        <v>27</v>
      </c>
      <c r="P1009" t="s">
        <v>839</v>
      </c>
      <c r="Q1009" s="3">
        <v>543353631</v>
      </c>
      <c r="R1009" s="1">
        <v>14900</v>
      </c>
      <c r="S1009" t="s">
        <v>1032</v>
      </c>
      <c r="T1009" t="s">
        <v>1236</v>
      </c>
      <c r="U1009" t="s">
        <v>25</v>
      </c>
      <c r="V1009" t="s">
        <v>66</v>
      </c>
      <c r="W1009" s="4">
        <f>R1009</f>
        <v>14900</v>
      </c>
      <c r="X1009" s="4">
        <f>Y1009*10000</f>
        <v>3470000</v>
      </c>
      <c r="Y1009" s="9">
        <v>347</v>
      </c>
      <c r="Z1009" s="5">
        <f>W1009/Y1009</f>
        <v>42.939481268011527</v>
      </c>
      <c r="AA1009" t="str">
        <f>YEAR(E1009)&amp;"-"&amp;IF(MONTH(E1009)&lt;10,"0"&amp;MONTH(E1009),MONTH(E1009))</f>
        <v>2023-11</v>
      </c>
      <c r="AB1009" t="str">
        <f>YEAR(E1009)&amp;"-"&amp;IF(MONTH(E1009)/6&lt;=1,1,2)</f>
        <v>2023-2</v>
      </c>
    </row>
    <row r="1010" spans="1:29" x14ac:dyDescent="0.25">
      <c r="A1010">
        <v>7978827</v>
      </c>
      <c r="B1010">
        <v>457675</v>
      </c>
      <c r="C1010" s="10" t="s">
        <v>3700</v>
      </c>
      <c r="D1010" t="s">
        <v>657</v>
      </c>
      <c r="E1010" t="s">
        <v>657</v>
      </c>
      <c r="F1010" t="s">
        <v>23</v>
      </c>
      <c r="G1010" t="s">
        <v>24</v>
      </c>
      <c r="H1010" t="s">
        <v>24</v>
      </c>
      <c r="I1010" t="s">
        <v>25</v>
      </c>
      <c r="J1010" t="s">
        <v>63</v>
      </c>
      <c r="K1010">
        <v>-46.246502999999997</v>
      </c>
      <c r="L1010">
        <v>-71.988762600000001</v>
      </c>
      <c r="M1010" s="1">
        <v>0</v>
      </c>
      <c r="O1010" t="s">
        <v>54</v>
      </c>
      <c r="P1010" t="s">
        <v>35</v>
      </c>
      <c r="Q1010" s="3">
        <v>1761521935</v>
      </c>
      <c r="R1010" s="1">
        <v>46486</v>
      </c>
      <c r="S1010" t="s">
        <v>3701</v>
      </c>
      <c r="T1010" t="s">
        <v>3702</v>
      </c>
      <c r="U1010" t="s">
        <v>25</v>
      </c>
      <c r="V1010" t="s">
        <v>66</v>
      </c>
      <c r="W1010" s="4">
        <f>R1010</f>
        <v>46486</v>
      </c>
      <c r="X1010" s="4">
        <f>Y1010*10000</f>
        <v>1020000</v>
      </c>
      <c r="Y1010" s="9">
        <v>102</v>
      </c>
      <c r="Z1010" s="5">
        <f>W1010/Y1010</f>
        <v>455.74509803921569</v>
      </c>
      <c r="AA1010" t="str">
        <f>YEAR(E1010)&amp;"-"&amp;IF(MONTH(E1010)&lt;10,"0"&amp;MONTH(E1010),MONTH(E1010))</f>
        <v>2024-08</v>
      </c>
      <c r="AB1010" t="str">
        <f>YEAR(E1010)&amp;"-"&amp;IF(MONTH(E1010)/6&lt;=1,1,2)</f>
        <v>2024-2</v>
      </c>
      <c r="AC1010">
        <v>3</v>
      </c>
    </row>
    <row r="1011" spans="1:29" hidden="1" x14ac:dyDescent="0.25">
      <c r="A1011">
        <v>6164919</v>
      </c>
      <c r="B1011">
        <v>321024</v>
      </c>
      <c r="C1011" t="s">
        <v>1329</v>
      </c>
      <c r="D1011" t="s">
        <v>833</v>
      </c>
      <c r="E1011" t="s">
        <v>834</v>
      </c>
      <c r="F1011" t="s">
        <v>23</v>
      </c>
      <c r="G1011" t="s">
        <v>24</v>
      </c>
      <c r="H1011" t="s">
        <v>24</v>
      </c>
      <c r="I1011" t="s">
        <v>25</v>
      </c>
      <c r="J1011" t="s">
        <v>33</v>
      </c>
      <c r="K1011">
        <v>-47.015630000000002</v>
      </c>
      <c r="L1011">
        <v>-72.939369999999997</v>
      </c>
      <c r="M1011" s="1">
        <v>3000000</v>
      </c>
      <c r="O1011" t="s">
        <v>27</v>
      </c>
      <c r="P1011" t="s">
        <v>751</v>
      </c>
      <c r="Q1011" s="3">
        <v>508733776</v>
      </c>
      <c r="R1011" s="1">
        <v>14000</v>
      </c>
      <c r="S1011" t="s">
        <v>1330</v>
      </c>
      <c r="T1011" t="s">
        <v>188</v>
      </c>
      <c r="U1011" t="s">
        <v>25</v>
      </c>
      <c r="V1011" t="s">
        <v>36</v>
      </c>
      <c r="W1011" s="4">
        <f>R1011</f>
        <v>14000</v>
      </c>
      <c r="X1011" s="4">
        <f>Y1011*10000</f>
        <v>3000000</v>
      </c>
      <c r="Y1011" s="9">
        <v>300</v>
      </c>
      <c r="Z1011" s="5">
        <f>W1011/Y1011</f>
        <v>46.666666666666664</v>
      </c>
      <c r="AA1011" t="str">
        <f>YEAR(E1011)&amp;"-"&amp;IF(MONTH(E1011)&lt;10,"0"&amp;MONTH(E1011),MONTH(E1011))</f>
        <v>2023-07</v>
      </c>
      <c r="AB1011" t="str">
        <f>YEAR(E1011)&amp;"-"&amp;IF(MONTH(E1011)/6&lt;=1,1,2)</f>
        <v>2023-2</v>
      </c>
    </row>
    <row r="1012" spans="1:29" hidden="1" x14ac:dyDescent="0.25">
      <c r="A1012">
        <v>6191500</v>
      </c>
      <c r="B1012">
        <v>323010</v>
      </c>
      <c r="C1012" t="s">
        <v>1347</v>
      </c>
      <c r="D1012" t="s">
        <v>997</v>
      </c>
      <c r="E1012" t="s">
        <v>998</v>
      </c>
      <c r="F1012" t="s">
        <v>23</v>
      </c>
      <c r="G1012" t="s">
        <v>24</v>
      </c>
      <c r="H1012" t="s">
        <v>24</v>
      </c>
      <c r="I1012" t="s">
        <v>25</v>
      </c>
      <c r="J1012" t="s">
        <v>33</v>
      </c>
      <c r="K1012">
        <v>-46.92306</v>
      </c>
      <c r="L1012">
        <v>-72.688800000000001</v>
      </c>
      <c r="M1012" s="1">
        <v>2950000</v>
      </c>
      <c r="O1012" t="s">
        <v>27</v>
      </c>
      <c r="P1012" t="s">
        <v>751</v>
      </c>
      <c r="Q1012" s="3">
        <v>512269991</v>
      </c>
      <c r="R1012" s="1">
        <v>13950</v>
      </c>
      <c r="S1012" t="s">
        <v>1343</v>
      </c>
      <c r="T1012" t="s">
        <v>188</v>
      </c>
      <c r="U1012" t="s">
        <v>25</v>
      </c>
      <c r="V1012" t="s">
        <v>36</v>
      </c>
      <c r="W1012" s="4">
        <f>R1012</f>
        <v>13950</v>
      </c>
      <c r="X1012" s="4">
        <f>Y1012*10000</f>
        <v>2950000</v>
      </c>
      <c r="Y1012" s="9">
        <v>295</v>
      </c>
      <c r="Z1012" s="5">
        <f>W1012/Y1012</f>
        <v>47.288135593220339</v>
      </c>
      <c r="AA1012" t="str">
        <f>YEAR(E1012)&amp;"-"&amp;IF(MONTH(E1012)&lt;10,"0"&amp;MONTH(E1012),MONTH(E1012))</f>
        <v>2023-07</v>
      </c>
      <c r="AB1012" t="str">
        <f>YEAR(E1012)&amp;"-"&amp;IF(MONTH(E1012)/6&lt;=1,1,2)</f>
        <v>2023-2</v>
      </c>
    </row>
    <row r="1013" spans="1:29" hidden="1" x14ac:dyDescent="0.25">
      <c r="A1013">
        <v>6690937</v>
      </c>
      <c r="B1013">
        <v>363075</v>
      </c>
      <c r="C1013" t="s">
        <v>1182</v>
      </c>
      <c r="D1013" t="s">
        <v>358</v>
      </c>
      <c r="E1013" t="s">
        <v>752</v>
      </c>
      <c r="F1013" t="s">
        <v>23</v>
      </c>
      <c r="G1013" t="s">
        <v>24</v>
      </c>
      <c r="H1013" t="s">
        <v>24</v>
      </c>
      <c r="I1013" t="s">
        <v>25</v>
      </c>
      <c r="J1013" t="s">
        <v>33</v>
      </c>
      <c r="K1013">
        <v>-46.948549499999999</v>
      </c>
      <c r="L1013">
        <v>-72.680327199999994</v>
      </c>
      <c r="M1013" s="1">
        <v>2950000</v>
      </c>
      <c r="O1013" t="s">
        <v>54</v>
      </c>
      <c r="P1013" t="s">
        <v>35</v>
      </c>
      <c r="Q1013" s="3">
        <v>442500000</v>
      </c>
      <c r="R1013" s="1">
        <v>12095.6697775545</v>
      </c>
      <c r="S1013" t="s">
        <v>1183</v>
      </c>
      <c r="T1013" t="s">
        <v>1184</v>
      </c>
      <c r="U1013" t="s">
        <v>25</v>
      </c>
      <c r="V1013" t="s">
        <v>36</v>
      </c>
      <c r="W1013" s="4">
        <f>R1013</f>
        <v>12095.6697775545</v>
      </c>
      <c r="X1013" s="4">
        <f>Y1013*10000</f>
        <v>2950000</v>
      </c>
      <c r="Y1013" s="9">
        <v>295</v>
      </c>
      <c r="Z1013" s="5">
        <f>W1013/Y1013</f>
        <v>41.002270432388137</v>
      </c>
      <c r="AA1013" t="str">
        <f>YEAR(E1013)&amp;"-"&amp;IF(MONTH(E1013)&lt;10,"0"&amp;MONTH(E1013),MONTH(E1013))</f>
        <v>2023-11</v>
      </c>
      <c r="AB1013" t="str">
        <f>YEAR(E1013)&amp;"-"&amp;IF(MONTH(E1013)/6&lt;=1,1,2)</f>
        <v>2023-2</v>
      </c>
    </row>
    <row r="1014" spans="1:29" hidden="1" x14ac:dyDescent="0.25">
      <c r="A1014">
        <v>6625915</v>
      </c>
      <c r="B1014">
        <v>356066</v>
      </c>
      <c r="C1014" t="s">
        <v>2153</v>
      </c>
      <c r="D1014" t="s">
        <v>52</v>
      </c>
      <c r="E1014" t="s">
        <v>533</v>
      </c>
      <c r="F1014" t="s">
        <v>23</v>
      </c>
      <c r="G1014" t="s">
        <v>24</v>
      </c>
      <c r="H1014" t="s">
        <v>39</v>
      </c>
      <c r="I1014" t="s">
        <v>25</v>
      </c>
      <c r="J1014" t="s">
        <v>33</v>
      </c>
      <c r="K1014">
        <v>-46.575614100000003</v>
      </c>
      <c r="L1014">
        <v>-71.672153199999997</v>
      </c>
      <c r="M1014" s="1">
        <v>2800000</v>
      </c>
      <c r="O1014" t="s">
        <v>54</v>
      </c>
      <c r="P1014" t="s">
        <v>35</v>
      </c>
      <c r="Q1014" s="3">
        <v>880050549</v>
      </c>
      <c r="R1014" s="1">
        <v>24133</v>
      </c>
      <c r="S1014" t="s">
        <v>2154</v>
      </c>
      <c r="T1014" t="s">
        <v>2155</v>
      </c>
      <c r="U1014" t="s">
        <v>25</v>
      </c>
      <c r="V1014" t="s">
        <v>36</v>
      </c>
      <c r="W1014" s="4">
        <f>R1014</f>
        <v>24133</v>
      </c>
      <c r="X1014" s="4">
        <f>Y1014*10000</f>
        <v>2800000</v>
      </c>
      <c r="Y1014" s="9">
        <v>280</v>
      </c>
      <c r="Z1014" s="5">
        <f>W1014/Y1014</f>
        <v>86.189285714285717</v>
      </c>
      <c r="AA1014" t="str">
        <f>YEAR(E1014)&amp;"-"&amp;IF(MONTH(E1014)&lt;10,"0"&amp;MONTH(E1014),MONTH(E1014))</f>
        <v>2023-11</v>
      </c>
      <c r="AB1014" t="str">
        <f>YEAR(E1014)&amp;"-"&amp;IF(MONTH(E1014)/6&lt;=1,1,2)</f>
        <v>2023-2</v>
      </c>
    </row>
    <row r="1015" spans="1:29" hidden="1" x14ac:dyDescent="0.25">
      <c r="A1015">
        <v>6668259</v>
      </c>
      <c r="B1015">
        <v>361012</v>
      </c>
      <c r="C1015" t="s">
        <v>1616</v>
      </c>
      <c r="D1015" t="s">
        <v>489</v>
      </c>
      <c r="E1015" t="s">
        <v>456</v>
      </c>
      <c r="F1015" t="s">
        <v>23</v>
      </c>
      <c r="G1015" t="s">
        <v>24</v>
      </c>
      <c r="H1015" t="s">
        <v>24</v>
      </c>
      <c r="I1015" t="s">
        <v>25</v>
      </c>
      <c r="J1015" t="s">
        <v>127</v>
      </c>
      <c r="K1015">
        <v>-47.197890200000003</v>
      </c>
      <c r="L1015">
        <v>-72.244546900000003</v>
      </c>
      <c r="M1015" s="1">
        <v>2800000</v>
      </c>
      <c r="O1015" t="s">
        <v>27</v>
      </c>
      <c r="P1015" t="s">
        <v>403</v>
      </c>
      <c r="Q1015" s="3">
        <v>594961055</v>
      </c>
      <c r="R1015" s="1">
        <v>16300</v>
      </c>
      <c r="S1015" t="s">
        <v>1617</v>
      </c>
      <c r="T1015" t="s">
        <v>35</v>
      </c>
      <c r="U1015" t="s">
        <v>25</v>
      </c>
      <c r="V1015" t="s">
        <v>129</v>
      </c>
      <c r="W1015" s="4">
        <f>R1015</f>
        <v>16300</v>
      </c>
      <c r="X1015" s="4">
        <f>Y1015*10000</f>
        <v>2800000</v>
      </c>
      <c r="Y1015" s="9">
        <v>280</v>
      </c>
      <c r="Z1015" s="5">
        <f>W1015/Y1015</f>
        <v>58.214285714285715</v>
      </c>
      <c r="AA1015" t="str">
        <f>YEAR(E1015)&amp;"-"&amp;IF(MONTH(E1015)&lt;10,"0"&amp;MONTH(E1015),MONTH(E1015))</f>
        <v>2023-11</v>
      </c>
      <c r="AB1015" t="str">
        <f>YEAR(E1015)&amp;"-"&amp;IF(MONTH(E1015)/6&lt;=1,1,2)</f>
        <v>2023-2</v>
      </c>
    </row>
    <row r="1016" spans="1:29" hidden="1" x14ac:dyDescent="0.25">
      <c r="A1016">
        <v>6630009</v>
      </c>
      <c r="B1016">
        <v>358175</v>
      </c>
      <c r="C1016" t="s">
        <v>1237</v>
      </c>
      <c r="D1016" t="s">
        <v>1235</v>
      </c>
      <c r="E1016" t="s">
        <v>533</v>
      </c>
      <c r="F1016" t="s">
        <v>23</v>
      </c>
      <c r="G1016" t="s">
        <v>24</v>
      </c>
      <c r="H1016" t="s">
        <v>24</v>
      </c>
      <c r="I1016" t="s">
        <v>25</v>
      </c>
      <c r="J1016" t="s">
        <v>63</v>
      </c>
      <c r="K1016">
        <v>-46.343007999999998</v>
      </c>
      <c r="L1016">
        <v>-72.907831999999999</v>
      </c>
      <c r="M1016" s="1">
        <v>2690000</v>
      </c>
      <c r="O1016" t="s">
        <v>27</v>
      </c>
      <c r="P1016" t="s">
        <v>839</v>
      </c>
      <c r="Q1016" s="3">
        <v>421554898</v>
      </c>
      <c r="R1016" s="1">
        <v>11560</v>
      </c>
      <c r="S1016" t="s">
        <v>1032</v>
      </c>
      <c r="T1016" t="s">
        <v>1238</v>
      </c>
      <c r="U1016" t="s">
        <v>25</v>
      </c>
      <c r="V1016" t="s">
        <v>66</v>
      </c>
      <c r="W1016" s="4">
        <f>R1016</f>
        <v>11560</v>
      </c>
      <c r="X1016" s="4">
        <f>Y1016*10000</f>
        <v>2690000</v>
      </c>
      <c r="Y1016" s="9">
        <v>269</v>
      </c>
      <c r="Z1016" s="5">
        <f>W1016/Y1016</f>
        <v>42.973977695167285</v>
      </c>
      <c r="AA1016" t="str">
        <f>YEAR(E1016)&amp;"-"&amp;IF(MONTH(E1016)&lt;10,"0"&amp;MONTH(E1016),MONTH(E1016))</f>
        <v>2023-11</v>
      </c>
      <c r="AB1016" t="str">
        <f>YEAR(E1016)&amp;"-"&amp;IF(MONTH(E1016)/6&lt;=1,1,2)</f>
        <v>2023-2</v>
      </c>
    </row>
    <row r="1017" spans="1:29" hidden="1" x14ac:dyDescent="0.25">
      <c r="A1017">
        <v>6567698</v>
      </c>
      <c r="B1017">
        <v>349990</v>
      </c>
      <c r="C1017" t="s">
        <v>2450</v>
      </c>
      <c r="D1017" t="s">
        <v>1050</v>
      </c>
      <c r="E1017" t="s">
        <v>1754</v>
      </c>
      <c r="F1017" t="s">
        <v>23</v>
      </c>
      <c r="G1017" t="s">
        <v>24</v>
      </c>
      <c r="H1017" t="s">
        <v>24</v>
      </c>
      <c r="I1017" t="s">
        <v>25</v>
      </c>
      <c r="J1017" t="s">
        <v>70</v>
      </c>
      <c r="K1017">
        <v>-45.560169000000002</v>
      </c>
      <c r="L1017">
        <v>-72.097104099999996</v>
      </c>
      <c r="M1017" s="1">
        <v>2440000</v>
      </c>
      <c r="O1017" t="s">
        <v>27</v>
      </c>
      <c r="P1017" t="s">
        <v>1281</v>
      </c>
      <c r="Q1017" s="3">
        <v>1040000000</v>
      </c>
      <c r="R1017" s="1">
        <v>28736.029178121898</v>
      </c>
      <c r="S1017" t="s">
        <v>35</v>
      </c>
      <c r="T1017" t="s">
        <v>35</v>
      </c>
      <c r="U1017" t="s">
        <v>25</v>
      </c>
      <c r="V1017" t="s">
        <v>73</v>
      </c>
      <c r="W1017" s="4">
        <f>R1017</f>
        <v>28736.029178121898</v>
      </c>
      <c r="X1017" s="4">
        <f>Y1017*10000</f>
        <v>2440000</v>
      </c>
      <c r="Y1017" s="9">
        <v>244</v>
      </c>
      <c r="Z1017" s="5">
        <f>W1017/Y1017</f>
        <v>117.77061138574548</v>
      </c>
      <c r="AA1017" t="str">
        <f>YEAR(E1017)&amp;"-"&amp;IF(MONTH(E1017)&lt;10,"0"&amp;MONTH(E1017),MONTH(E1017))</f>
        <v>2023-09</v>
      </c>
      <c r="AB1017" t="str">
        <f>YEAR(E1017)&amp;"-"&amp;IF(MONTH(E1017)/6&lt;=1,1,2)</f>
        <v>2023-2</v>
      </c>
    </row>
    <row r="1018" spans="1:29" hidden="1" x14ac:dyDescent="0.25">
      <c r="A1018">
        <v>6618495</v>
      </c>
      <c r="B1018">
        <v>354579</v>
      </c>
      <c r="C1018" t="s">
        <v>1592</v>
      </c>
      <c r="D1018" t="s">
        <v>1235</v>
      </c>
      <c r="E1018" t="s">
        <v>533</v>
      </c>
      <c r="F1018" t="s">
        <v>23</v>
      </c>
      <c r="G1018" t="s">
        <v>24</v>
      </c>
      <c r="H1018" t="s">
        <v>24</v>
      </c>
      <c r="I1018" t="s">
        <v>25</v>
      </c>
      <c r="J1018" t="s">
        <v>63</v>
      </c>
      <c r="K1018">
        <v>-46.135406500000002</v>
      </c>
      <c r="L1018">
        <v>-72.115769799999995</v>
      </c>
      <c r="M1018" s="1">
        <v>2400000</v>
      </c>
      <c r="O1018" t="s">
        <v>27</v>
      </c>
      <c r="P1018" t="s">
        <v>839</v>
      </c>
      <c r="Q1018" s="3">
        <v>501416942</v>
      </c>
      <c r="R1018" s="1">
        <v>13750</v>
      </c>
      <c r="S1018" t="s">
        <v>125</v>
      </c>
      <c r="T1018" t="s">
        <v>894</v>
      </c>
      <c r="U1018" t="s">
        <v>25</v>
      </c>
      <c r="V1018" t="s">
        <v>66</v>
      </c>
      <c r="W1018" s="4">
        <f>R1018</f>
        <v>13750</v>
      </c>
      <c r="X1018" s="4">
        <f>Y1018*10000</f>
        <v>2400000</v>
      </c>
      <c r="Y1018" s="9">
        <v>240</v>
      </c>
      <c r="Z1018" s="5">
        <f>W1018/Y1018</f>
        <v>57.291666666666664</v>
      </c>
      <c r="AA1018" t="str">
        <f>YEAR(E1018)&amp;"-"&amp;IF(MONTH(E1018)&lt;10,"0"&amp;MONTH(E1018),MONTH(E1018))</f>
        <v>2023-11</v>
      </c>
      <c r="AB1018" t="str">
        <f>YEAR(E1018)&amp;"-"&amp;IF(MONTH(E1018)/6&lt;=1,1,2)</f>
        <v>2023-2</v>
      </c>
    </row>
    <row r="1019" spans="1:29" hidden="1" x14ac:dyDescent="0.25">
      <c r="A1019">
        <v>6664157</v>
      </c>
      <c r="B1019">
        <v>360671</v>
      </c>
      <c r="C1019" t="s">
        <v>2047</v>
      </c>
      <c r="D1019" t="s">
        <v>489</v>
      </c>
      <c r="E1019" t="s">
        <v>456</v>
      </c>
      <c r="F1019" t="s">
        <v>23</v>
      </c>
      <c r="G1019" t="s">
        <v>24</v>
      </c>
      <c r="H1019" t="s">
        <v>24</v>
      </c>
      <c r="I1019" t="s">
        <v>25</v>
      </c>
      <c r="J1019" t="s">
        <v>26</v>
      </c>
      <c r="K1019">
        <v>-45.6052009</v>
      </c>
      <c r="L1019">
        <v>-72.468445299999999</v>
      </c>
      <c r="M1019" s="1">
        <v>2200000</v>
      </c>
      <c r="O1019" t="s">
        <v>27</v>
      </c>
      <c r="P1019" t="s">
        <v>403</v>
      </c>
      <c r="Q1019" s="3">
        <v>657012208</v>
      </c>
      <c r="R1019" s="1">
        <v>18000</v>
      </c>
      <c r="S1019" t="s">
        <v>2048</v>
      </c>
      <c r="T1019" t="s">
        <v>35</v>
      </c>
      <c r="U1019" t="s">
        <v>25</v>
      </c>
      <c r="V1019" t="s">
        <v>25</v>
      </c>
      <c r="W1019" s="4">
        <f>R1019</f>
        <v>18000</v>
      </c>
      <c r="X1019" s="4">
        <f>Y1019*10000</f>
        <v>2200000</v>
      </c>
      <c r="Y1019" s="9">
        <v>220</v>
      </c>
      <c r="Z1019" s="5">
        <f>W1019/Y1019</f>
        <v>81.818181818181813</v>
      </c>
      <c r="AA1019" t="str">
        <f>YEAR(E1019)&amp;"-"&amp;IF(MONTH(E1019)&lt;10,"0"&amp;MONTH(E1019),MONTH(E1019))</f>
        <v>2023-11</v>
      </c>
      <c r="AB1019" t="str">
        <f>YEAR(E1019)&amp;"-"&amp;IF(MONTH(E1019)/6&lt;=1,1,2)</f>
        <v>2023-2</v>
      </c>
    </row>
    <row r="1020" spans="1:29" hidden="1" x14ac:dyDescent="0.25">
      <c r="A1020">
        <v>6626023</v>
      </c>
      <c r="B1020">
        <v>356171</v>
      </c>
      <c r="C1020" t="s">
        <v>2377</v>
      </c>
      <c r="D1020" t="s">
        <v>1050</v>
      </c>
      <c r="E1020" t="s">
        <v>533</v>
      </c>
      <c r="F1020" t="s">
        <v>23</v>
      </c>
      <c r="G1020" t="s">
        <v>24</v>
      </c>
      <c r="H1020" t="s">
        <v>39</v>
      </c>
      <c r="I1020" t="s">
        <v>25</v>
      </c>
      <c r="J1020" t="s">
        <v>26</v>
      </c>
      <c r="K1020">
        <v>-45.158431299999997</v>
      </c>
      <c r="L1020">
        <v>-72.047708799999995</v>
      </c>
      <c r="M1020" s="1">
        <v>2190000</v>
      </c>
      <c r="O1020" t="s">
        <v>27</v>
      </c>
      <c r="P1020" t="s">
        <v>1160</v>
      </c>
      <c r="Q1020" s="3">
        <v>875000000</v>
      </c>
      <c r="R1020" s="1">
        <v>24013.9000686935</v>
      </c>
      <c r="S1020" t="s">
        <v>2378</v>
      </c>
      <c r="T1020" t="s">
        <v>2379</v>
      </c>
      <c r="U1020" t="s">
        <v>25</v>
      </c>
      <c r="V1020" t="s">
        <v>25</v>
      </c>
      <c r="W1020" s="4">
        <f>R1020</f>
        <v>24013.9000686935</v>
      </c>
      <c r="X1020" s="4">
        <f>Y1020*10000</f>
        <v>2190000</v>
      </c>
      <c r="Y1020" s="9">
        <v>219</v>
      </c>
      <c r="Z1020" s="5">
        <f>W1020/Y1020</f>
        <v>109.65251172919406</v>
      </c>
      <c r="AA1020" t="str">
        <f>YEAR(E1020)&amp;"-"&amp;IF(MONTH(E1020)&lt;10,"0"&amp;MONTH(E1020),MONTH(E1020))</f>
        <v>2023-11</v>
      </c>
      <c r="AB1020" t="str">
        <f>YEAR(E1020)&amp;"-"&amp;IF(MONTH(E1020)/6&lt;=1,1,2)</f>
        <v>2023-2</v>
      </c>
    </row>
    <row r="1021" spans="1:29" hidden="1" x14ac:dyDescent="0.25">
      <c r="A1021">
        <v>6645741</v>
      </c>
      <c r="B1021">
        <v>359244</v>
      </c>
      <c r="C1021" t="s">
        <v>1095</v>
      </c>
      <c r="D1021" t="s">
        <v>1096</v>
      </c>
      <c r="E1021" t="s">
        <v>1097</v>
      </c>
      <c r="F1021" t="s">
        <v>23</v>
      </c>
      <c r="G1021" t="s">
        <v>24</v>
      </c>
      <c r="H1021" t="s">
        <v>24</v>
      </c>
      <c r="I1021" t="s">
        <v>25</v>
      </c>
      <c r="J1021" t="s">
        <v>26</v>
      </c>
      <c r="K1021">
        <v>-45.172107199999999</v>
      </c>
      <c r="L1021">
        <v>-72.146602099999996</v>
      </c>
      <c r="M1021" s="1">
        <v>0</v>
      </c>
      <c r="O1021" t="s">
        <v>27</v>
      </c>
      <c r="P1021" t="s">
        <v>1098</v>
      </c>
      <c r="Q1021" s="3">
        <v>297361769</v>
      </c>
      <c r="R1021" s="1">
        <v>8150</v>
      </c>
      <c r="S1021" t="s">
        <v>1094</v>
      </c>
      <c r="T1021" t="s">
        <v>1099</v>
      </c>
      <c r="U1021" t="s">
        <v>25</v>
      </c>
      <c r="V1021" t="s">
        <v>25</v>
      </c>
      <c r="W1021" s="4">
        <f>R1021</f>
        <v>8150</v>
      </c>
      <c r="X1021" s="4">
        <f>Y1021*10000</f>
        <v>2160000</v>
      </c>
      <c r="Y1021" s="9">
        <v>216</v>
      </c>
      <c r="Z1021" s="5">
        <f>W1021/Y1021</f>
        <v>37.731481481481481</v>
      </c>
      <c r="AA1021" t="str">
        <f>YEAR(E1021)&amp;"-"&amp;IF(MONTH(E1021)&lt;10,"0"&amp;MONTH(E1021),MONTH(E1021))</f>
        <v>2023-11</v>
      </c>
      <c r="AB1021" t="str">
        <f>YEAR(E1021)&amp;"-"&amp;IF(MONTH(E1021)/6&lt;=1,1,2)</f>
        <v>2023-2</v>
      </c>
    </row>
    <row r="1022" spans="1:29" hidden="1" x14ac:dyDescent="0.25">
      <c r="A1022">
        <v>6668157</v>
      </c>
      <c r="B1022">
        <v>360914</v>
      </c>
      <c r="C1022" t="s">
        <v>1708</v>
      </c>
      <c r="D1022" t="s">
        <v>489</v>
      </c>
      <c r="E1022" t="s">
        <v>456</v>
      </c>
      <c r="F1022" t="s">
        <v>23</v>
      </c>
      <c r="G1022" t="s">
        <v>24</v>
      </c>
      <c r="H1022" t="s">
        <v>24</v>
      </c>
      <c r="I1022" t="s">
        <v>25</v>
      </c>
      <c r="J1022" t="s">
        <v>33</v>
      </c>
      <c r="K1022">
        <v>-47.001365700000001</v>
      </c>
      <c r="L1022">
        <v>-72.762828400000004</v>
      </c>
      <c r="M1022" s="1">
        <v>2060000</v>
      </c>
      <c r="O1022" t="s">
        <v>27</v>
      </c>
      <c r="P1022" t="s">
        <v>457</v>
      </c>
      <c r="Q1022" s="3">
        <v>479983918</v>
      </c>
      <c r="R1022" s="1">
        <v>13150</v>
      </c>
      <c r="S1022" t="s">
        <v>1709</v>
      </c>
      <c r="T1022" t="s">
        <v>741</v>
      </c>
      <c r="U1022" t="s">
        <v>25</v>
      </c>
      <c r="V1022" t="s">
        <v>36</v>
      </c>
      <c r="W1022" s="4">
        <f>R1022</f>
        <v>13150</v>
      </c>
      <c r="X1022" s="4">
        <f>Y1022*10000</f>
        <v>2060000</v>
      </c>
      <c r="Y1022" s="9">
        <v>206</v>
      </c>
      <c r="Z1022" s="5">
        <f>W1022/Y1022</f>
        <v>63.834951456310677</v>
      </c>
      <c r="AA1022" t="str">
        <f>YEAR(E1022)&amp;"-"&amp;IF(MONTH(E1022)&lt;10,"0"&amp;MONTH(E1022),MONTH(E1022))</f>
        <v>2023-11</v>
      </c>
      <c r="AB1022" t="str">
        <f>YEAR(E1022)&amp;"-"&amp;IF(MONTH(E1022)/6&lt;=1,1,2)</f>
        <v>2023-2</v>
      </c>
    </row>
    <row r="1023" spans="1:29" hidden="1" x14ac:dyDescent="0.25">
      <c r="A1023">
        <v>6503940</v>
      </c>
      <c r="B1023">
        <v>346540</v>
      </c>
      <c r="C1023" t="s">
        <v>3414</v>
      </c>
      <c r="D1023" t="s">
        <v>3415</v>
      </c>
      <c r="E1023" t="s">
        <v>829</v>
      </c>
      <c r="F1023" t="s">
        <v>32</v>
      </c>
      <c r="G1023" t="s">
        <v>24</v>
      </c>
      <c r="H1023" t="s">
        <v>24</v>
      </c>
      <c r="I1023" t="s">
        <v>25</v>
      </c>
      <c r="J1023" t="s">
        <v>26</v>
      </c>
      <c r="K1023">
        <v>-52.863948350000001</v>
      </c>
      <c r="L1023">
        <v>-72.079925540000005</v>
      </c>
      <c r="M1023" s="1">
        <v>1828100</v>
      </c>
      <c r="O1023" t="s">
        <v>27</v>
      </c>
      <c r="P1023" t="s">
        <v>1754</v>
      </c>
      <c r="Q1023" s="3">
        <v>1921966310.24</v>
      </c>
      <c r="R1023" s="1">
        <v>53168</v>
      </c>
      <c r="S1023" t="s">
        <v>3416</v>
      </c>
      <c r="T1023" t="s">
        <v>3417</v>
      </c>
      <c r="U1023" t="s">
        <v>25</v>
      </c>
      <c r="V1023" t="s">
        <v>25</v>
      </c>
      <c r="W1023" s="4">
        <f>R1023</f>
        <v>53168</v>
      </c>
      <c r="X1023" s="4">
        <f>Y1023*10000</f>
        <v>1828100</v>
      </c>
      <c r="Y1023" s="9">
        <v>182.81</v>
      </c>
      <c r="Z1023" s="5">
        <f>W1023/Y1023</f>
        <v>290.83748153820909</v>
      </c>
      <c r="AA1023" t="str">
        <f>YEAR(E1023)&amp;"-"&amp;IF(MONTH(E1023)&lt;10,"0"&amp;MONTH(E1023),MONTH(E1023))</f>
        <v>2023-09</v>
      </c>
      <c r="AB1023" t="str">
        <f>YEAR(E1023)&amp;"-"&amp;IF(MONTH(E1023)/6&lt;=1,1,2)</f>
        <v>2023-2</v>
      </c>
    </row>
    <row r="1024" spans="1:29" hidden="1" x14ac:dyDescent="0.25">
      <c r="A1024">
        <v>6596045</v>
      </c>
      <c r="B1024">
        <v>352669</v>
      </c>
      <c r="C1024" t="s">
        <v>2506</v>
      </c>
      <c r="D1024" t="s">
        <v>2507</v>
      </c>
      <c r="E1024" t="s">
        <v>2508</v>
      </c>
      <c r="F1024" t="s">
        <v>32</v>
      </c>
      <c r="G1024" t="s">
        <v>24</v>
      </c>
      <c r="H1024" t="s">
        <v>24</v>
      </c>
      <c r="I1024" t="s">
        <v>25</v>
      </c>
      <c r="J1024" t="s">
        <v>26</v>
      </c>
      <c r="K1024">
        <v>-45.5042884</v>
      </c>
      <c r="L1024">
        <v>-72.710314400000001</v>
      </c>
      <c r="M1024" s="1">
        <v>1820810</v>
      </c>
      <c r="O1024" t="s">
        <v>27</v>
      </c>
      <c r="P1024" t="s">
        <v>355</v>
      </c>
      <c r="Q1024" s="3">
        <v>823548635</v>
      </c>
      <c r="R1024" s="1">
        <v>22750</v>
      </c>
      <c r="S1024" t="s">
        <v>2509</v>
      </c>
      <c r="T1024" t="s">
        <v>35</v>
      </c>
      <c r="U1024" t="s">
        <v>25</v>
      </c>
      <c r="V1024" t="s">
        <v>25</v>
      </c>
      <c r="W1024" s="4">
        <f>R1024</f>
        <v>22750</v>
      </c>
      <c r="X1024" s="4">
        <f>Y1024*10000</f>
        <v>1820810</v>
      </c>
      <c r="Y1024" s="9">
        <v>182.08099999999999</v>
      </c>
      <c r="Z1024" s="5">
        <f>W1024/Y1024</f>
        <v>124.94439288009184</v>
      </c>
      <c r="AA1024" t="str">
        <f>YEAR(E1024)&amp;"-"&amp;IF(MONTH(E1024)&lt;10,"0"&amp;MONTH(E1024),MONTH(E1024))</f>
        <v>2023-10</v>
      </c>
      <c r="AB1024" t="str">
        <f>YEAR(E1024)&amp;"-"&amp;IF(MONTH(E1024)/6&lt;=1,1,2)</f>
        <v>2023-2</v>
      </c>
    </row>
    <row r="1025" spans="1:28" hidden="1" x14ac:dyDescent="0.25">
      <c r="A1025">
        <v>6668991</v>
      </c>
      <c r="B1025">
        <v>361732</v>
      </c>
      <c r="C1025" t="s">
        <v>1734</v>
      </c>
      <c r="D1025" t="s">
        <v>489</v>
      </c>
      <c r="E1025" t="s">
        <v>456</v>
      </c>
      <c r="F1025" t="s">
        <v>23</v>
      </c>
      <c r="G1025" t="s">
        <v>24</v>
      </c>
      <c r="H1025" t="s">
        <v>24</v>
      </c>
      <c r="I1025" t="s">
        <v>25</v>
      </c>
      <c r="J1025" t="s">
        <v>63</v>
      </c>
      <c r="K1025">
        <v>-46.45205</v>
      </c>
      <c r="L1025">
        <v>-72.836519999999993</v>
      </c>
      <c r="M1025" s="1">
        <v>1780000</v>
      </c>
      <c r="O1025" t="s">
        <v>27</v>
      </c>
      <c r="P1025" t="s">
        <v>403</v>
      </c>
      <c r="Q1025" s="3">
        <v>419757799</v>
      </c>
      <c r="R1025" s="1">
        <v>11500</v>
      </c>
      <c r="S1025" t="s">
        <v>1735</v>
      </c>
      <c r="T1025" t="s">
        <v>35</v>
      </c>
      <c r="U1025" t="s">
        <v>25</v>
      </c>
      <c r="V1025" t="s">
        <v>66</v>
      </c>
      <c r="W1025" s="4">
        <f>R1025</f>
        <v>11500</v>
      </c>
      <c r="X1025" s="4">
        <f>Y1025*10000</f>
        <v>1780000</v>
      </c>
      <c r="Y1025" s="9">
        <v>178</v>
      </c>
      <c r="Z1025" s="5">
        <f>W1025/Y1025</f>
        <v>64.606741573033702</v>
      </c>
      <c r="AA1025" t="str">
        <f>YEAR(E1025)&amp;"-"&amp;IF(MONTH(E1025)&lt;10,"0"&amp;MONTH(E1025),MONTH(E1025))</f>
        <v>2023-11</v>
      </c>
      <c r="AB1025" t="str">
        <f>YEAR(E1025)&amp;"-"&amp;IF(MONTH(E1025)/6&lt;=1,1,2)</f>
        <v>2023-2</v>
      </c>
    </row>
    <row r="1026" spans="1:28" hidden="1" x14ac:dyDescent="0.25">
      <c r="A1026">
        <v>6637187</v>
      </c>
      <c r="B1026">
        <v>358828</v>
      </c>
      <c r="C1026" t="s">
        <v>1917</v>
      </c>
      <c r="D1026" t="s">
        <v>358</v>
      </c>
      <c r="E1026" t="s">
        <v>1918</v>
      </c>
      <c r="F1026" t="s">
        <v>23</v>
      </c>
      <c r="G1026" t="s">
        <v>24</v>
      </c>
      <c r="H1026" t="s">
        <v>39</v>
      </c>
      <c r="I1026" t="s">
        <v>25</v>
      </c>
      <c r="J1026" t="s">
        <v>63</v>
      </c>
      <c r="K1026">
        <v>-46.4557103</v>
      </c>
      <c r="L1026">
        <v>-72.673923500000001</v>
      </c>
      <c r="M1026" s="1">
        <v>1720000</v>
      </c>
      <c r="O1026" t="s">
        <v>54</v>
      </c>
      <c r="P1026" t="s">
        <v>35</v>
      </c>
      <c r="Q1026" s="3">
        <v>465000000</v>
      </c>
      <c r="R1026" s="1">
        <v>12746.273770772699</v>
      </c>
      <c r="S1026" t="s">
        <v>1858</v>
      </c>
      <c r="T1026" t="s">
        <v>1859</v>
      </c>
      <c r="U1026" t="s">
        <v>25</v>
      </c>
      <c r="V1026" t="s">
        <v>66</v>
      </c>
      <c r="W1026" s="4">
        <f>R1026</f>
        <v>12746.273770772699</v>
      </c>
      <c r="X1026" s="4">
        <f>Y1026*10000</f>
        <v>1720000</v>
      </c>
      <c r="Y1026" s="9">
        <v>172</v>
      </c>
      <c r="Z1026" s="5">
        <f>W1026/Y1026</f>
        <v>74.106242853329647</v>
      </c>
      <c r="AA1026" t="str">
        <f>YEAR(E1026)&amp;"-"&amp;IF(MONTH(E1026)&lt;10,"0"&amp;MONTH(E1026),MONTH(E1026))</f>
        <v>2023-11</v>
      </c>
      <c r="AB1026" t="str">
        <f>YEAR(E1026)&amp;"-"&amp;IF(MONTH(E1026)/6&lt;=1,1,2)</f>
        <v>2023-2</v>
      </c>
    </row>
    <row r="1027" spans="1:28" hidden="1" x14ac:dyDescent="0.25">
      <c r="A1027">
        <v>6625918</v>
      </c>
      <c r="B1027">
        <v>356069</v>
      </c>
      <c r="C1027" t="s">
        <v>3761</v>
      </c>
      <c r="D1027" t="s">
        <v>52</v>
      </c>
      <c r="E1027" t="s">
        <v>533</v>
      </c>
      <c r="F1027" t="s">
        <v>23</v>
      </c>
      <c r="G1027" t="s">
        <v>24</v>
      </c>
      <c r="H1027" t="s">
        <v>39</v>
      </c>
      <c r="I1027" t="s">
        <v>25</v>
      </c>
      <c r="J1027" t="s">
        <v>33</v>
      </c>
      <c r="K1027">
        <v>-46.575614100000003</v>
      </c>
      <c r="L1027">
        <v>-71.672153199999997</v>
      </c>
      <c r="M1027" s="1">
        <v>1689300</v>
      </c>
      <c r="O1027" t="s">
        <v>54</v>
      </c>
      <c r="P1027" t="s">
        <v>35</v>
      </c>
      <c r="Q1027" s="3">
        <v>3013351720</v>
      </c>
      <c r="R1027" s="1">
        <v>82633</v>
      </c>
      <c r="S1027" t="s">
        <v>3762</v>
      </c>
      <c r="T1027" t="s">
        <v>2155</v>
      </c>
      <c r="U1027" t="s">
        <v>25</v>
      </c>
      <c r="V1027" t="s">
        <v>36</v>
      </c>
      <c r="W1027" s="4">
        <f>R1027</f>
        <v>82633</v>
      </c>
      <c r="X1027" s="4">
        <f>Y1027*10000</f>
        <v>1689300</v>
      </c>
      <c r="Y1027" s="9">
        <v>168.93</v>
      </c>
      <c r="Z1027" s="5">
        <f>W1027/Y1027</f>
        <v>489.15527141419523</v>
      </c>
      <c r="AA1027" t="str">
        <f>YEAR(E1027)&amp;"-"&amp;IF(MONTH(E1027)&lt;10,"0"&amp;MONTH(E1027),MONTH(E1027))</f>
        <v>2023-11</v>
      </c>
      <c r="AB1027" t="str">
        <f>YEAR(E1027)&amp;"-"&amp;IF(MONTH(E1027)/6&lt;=1,1,2)</f>
        <v>2023-2</v>
      </c>
    </row>
    <row r="1028" spans="1:28" hidden="1" x14ac:dyDescent="0.25">
      <c r="A1028">
        <v>6625916</v>
      </c>
      <c r="B1028">
        <v>356067</v>
      </c>
      <c r="C1028" t="s">
        <v>2183</v>
      </c>
      <c r="D1028" t="s">
        <v>52</v>
      </c>
      <c r="E1028" t="s">
        <v>533</v>
      </c>
      <c r="F1028" t="s">
        <v>23</v>
      </c>
      <c r="G1028" t="s">
        <v>24</v>
      </c>
      <c r="H1028" t="s">
        <v>39</v>
      </c>
      <c r="I1028" t="s">
        <v>25</v>
      </c>
      <c r="J1028" t="s">
        <v>33</v>
      </c>
      <c r="K1028">
        <v>-46.575614100000003</v>
      </c>
      <c r="L1028">
        <v>-71.672153199999997</v>
      </c>
      <c r="M1028" s="1">
        <v>1450000</v>
      </c>
      <c r="O1028" t="s">
        <v>54</v>
      </c>
      <c r="P1028" t="s">
        <v>35</v>
      </c>
      <c r="Q1028" s="3">
        <v>477713595</v>
      </c>
      <c r="R1028" s="1">
        <v>13100</v>
      </c>
      <c r="S1028" t="s">
        <v>2184</v>
      </c>
      <c r="T1028" t="s">
        <v>2155</v>
      </c>
      <c r="U1028" t="s">
        <v>25</v>
      </c>
      <c r="V1028" t="s">
        <v>36</v>
      </c>
      <c r="W1028" s="4">
        <f>R1028</f>
        <v>13100</v>
      </c>
      <c r="X1028" s="4">
        <f>Y1028*10000</f>
        <v>1450000</v>
      </c>
      <c r="Y1028" s="9">
        <v>145</v>
      </c>
      <c r="Z1028" s="5">
        <f>W1028/Y1028</f>
        <v>90.34482758620689</v>
      </c>
      <c r="AA1028" t="str">
        <f>YEAR(E1028)&amp;"-"&amp;IF(MONTH(E1028)&lt;10,"0"&amp;MONTH(E1028),MONTH(E1028))</f>
        <v>2023-11</v>
      </c>
      <c r="AB1028" t="str">
        <f>YEAR(E1028)&amp;"-"&amp;IF(MONTH(E1028)/6&lt;=1,1,2)</f>
        <v>2023-2</v>
      </c>
    </row>
    <row r="1029" spans="1:28" hidden="1" x14ac:dyDescent="0.25">
      <c r="A1029">
        <v>6625718</v>
      </c>
      <c r="B1029">
        <v>355873</v>
      </c>
      <c r="C1029" t="s">
        <v>2125</v>
      </c>
      <c r="D1029" t="s">
        <v>358</v>
      </c>
      <c r="E1029" t="s">
        <v>533</v>
      </c>
      <c r="F1029" t="s">
        <v>23</v>
      </c>
      <c r="G1029" t="s">
        <v>24</v>
      </c>
      <c r="H1029" t="s">
        <v>39</v>
      </c>
      <c r="I1029" t="s">
        <v>25</v>
      </c>
      <c r="J1029" t="s">
        <v>59</v>
      </c>
      <c r="K1029">
        <v>-44.322796799999999</v>
      </c>
      <c r="L1029">
        <v>-72.560011900000006</v>
      </c>
      <c r="M1029" s="1">
        <v>1430000</v>
      </c>
      <c r="O1029" t="s">
        <v>54</v>
      </c>
      <c r="P1029" t="s">
        <v>35</v>
      </c>
      <c r="Q1029" s="3">
        <v>442705576</v>
      </c>
      <c r="R1029" s="1">
        <v>12140</v>
      </c>
      <c r="S1029" t="s">
        <v>2126</v>
      </c>
      <c r="T1029" t="s">
        <v>2127</v>
      </c>
      <c r="U1029" t="s">
        <v>25</v>
      </c>
      <c r="V1029" t="s">
        <v>61</v>
      </c>
      <c r="W1029" s="4">
        <f>R1029</f>
        <v>12140</v>
      </c>
      <c r="X1029" s="4">
        <f>Y1029*10000</f>
        <v>1430000</v>
      </c>
      <c r="Y1029" s="9">
        <v>143</v>
      </c>
      <c r="Z1029" s="5">
        <f>W1029/Y1029</f>
        <v>84.895104895104893</v>
      </c>
      <c r="AA1029" t="str">
        <f>YEAR(E1029)&amp;"-"&amp;IF(MONTH(E1029)&lt;10,"0"&amp;MONTH(E1029),MONTH(E1029))</f>
        <v>2023-11</v>
      </c>
      <c r="AB1029" t="str">
        <f>YEAR(E1029)&amp;"-"&amp;IF(MONTH(E1029)/6&lt;=1,1,2)</f>
        <v>2023-2</v>
      </c>
    </row>
    <row r="1030" spans="1:28" hidden="1" x14ac:dyDescent="0.25">
      <c r="A1030">
        <v>6664144</v>
      </c>
      <c r="B1030">
        <v>360658</v>
      </c>
      <c r="C1030" t="s">
        <v>1702</v>
      </c>
      <c r="D1030" t="s">
        <v>489</v>
      </c>
      <c r="E1030" t="s">
        <v>456</v>
      </c>
      <c r="F1030" t="s">
        <v>23</v>
      </c>
      <c r="G1030" t="s">
        <v>24</v>
      </c>
      <c r="H1030" t="s">
        <v>24</v>
      </c>
      <c r="I1030" t="s">
        <v>25</v>
      </c>
      <c r="J1030" t="s">
        <v>70</v>
      </c>
      <c r="K1030">
        <v>-45.165785300000003</v>
      </c>
      <c r="L1030">
        <v>-71.536068099999994</v>
      </c>
      <c r="M1030" s="1">
        <v>1190000</v>
      </c>
      <c r="O1030" t="s">
        <v>27</v>
      </c>
      <c r="P1030" t="s">
        <v>403</v>
      </c>
      <c r="Q1030" s="3">
        <v>273755087</v>
      </c>
      <c r="R1030" s="1">
        <v>7500</v>
      </c>
      <c r="S1030" t="s">
        <v>1703</v>
      </c>
      <c r="T1030" t="s">
        <v>35</v>
      </c>
      <c r="U1030" t="s">
        <v>25</v>
      </c>
      <c r="V1030" t="s">
        <v>73</v>
      </c>
      <c r="W1030" s="4">
        <f>R1030</f>
        <v>7500</v>
      </c>
      <c r="X1030" s="4">
        <f>Y1030*10000</f>
        <v>1190000</v>
      </c>
      <c r="Y1030" s="9">
        <v>119</v>
      </c>
      <c r="Z1030" s="5">
        <f>W1030/Y1030</f>
        <v>63.025210084033617</v>
      </c>
      <c r="AA1030" t="str">
        <f>YEAR(E1030)&amp;"-"&amp;IF(MONTH(E1030)&lt;10,"0"&amp;MONTH(E1030),MONTH(E1030))</f>
        <v>2023-11</v>
      </c>
      <c r="AB1030" t="str">
        <f>YEAR(E1030)&amp;"-"&amp;IF(MONTH(E1030)/6&lt;=1,1,2)</f>
        <v>2023-2</v>
      </c>
    </row>
    <row r="1031" spans="1:28" hidden="1" x14ac:dyDescent="0.25">
      <c r="A1031">
        <v>6159505</v>
      </c>
      <c r="B1031">
        <v>320674</v>
      </c>
      <c r="C1031" t="s">
        <v>2613</v>
      </c>
      <c r="D1031" t="s">
        <v>633</v>
      </c>
      <c r="E1031" t="s">
        <v>507</v>
      </c>
      <c r="F1031" t="s">
        <v>23</v>
      </c>
      <c r="G1031" t="s">
        <v>24</v>
      </c>
      <c r="H1031" t="s">
        <v>39</v>
      </c>
      <c r="I1031" t="s">
        <v>25</v>
      </c>
      <c r="J1031" t="s">
        <v>70</v>
      </c>
      <c r="K1031">
        <v>-45.571225400000003</v>
      </c>
      <c r="L1031">
        <v>-72.068264999999997</v>
      </c>
      <c r="M1031" s="1">
        <v>1140000</v>
      </c>
      <c r="O1031" t="s">
        <v>27</v>
      </c>
      <c r="P1031" t="s">
        <v>118</v>
      </c>
      <c r="Q1031" s="3">
        <v>568000000</v>
      </c>
      <c r="R1031" s="1">
        <v>15740.756393227401</v>
      </c>
      <c r="S1031" t="s">
        <v>2565</v>
      </c>
      <c r="T1031" t="s">
        <v>2566</v>
      </c>
      <c r="U1031" t="s">
        <v>25</v>
      </c>
      <c r="V1031" t="s">
        <v>73</v>
      </c>
      <c r="W1031" s="4">
        <f>R1031</f>
        <v>15740.756393227401</v>
      </c>
      <c r="X1031" s="4">
        <f>Y1031*10000</f>
        <v>1140000</v>
      </c>
      <c r="Y1031" s="9">
        <v>114</v>
      </c>
      <c r="Z1031" s="5">
        <f>W1031/Y1031</f>
        <v>138.07681046690703</v>
      </c>
      <c r="AA1031" t="str">
        <f>YEAR(E1031)&amp;"-"&amp;IF(MONTH(E1031)&lt;10,"0"&amp;MONTH(E1031),MONTH(E1031))</f>
        <v>2023-07</v>
      </c>
      <c r="AB1031" t="str">
        <f>YEAR(E1031)&amp;"-"&amp;IF(MONTH(E1031)/6&lt;=1,1,2)</f>
        <v>2023-2</v>
      </c>
    </row>
    <row r="1032" spans="1:28" hidden="1" x14ac:dyDescent="0.25">
      <c r="A1032">
        <v>6205391</v>
      </c>
      <c r="B1032">
        <v>323890</v>
      </c>
      <c r="C1032" t="s">
        <v>1001</v>
      </c>
      <c r="D1032" t="s">
        <v>1002</v>
      </c>
      <c r="E1032" t="s">
        <v>1003</v>
      </c>
      <c r="F1032" t="s">
        <v>23</v>
      </c>
      <c r="G1032" t="s">
        <v>24</v>
      </c>
      <c r="H1032" t="s">
        <v>24</v>
      </c>
      <c r="I1032" t="s">
        <v>25</v>
      </c>
      <c r="J1032" t="s">
        <v>26</v>
      </c>
      <c r="K1032">
        <v>-45.751224899999997</v>
      </c>
      <c r="L1032">
        <v>-72.558230300000005</v>
      </c>
      <c r="M1032" s="1">
        <v>1090000</v>
      </c>
      <c r="O1032" t="s">
        <v>27</v>
      </c>
      <c r="P1032" t="s">
        <v>435</v>
      </c>
      <c r="Q1032" s="3">
        <v>137172290</v>
      </c>
      <c r="R1032" s="1">
        <v>3800</v>
      </c>
      <c r="S1032" t="s">
        <v>999</v>
      </c>
      <c r="T1032" t="s">
        <v>1000</v>
      </c>
      <c r="U1032" t="s">
        <v>25</v>
      </c>
      <c r="V1032" t="s">
        <v>25</v>
      </c>
      <c r="W1032" s="4">
        <f>R1032</f>
        <v>3800</v>
      </c>
      <c r="X1032" s="4">
        <f>Y1032*10000</f>
        <v>1090000</v>
      </c>
      <c r="Y1032" s="9">
        <v>109</v>
      </c>
      <c r="Z1032" s="5">
        <f>W1032/Y1032</f>
        <v>34.862385321100916</v>
      </c>
      <c r="AA1032" t="str">
        <f>YEAR(E1032)&amp;"-"&amp;IF(MONTH(E1032)&lt;10,"0"&amp;MONTH(E1032),MONTH(E1032))</f>
        <v>2023-07</v>
      </c>
      <c r="AB1032" t="str">
        <f>YEAR(E1032)&amp;"-"&amp;IF(MONTH(E1032)/6&lt;=1,1,2)</f>
        <v>2023-2</v>
      </c>
    </row>
    <row r="1033" spans="1:28" hidden="1" x14ac:dyDescent="0.25">
      <c r="A1033">
        <v>6726890</v>
      </c>
      <c r="B1033">
        <v>364938</v>
      </c>
      <c r="C1033" t="s">
        <v>1420</v>
      </c>
      <c r="D1033" t="s">
        <v>1421</v>
      </c>
      <c r="E1033" t="s">
        <v>1422</v>
      </c>
      <c r="F1033" t="s">
        <v>23</v>
      </c>
      <c r="G1033" t="s">
        <v>24</v>
      </c>
      <c r="H1033" t="s">
        <v>39</v>
      </c>
      <c r="I1033" t="s">
        <v>25</v>
      </c>
      <c r="J1033" t="s">
        <v>26</v>
      </c>
      <c r="K1033">
        <v>-45.187617500000002</v>
      </c>
      <c r="L1033">
        <v>-72.166984600000006</v>
      </c>
      <c r="M1033" s="1">
        <v>1020000</v>
      </c>
      <c r="O1033" t="s">
        <v>27</v>
      </c>
      <c r="P1033" t="s">
        <v>52</v>
      </c>
      <c r="Q1033" s="3">
        <v>185540236</v>
      </c>
      <c r="R1033" s="1">
        <v>5075</v>
      </c>
      <c r="S1033" t="s">
        <v>1416</v>
      </c>
      <c r="T1033" t="s">
        <v>1419</v>
      </c>
      <c r="U1033" t="s">
        <v>25</v>
      </c>
      <c r="V1033" t="s">
        <v>25</v>
      </c>
      <c r="W1033" s="4">
        <f>R1033</f>
        <v>5075</v>
      </c>
      <c r="X1033" s="4">
        <f>Y1033*10000</f>
        <v>1020000</v>
      </c>
      <c r="Y1033" s="9">
        <v>102</v>
      </c>
      <c r="Z1033" s="5">
        <f>W1033/Y1033</f>
        <v>49.754901960784316</v>
      </c>
      <c r="AA1033" t="str">
        <f>YEAR(E1033)&amp;"-"&amp;IF(MONTH(E1033)&lt;10,"0"&amp;MONTH(E1033),MONTH(E1033))</f>
        <v>2023-11</v>
      </c>
      <c r="AB1033" t="str">
        <f>YEAR(E1033)&amp;"-"&amp;IF(MONTH(E1033)/6&lt;=1,1,2)</f>
        <v>2023-2</v>
      </c>
    </row>
    <row r="1034" spans="1:28" hidden="1" x14ac:dyDescent="0.25">
      <c r="A1034">
        <v>6637158</v>
      </c>
      <c r="B1034">
        <v>358799</v>
      </c>
      <c r="C1034" t="s">
        <v>4181</v>
      </c>
      <c r="D1034" t="s">
        <v>992</v>
      </c>
      <c r="E1034" t="s">
        <v>1918</v>
      </c>
      <c r="F1034" t="s">
        <v>23</v>
      </c>
      <c r="G1034" t="s">
        <v>24</v>
      </c>
      <c r="H1034" t="s">
        <v>39</v>
      </c>
      <c r="I1034" t="s">
        <v>25</v>
      </c>
      <c r="J1034" t="s">
        <v>33</v>
      </c>
      <c r="K1034">
        <v>-47.043541900000001</v>
      </c>
      <c r="L1034">
        <v>-72.819117899999995</v>
      </c>
      <c r="M1034" s="1">
        <v>1016600</v>
      </c>
      <c r="O1034" t="s">
        <v>27</v>
      </c>
      <c r="P1034" t="s">
        <v>1372</v>
      </c>
      <c r="Q1034" s="3">
        <v>4195343306</v>
      </c>
      <c r="R1034" s="1">
        <v>115000</v>
      </c>
      <c r="S1034" t="s">
        <v>3774</v>
      </c>
      <c r="T1034" t="s">
        <v>3775</v>
      </c>
      <c r="U1034" t="s">
        <v>25</v>
      </c>
      <c r="V1034" t="s">
        <v>36</v>
      </c>
      <c r="W1034" s="4">
        <f>R1034</f>
        <v>115000</v>
      </c>
      <c r="X1034" s="4">
        <f>Y1034*10000</f>
        <v>1016600</v>
      </c>
      <c r="Y1034" s="9">
        <v>101.66</v>
      </c>
      <c r="Z1034" s="5">
        <f>W1034/Y1034</f>
        <v>1131.2217194570137</v>
      </c>
      <c r="AA1034" t="str">
        <f>YEAR(E1034)&amp;"-"&amp;IF(MONTH(E1034)&lt;10,"0"&amp;MONTH(E1034),MONTH(E1034))</f>
        <v>2023-11</v>
      </c>
      <c r="AB1034" t="str">
        <f>YEAR(E1034)&amp;"-"&amp;IF(MONTH(E1034)/6&lt;=1,1,2)</f>
        <v>2023-2</v>
      </c>
    </row>
    <row r="1035" spans="1:28" hidden="1" x14ac:dyDescent="0.25">
      <c r="A1035">
        <v>6619145</v>
      </c>
      <c r="B1035">
        <v>355229</v>
      </c>
      <c r="C1035" t="s">
        <v>2216</v>
      </c>
      <c r="D1035" t="s">
        <v>242</v>
      </c>
      <c r="E1035" t="s">
        <v>533</v>
      </c>
      <c r="F1035" t="s">
        <v>23</v>
      </c>
      <c r="G1035" t="s">
        <v>24</v>
      </c>
      <c r="H1035" t="s">
        <v>24</v>
      </c>
      <c r="I1035" t="s">
        <v>25</v>
      </c>
      <c r="J1035" t="s">
        <v>42</v>
      </c>
      <c r="K1035">
        <v>-44.239606299999998</v>
      </c>
      <c r="L1035">
        <v>-71.849907400000006</v>
      </c>
      <c r="M1035" s="1">
        <v>1000000</v>
      </c>
      <c r="O1035" t="s">
        <v>54</v>
      </c>
      <c r="P1035" t="s">
        <v>35</v>
      </c>
      <c r="Q1035" s="3">
        <v>350000000</v>
      </c>
      <c r="R1035" s="1">
        <v>9605.5600274773897</v>
      </c>
      <c r="S1035" t="s">
        <v>2217</v>
      </c>
      <c r="T1035" t="s">
        <v>2218</v>
      </c>
      <c r="U1035" t="s">
        <v>25</v>
      </c>
      <c r="V1035" t="s">
        <v>46</v>
      </c>
      <c r="W1035" s="4">
        <f>R1035</f>
        <v>9605.5600274773897</v>
      </c>
      <c r="X1035" s="4">
        <f>Y1035*10000</f>
        <v>1000000</v>
      </c>
      <c r="Y1035" s="9">
        <v>100</v>
      </c>
      <c r="Z1035" s="5">
        <f>W1035/Y1035</f>
        <v>96.055600274773894</v>
      </c>
      <c r="AA1035" t="str">
        <f>YEAR(E1035)&amp;"-"&amp;IF(MONTH(E1035)&lt;10,"0"&amp;MONTH(E1035),MONTH(E1035))</f>
        <v>2023-11</v>
      </c>
      <c r="AB1035" t="str">
        <f>YEAR(E1035)&amp;"-"&amp;IF(MONTH(E1035)/6&lt;=1,1,2)</f>
        <v>2023-2</v>
      </c>
    </row>
    <row r="1036" spans="1:28" hidden="1" x14ac:dyDescent="0.25">
      <c r="A1036">
        <v>6806107</v>
      </c>
      <c r="B1036">
        <v>370324</v>
      </c>
      <c r="C1036" t="s">
        <v>1535</v>
      </c>
      <c r="D1036" t="s">
        <v>489</v>
      </c>
      <c r="E1036" t="s">
        <v>907</v>
      </c>
      <c r="F1036" t="s">
        <v>23</v>
      </c>
      <c r="G1036" t="s">
        <v>24</v>
      </c>
      <c r="H1036" t="s">
        <v>24</v>
      </c>
      <c r="I1036" t="s">
        <v>25</v>
      </c>
      <c r="J1036" t="s">
        <v>127</v>
      </c>
      <c r="K1036">
        <v>-47.460549700000001</v>
      </c>
      <c r="L1036">
        <v>-72.742354599999999</v>
      </c>
      <c r="M1036" s="1">
        <v>965000</v>
      </c>
      <c r="O1036" t="s">
        <v>27</v>
      </c>
      <c r="P1036" t="s">
        <v>403</v>
      </c>
      <c r="Q1036" s="3">
        <v>194316200</v>
      </c>
      <c r="R1036" s="1">
        <v>5260</v>
      </c>
      <c r="S1036" t="s">
        <v>1536</v>
      </c>
      <c r="T1036" t="s">
        <v>644</v>
      </c>
      <c r="U1036" t="s">
        <v>25</v>
      </c>
      <c r="V1036" t="s">
        <v>129</v>
      </c>
      <c r="W1036" s="4">
        <f>R1036</f>
        <v>5260</v>
      </c>
      <c r="X1036" s="4">
        <f>Y1036*10000</f>
        <v>965000</v>
      </c>
      <c r="Y1036" s="9">
        <v>96.5</v>
      </c>
      <c r="Z1036" s="5">
        <f>W1036/Y1036</f>
        <v>54.50777202072539</v>
      </c>
      <c r="AA1036" t="str">
        <f>YEAR(E1036)&amp;"-"&amp;IF(MONTH(E1036)&lt;10,"0"&amp;MONTH(E1036),MONTH(E1036))</f>
        <v>2023-12</v>
      </c>
      <c r="AB1036" t="str">
        <f>YEAR(E1036)&amp;"-"&amp;IF(MONTH(E1036)/6&lt;=1,1,2)</f>
        <v>2023-2</v>
      </c>
    </row>
    <row r="1037" spans="1:28" s="2" customFormat="1" hidden="1" x14ac:dyDescent="0.25">
      <c r="A1037">
        <v>6637177</v>
      </c>
      <c r="B1037">
        <v>358818</v>
      </c>
      <c r="C1037" t="s">
        <v>2614</v>
      </c>
      <c r="D1037" t="s">
        <v>358</v>
      </c>
      <c r="E1037" t="s">
        <v>1918</v>
      </c>
      <c r="F1037" t="s">
        <v>23</v>
      </c>
      <c r="G1037" t="s">
        <v>24</v>
      </c>
      <c r="H1037" t="s">
        <v>39</v>
      </c>
      <c r="I1037" t="s">
        <v>25</v>
      </c>
      <c r="J1037" t="s">
        <v>127</v>
      </c>
      <c r="K1037">
        <v>-47.202010100000003</v>
      </c>
      <c r="L1037">
        <v>-72.633769999999998</v>
      </c>
      <c r="M1037" s="1">
        <v>890000</v>
      </c>
      <c r="N1037"/>
      <c r="O1037" t="s">
        <v>54</v>
      </c>
      <c r="P1037" t="s">
        <v>35</v>
      </c>
      <c r="Q1037" s="3">
        <v>450000000</v>
      </c>
      <c r="R1037" s="1">
        <v>12335.1036491348</v>
      </c>
      <c r="S1037" t="s">
        <v>2615</v>
      </c>
      <c r="T1037" t="s">
        <v>2616</v>
      </c>
      <c r="U1037" t="s">
        <v>25</v>
      </c>
      <c r="V1037" t="s">
        <v>129</v>
      </c>
      <c r="W1037" s="4">
        <f>R1037</f>
        <v>12335.1036491348</v>
      </c>
      <c r="X1037" s="4">
        <f>Y1037*10000</f>
        <v>890000</v>
      </c>
      <c r="Y1037" s="9">
        <v>89</v>
      </c>
      <c r="Z1037" s="5">
        <f>W1037/Y1037</f>
        <v>138.59667021499774</v>
      </c>
      <c r="AA1037" t="str">
        <f>YEAR(E1037)&amp;"-"&amp;IF(MONTH(E1037)&lt;10,"0"&amp;MONTH(E1037),MONTH(E1037))</f>
        <v>2023-11</v>
      </c>
      <c r="AB1037" t="str">
        <f>YEAR(E1037)&amp;"-"&amp;IF(MONTH(E1037)/6&lt;=1,1,2)</f>
        <v>2023-2</v>
      </c>
    </row>
    <row r="1038" spans="1:28" hidden="1" x14ac:dyDescent="0.25">
      <c r="A1038">
        <v>6825773</v>
      </c>
      <c r="B1038">
        <v>371317</v>
      </c>
      <c r="C1038" t="s">
        <v>1530</v>
      </c>
      <c r="D1038" t="s">
        <v>362</v>
      </c>
      <c r="E1038" t="s">
        <v>1528</v>
      </c>
      <c r="F1038" t="s">
        <v>271</v>
      </c>
      <c r="G1038" t="s">
        <v>24</v>
      </c>
      <c r="H1038" t="s">
        <v>190</v>
      </c>
      <c r="I1038" t="s">
        <v>25</v>
      </c>
      <c r="J1038" t="s">
        <v>26</v>
      </c>
      <c r="K1038">
        <v>0</v>
      </c>
      <c r="L1038">
        <v>0</v>
      </c>
      <c r="M1038" s="1">
        <v>0</v>
      </c>
      <c r="N1038">
        <v>0</v>
      </c>
      <c r="O1038" t="s">
        <v>27</v>
      </c>
      <c r="P1038" t="s">
        <v>1531</v>
      </c>
      <c r="Q1038" s="3">
        <v>178000000</v>
      </c>
      <c r="R1038" s="1">
        <v>4841.5600000000004</v>
      </c>
      <c r="S1038" t="s">
        <v>1529</v>
      </c>
      <c r="T1038" t="s">
        <v>237</v>
      </c>
      <c r="U1038" t="s">
        <v>25</v>
      </c>
      <c r="V1038" t="s">
        <v>25</v>
      </c>
      <c r="W1038" s="4">
        <f>R1038</f>
        <v>4841.5600000000004</v>
      </c>
      <c r="X1038" s="4">
        <f>Y1038*10000</f>
        <v>890000</v>
      </c>
      <c r="Y1038" s="9">
        <v>89</v>
      </c>
      <c r="Z1038" s="5">
        <f>W1038/Y1038</f>
        <v>54.39955056179776</v>
      </c>
      <c r="AA1038" t="str">
        <f>YEAR(E1038)&amp;"-"&amp;IF(MONTH(E1038)&lt;10,"0"&amp;MONTH(E1038),MONTH(E1038))</f>
        <v>2023-12</v>
      </c>
      <c r="AB1038" t="str">
        <f>YEAR(E1038)&amp;"-"&amp;IF(MONTH(E1038)/6&lt;=1,1,2)</f>
        <v>2023-2</v>
      </c>
    </row>
    <row r="1039" spans="1:28" hidden="1" x14ac:dyDescent="0.25">
      <c r="A1039">
        <v>6626072</v>
      </c>
      <c r="B1039">
        <v>356219</v>
      </c>
      <c r="C1039" t="s">
        <v>2257</v>
      </c>
      <c r="D1039" t="s">
        <v>1531</v>
      </c>
      <c r="E1039" t="s">
        <v>533</v>
      </c>
      <c r="F1039" t="s">
        <v>23</v>
      </c>
      <c r="G1039" t="s">
        <v>24</v>
      </c>
      <c r="H1039" t="s">
        <v>39</v>
      </c>
      <c r="I1039" t="s">
        <v>25</v>
      </c>
      <c r="J1039" t="s">
        <v>33</v>
      </c>
      <c r="K1039">
        <v>-46.803414199999999</v>
      </c>
      <c r="L1039">
        <v>-72.456454300000004</v>
      </c>
      <c r="M1039" s="1">
        <v>880000</v>
      </c>
      <c r="O1039" t="s">
        <v>27</v>
      </c>
      <c r="P1039" t="s">
        <v>1382</v>
      </c>
      <c r="Q1039" s="3">
        <v>313613505</v>
      </c>
      <c r="R1039" s="1">
        <v>8600</v>
      </c>
      <c r="S1039" t="s">
        <v>2256</v>
      </c>
      <c r="T1039" t="s">
        <v>35</v>
      </c>
      <c r="U1039" t="s">
        <v>25</v>
      </c>
      <c r="V1039" t="s">
        <v>36</v>
      </c>
      <c r="W1039" s="4">
        <f>R1039</f>
        <v>8600</v>
      </c>
      <c r="X1039" s="4">
        <f>Y1039*10000</f>
        <v>880000</v>
      </c>
      <c r="Y1039" s="9">
        <v>88</v>
      </c>
      <c r="Z1039" s="5">
        <f>W1039/Y1039</f>
        <v>97.727272727272734</v>
      </c>
      <c r="AA1039" t="str">
        <f>YEAR(E1039)&amp;"-"&amp;IF(MONTH(E1039)&lt;10,"0"&amp;MONTH(E1039),MONTH(E1039))</f>
        <v>2023-11</v>
      </c>
      <c r="AB1039" t="str">
        <f>YEAR(E1039)&amp;"-"&amp;IF(MONTH(E1039)/6&lt;=1,1,2)</f>
        <v>2023-2</v>
      </c>
    </row>
    <row r="1040" spans="1:28" hidden="1" x14ac:dyDescent="0.25">
      <c r="A1040">
        <v>6221843</v>
      </c>
      <c r="B1040">
        <v>324870</v>
      </c>
      <c r="C1040" t="s">
        <v>2726</v>
      </c>
      <c r="D1040" t="s">
        <v>834</v>
      </c>
      <c r="E1040" t="s">
        <v>1256</v>
      </c>
      <c r="F1040" t="s">
        <v>23</v>
      </c>
      <c r="G1040" t="s">
        <v>24</v>
      </c>
      <c r="H1040" t="s">
        <v>39</v>
      </c>
      <c r="I1040" t="s">
        <v>25</v>
      </c>
      <c r="J1040" t="s">
        <v>127</v>
      </c>
      <c r="K1040">
        <v>-47.202010100000003</v>
      </c>
      <c r="L1040">
        <v>-72.633769999999998</v>
      </c>
      <c r="M1040" s="1">
        <v>0</v>
      </c>
      <c r="O1040" t="s">
        <v>27</v>
      </c>
      <c r="P1040" t="s">
        <v>653</v>
      </c>
      <c r="Q1040" s="3">
        <v>450000000</v>
      </c>
      <c r="R1040" s="1">
        <v>12466.0749621101</v>
      </c>
      <c r="S1040" t="s">
        <v>2727</v>
      </c>
      <c r="T1040" t="s">
        <v>2728</v>
      </c>
      <c r="U1040" t="s">
        <v>25</v>
      </c>
      <c r="V1040" t="s">
        <v>129</v>
      </c>
      <c r="W1040" s="4">
        <f>R1040</f>
        <v>12466.0749621101</v>
      </c>
      <c r="X1040" s="4">
        <f>Y1040*10000</f>
        <v>820000</v>
      </c>
      <c r="Y1040" s="9">
        <v>82</v>
      </c>
      <c r="Z1040" s="5">
        <f>W1040/Y1040</f>
        <v>152.02530441597685</v>
      </c>
      <c r="AA1040" t="str">
        <f>YEAR(E1040)&amp;"-"&amp;IF(MONTH(E1040)&lt;10,"0"&amp;MONTH(E1040),MONTH(E1040))</f>
        <v>2023-07</v>
      </c>
      <c r="AB1040" t="str">
        <f>YEAR(E1040)&amp;"-"&amp;IF(MONTH(E1040)/6&lt;=1,1,2)</f>
        <v>2023-2</v>
      </c>
    </row>
    <row r="1041" spans="1:28" hidden="1" x14ac:dyDescent="0.25">
      <c r="A1041">
        <v>6668679</v>
      </c>
      <c r="B1041">
        <v>361425</v>
      </c>
      <c r="C1041" t="s">
        <v>2738</v>
      </c>
      <c r="D1041" t="s">
        <v>489</v>
      </c>
      <c r="E1041" t="s">
        <v>456</v>
      </c>
      <c r="F1041" t="s">
        <v>23</v>
      </c>
      <c r="G1041" t="s">
        <v>24</v>
      </c>
      <c r="H1041" t="s">
        <v>24</v>
      </c>
      <c r="I1041" t="s">
        <v>25</v>
      </c>
      <c r="J1041" t="s">
        <v>127</v>
      </c>
      <c r="K1041">
        <v>-47.428820600000002</v>
      </c>
      <c r="L1041">
        <v>-72.945889800000003</v>
      </c>
      <c r="M1041" s="6">
        <v>814000</v>
      </c>
      <c r="O1041" t="s">
        <v>27</v>
      </c>
      <c r="P1041" t="s">
        <v>403</v>
      </c>
      <c r="Q1041" s="3">
        <v>456258478</v>
      </c>
      <c r="R1041" s="1">
        <v>12500</v>
      </c>
      <c r="S1041" t="s">
        <v>436</v>
      </c>
      <c r="T1041" t="s">
        <v>35</v>
      </c>
      <c r="U1041" t="s">
        <v>25</v>
      </c>
      <c r="V1041" t="s">
        <v>129</v>
      </c>
      <c r="W1041" s="4">
        <f>R1041</f>
        <v>12500</v>
      </c>
      <c r="X1041" s="4">
        <f>Y1041*10000</f>
        <v>814000</v>
      </c>
      <c r="Y1041" s="9">
        <v>81.400000000000006</v>
      </c>
      <c r="Z1041" s="5">
        <f>W1041/Y1041</f>
        <v>153.56265356265357</v>
      </c>
      <c r="AA1041" t="str">
        <f>YEAR(E1041)&amp;"-"&amp;IF(MONTH(E1041)&lt;10,"0"&amp;MONTH(E1041),MONTH(E1041))</f>
        <v>2023-11</v>
      </c>
      <c r="AB1041" t="str">
        <f>YEAR(E1041)&amp;"-"&amp;IF(MONTH(E1041)/6&lt;=1,1,2)</f>
        <v>2023-2</v>
      </c>
    </row>
    <row r="1042" spans="1:28" hidden="1" x14ac:dyDescent="0.25">
      <c r="A1042">
        <v>6668380</v>
      </c>
      <c r="B1042">
        <v>361130</v>
      </c>
      <c r="C1042" t="s">
        <v>2545</v>
      </c>
      <c r="D1042" t="s">
        <v>489</v>
      </c>
      <c r="E1042" t="s">
        <v>456</v>
      </c>
      <c r="F1042" t="s">
        <v>23</v>
      </c>
      <c r="G1042" t="s">
        <v>24</v>
      </c>
      <c r="H1042" t="s">
        <v>24</v>
      </c>
      <c r="I1042" t="s">
        <v>25</v>
      </c>
      <c r="J1042" t="s">
        <v>127</v>
      </c>
      <c r="K1042">
        <v>-47.252086499999997</v>
      </c>
      <c r="L1042">
        <v>-72.575237299999998</v>
      </c>
      <c r="M1042" s="1">
        <v>800000</v>
      </c>
      <c r="O1042" t="s">
        <v>27</v>
      </c>
      <c r="P1042" t="s">
        <v>457</v>
      </c>
      <c r="Q1042" s="3">
        <v>377782019</v>
      </c>
      <c r="R1042" s="1">
        <v>10350</v>
      </c>
      <c r="S1042" t="s">
        <v>2543</v>
      </c>
      <c r="T1042" t="s">
        <v>35</v>
      </c>
      <c r="U1042" t="s">
        <v>25</v>
      </c>
      <c r="V1042" t="s">
        <v>129</v>
      </c>
      <c r="W1042" s="4">
        <f>R1042</f>
        <v>10350</v>
      </c>
      <c r="X1042" s="4">
        <f>Y1042*10000</f>
        <v>800000</v>
      </c>
      <c r="Y1042" s="9">
        <v>80</v>
      </c>
      <c r="Z1042" s="5">
        <f>W1042/Y1042</f>
        <v>129.375</v>
      </c>
      <c r="AA1042" t="str">
        <f>YEAR(E1042)&amp;"-"&amp;IF(MONTH(E1042)&lt;10,"0"&amp;MONTH(E1042),MONTH(E1042))</f>
        <v>2023-11</v>
      </c>
      <c r="AB1042" t="str">
        <f>YEAR(E1042)&amp;"-"&amp;IF(MONTH(E1042)/6&lt;=1,1,2)</f>
        <v>2023-2</v>
      </c>
    </row>
    <row r="1043" spans="1:28" hidden="1" x14ac:dyDescent="0.25">
      <c r="A1043">
        <v>6630408</v>
      </c>
      <c r="B1043">
        <v>358272</v>
      </c>
      <c r="C1043" t="s">
        <v>4134</v>
      </c>
      <c r="D1043" t="s">
        <v>358</v>
      </c>
      <c r="E1043" t="s">
        <v>533</v>
      </c>
      <c r="F1043" t="s">
        <v>23</v>
      </c>
      <c r="G1043" t="s">
        <v>24</v>
      </c>
      <c r="H1043" t="s">
        <v>39</v>
      </c>
      <c r="I1043" t="s">
        <v>25</v>
      </c>
      <c r="J1043" t="s">
        <v>70</v>
      </c>
      <c r="K1043">
        <v>-45.571225400000003</v>
      </c>
      <c r="L1043">
        <v>-72.068264999999997</v>
      </c>
      <c r="M1043" s="1">
        <v>670000</v>
      </c>
      <c r="O1043" t="s">
        <v>54</v>
      </c>
      <c r="P1043" t="s">
        <v>35</v>
      </c>
      <c r="Q1043" s="3">
        <v>2423539530</v>
      </c>
      <c r="R1043" s="1">
        <v>66459</v>
      </c>
      <c r="S1043" t="s">
        <v>4135</v>
      </c>
      <c r="T1043" t="s">
        <v>72</v>
      </c>
      <c r="U1043" t="s">
        <v>25</v>
      </c>
      <c r="V1043" t="s">
        <v>73</v>
      </c>
      <c r="W1043" s="4">
        <f>R1043</f>
        <v>66459</v>
      </c>
      <c r="X1043" s="4">
        <f>Y1043*10000</f>
        <v>670000</v>
      </c>
      <c r="Y1043" s="9">
        <v>67</v>
      </c>
      <c r="Z1043" s="5">
        <f>W1043/Y1043</f>
        <v>991.92537313432831</v>
      </c>
      <c r="AA1043" t="str">
        <f>YEAR(E1043)&amp;"-"&amp;IF(MONTH(E1043)&lt;10,"0"&amp;MONTH(E1043),MONTH(E1043))</f>
        <v>2023-11</v>
      </c>
      <c r="AB1043" t="str">
        <f>YEAR(E1043)&amp;"-"&amp;IF(MONTH(E1043)/6&lt;=1,1,2)</f>
        <v>2023-2</v>
      </c>
    </row>
    <row r="1044" spans="1:28" hidden="1" x14ac:dyDescent="0.25">
      <c r="A1044">
        <v>6625809</v>
      </c>
      <c r="B1044">
        <v>355963</v>
      </c>
      <c r="C1044" t="s">
        <v>2841</v>
      </c>
      <c r="D1044" t="s">
        <v>1531</v>
      </c>
      <c r="E1044" t="s">
        <v>533</v>
      </c>
      <c r="F1044" t="s">
        <v>23</v>
      </c>
      <c r="G1044" t="s">
        <v>24</v>
      </c>
      <c r="H1044" t="s">
        <v>39</v>
      </c>
      <c r="I1044" t="s">
        <v>25</v>
      </c>
      <c r="J1044" t="s">
        <v>63</v>
      </c>
      <c r="K1044">
        <v>-46.411463099999999</v>
      </c>
      <c r="L1044">
        <v>-72.701924700000006</v>
      </c>
      <c r="M1044" s="1">
        <v>660000</v>
      </c>
      <c r="O1044" t="s">
        <v>27</v>
      </c>
      <c r="P1044" t="s">
        <v>1382</v>
      </c>
      <c r="Q1044" s="3">
        <v>397486885</v>
      </c>
      <c r="R1044" s="1">
        <v>10900</v>
      </c>
      <c r="S1044" t="s">
        <v>2840</v>
      </c>
      <c r="T1044" t="s">
        <v>35</v>
      </c>
      <c r="U1044" t="s">
        <v>25</v>
      </c>
      <c r="V1044" t="s">
        <v>66</v>
      </c>
      <c r="W1044" s="4">
        <f>R1044</f>
        <v>10900</v>
      </c>
      <c r="X1044" s="4">
        <f>Y1044*10000</f>
        <v>660000</v>
      </c>
      <c r="Y1044" s="9">
        <v>66</v>
      </c>
      <c r="Z1044" s="5">
        <f>W1044/Y1044</f>
        <v>165.15151515151516</v>
      </c>
      <c r="AA1044" t="str">
        <f>YEAR(E1044)&amp;"-"&amp;IF(MONTH(E1044)&lt;10,"0"&amp;MONTH(E1044),MONTH(E1044))</f>
        <v>2023-11</v>
      </c>
      <c r="AB1044" t="str">
        <f>YEAR(E1044)&amp;"-"&amp;IF(MONTH(E1044)/6&lt;=1,1,2)</f>
        <v>2023-2</v>
      </c>
    </row>
    <row r="1045" spans="1:28" hidden="1" x14ac:dyDescent="0.25">
      <c r="A1045">
        <v>6790616</v>
      </c>
      <c r="B1045">
        <v>369224</v>
      </c>
      <c r="C1045" t="s">
        <v>2603</v>
      </c>
      <c r="D1045" t="s">
        <v>1050</v>
      </c>
      <c r="E1045" t="s">
        <v>2604</v>
      </c>
      <c r="F1045" t="s">
        <v>23</v>
      </c>
      <c r="G1045" t="s">
        <v>24</v>
      </c>
      <c r="H1045" t="s">
        <v>39</v>
      </c>
      <c r="I1045" t="s">
        <v>25</v>
      </c>
      <c r="J1045" t="s">
        <v>70</v>
      </c>
      <c r="K1045">
        <v>-45.556542100000001</v>
      </c>
      <c r="L1045">
        <v>-72.109511900000001</v>
      </c>
      <c r="M1045" s="1">
        <v>657000</v>
      </c>
      <c r="O1045" t="s">
        <v>27</v>
      </c>
      <c r="P1045" t="s">
        <v>1160</v>
      </c>
      <c r="Q1045" s="3">
        <v>330000000</v>
      </c>
      <c r="R1045" s="1">
        <v>8996.2624618681093</v>
      </c>
      <c r="S1045" t="s">
        <v>2605</v>
      </c>
      <c r="T1045" t="s">
        <v>35</v>
      </c>
      <c r="U1045" t="s">
        <v>25</v>
      </c>
      <c r="V1045" t="s">
        <v>73</v>
      </c>
      <c r="W1045" s="4">
        <f>R1045</f>
        <v>8996.2624618681093</v>
      </c>
      <c r="X1045" s="4">
        <f>Y1045*10000</f>
        <v>657000</v>
      </c>
      <c r="Y1045" s="9">
        <v>65.7</v>
      </c>
      <c r="Z1045" s="5">
        <f>W1045/Y1045</f>
        <v>136.92941342265007</v>
      </c>
      <c r="AA1045" t="str">
        <f>YEAR(E1045)&amp;"-"&amp;IF(MONTH(E1045)&lt;10,"0"&amp;MONTH(E1045),MONTH(E1045))</f>
        <v>2023-12</v>
      </c>
      <c r="AB1045" t="str">
        <f>YEAR(E1045)&amp;"-"&amp;IF(MONTH(E1045)/6&lt;=1,1,2)</f>
        <v>2023-2</v>
      </c>
    </row>
    <row r="1046" spans="1:28" hidden="1" x14ac:dyDescent="0.25">
      <c r="A1046">
        <v>6315737</v>
      </c>
      <c r="B1046">
        <v>332492</v>
      </c>
      <c r="C1046" t="s">
        <v>2296</v>
      </c>
      <c r="D1046" t="s">
        <v>637</v>
      </c>
      <c r="E1046" t="s">
        <v>1574</v>
      </c>
      <c r="F1046" t="s">
        <v>23</v>
      </c>
      <c r="G1046" t="s">
        <v>24</v>
      </c>
      <c r="H1046" t="s">
        <v>24</v>
      </c>
      <c r="I1046" t="s">
        <v>25</v>
      </c>
      <c r="J1046" t="s">
        <v>59</v>
      </c>
      <c r="K1046">
        <v>-43.707674900000001</v>
      </c>
      <c r="L1046">
        <v>-72.331296699999996</v>
      </c>
      <c r="M1046" s="1">
        <v>630000</v>
      </c>
      <c r="O1046" t="s">
        <v>54</v>
      </c>
      <c r="P1046" t="s">
        <v>35</v>
      </c>
      <c r="Q1046" s="3">
        <v>230000000</v>
      </c>
      <c r="R1046" s="1">
        <v>6380.1958720132698</v>
      </c>
      <c r="S1046" t="s">
        <v>2232</v>
      </c>
      <c r="T1046" t="s">
        <v>2233</v>
      </c>
      <c r="U1046" t="s">
        <v>25</v>
      </c>
      <c r="V1046" t="s">
        <v>61</v>
      </c>
      <c r="W1046" s="4">
        <f>R1046</f>
        <v>6380.1958720132698</v>
      </c>
      <c r="X1046" s="4">
        <f>Y1046*10000</f>
        <v>630000</v>
      </c>
      <c r="Y1046" s="9">
        <v>63</v>
      </c>
      <c r="Z1046" s="5">
        <f>W1046/Y1046</f>
        <v>101.27295034941697</v>
      </c>
      <c r="AA1046" t="str">
        <f>YEAR(E1046)&amp;"-"&amp;IF(MONTH(E1046)&lt;10,"0"&amp;MONTH(E1046),MONTH(E1046))</f>
        <v>2023-08</v>
      </c>
      <c r="AB1046" t="str">
        <f>YEAR(E1046)&amp;"-"&amp;IF(MONTH(E1046)/6&lt;=1,1,2)</f>
        <v>2023-2</v>
      </c>
    </row>
    <row r="1047" spans="1:28" hidden="1" x14ac:dyDescent="0.25">
      <c r="A1047">
        <v>6633461</v>
      </c>
      <c r="B1047">
        <v>358589</v>
      </c>
      <c r="C1047" t="s">
        <v>3226</v>
      </c>
      <c r="D1047" t="s">
        <v>3196</v>
      </c>
      <c r="E1047" t="s">
        <v>1187</v>
      </c>
      <c r="F1047" t="s">
        <v>23</v>
      </c>
      <c r="G1047" t="s">
        <v>24</v>
      </c>
      <c r="H1047" t="s">
        <v>24</v>
      </c>
      <c r="I1047" t="s">
        <v>25</v>
      </c>
      <c r="J1047" t="s">
        <v>70</v>
      </c>
      <c r="K1047">
        <v>-45.726704499999997</v>
      </c>
      <c r="L1047">
        <v>-72.256240199999993</v>
      </c>
      <c r="M1047" s="1">
        <v>0</v>
      </c>
      <c r="O1047" t="s">
        <v>27</v>
      </c>
      <c r="P1047" t="s">
        <v>752</v>
      </c>
      <c r="Q1047" s="3">
        <v>565308990</v>
      </c>
      <c r="R1047" s="1">
        <v>15500</v>
      </c>
      <c r="S1047" t="s">
        <v>3223</v>
      </c>
      <c r="T1047" t="s">
        <v>2807</v>
      </c>
      <c r="U1047" t="s">
        <v>25</v>
      </c>
      <c r="V1047" t="s">
        <v>73</v>
      </c>
      <c r="W1047" s="4">
        <f>R1047</f>
        <v>15500</v>
      </c>
      <c r="X1047" s="4">
        <f>Y1047*10000</f>
        <v>620000</v>
      </c>
      <c r="Y1047" s="9">
        <v>62</v>
      </c>
      <c r="Z1047" s="5">
        <f>W1047/Y1047</f>
        <v>250</v>
      </c>
      <c r="AA1047" t="str">
        <f>YEAR(E1047)&amp;"-"&amp;IF(MONTH(E1047)&lt;10,"0"&amp;MONTH(E1047),MONTH(E1047))</f>
        <v>2023-11</v>
      </c>
      <c r="AB1047" t="str">
        <f>YEAR(E1047)&amp;"-"&amp;IF(MONTH(E1047)/6&lt;=1,1,2)</f>
        <v>2023-2</v>
      </c>
    </row>
    <row r="1048" spans="1:28" hidden="1" x14ac:dyDescent="0.25">
      <c r="A1048">
        <v>6625731</v>
      </c>
      <c r="B1048">
        <v>355886</v>
      </c>
      <c r="C1048" t="s">
        <v>3167</v>
      </c>
      <c r="D1048" t="s">
        <v>358</v>
      </c>
      <c r="E1048" t="s">
        <v>533</v>
      </c>
      <c r="F1048" t="s">
        <v>23</v>
      </c>
      <c r="G1048" t="s">
        <v>24</v>
      </c>
      <c r="H1048" t="s">
        <v>39</v>
      </c>
      <c r="I1048" t="s">
        <v>25</v>
      </c>
      <c r="J1048" t="s">
        <v>70</v>
      </c>
      <c r="K1048">
        <v>-45.571225400000003</v>
      </c>
      <c r="L1048">
        <v>-72.068264999999997</v>
      </c>
      <c r="M1048" s="1">
        <v>610400</v>
      </c>
      <c r="O1048" t="s">
        <v>54</v>
      </c>
      <c r="P1048" t="s">
        <v>35</v>
      </c>
      <c r="Q1048" s="3">
        <v>528766957</v>
      </c>
      <c r="R1048" s="1">
        <v>14500</v>
      </c>
      <c r="S1048" t="s">
        <v>3168</v>
      </c>
      <c r="T1048" t="s">
        <v>72</v>
      </c>
      <c r="U1048" t="s">
        <v>25</v>
      </c>
      <c r="V1048" t="s">
        <v>73</v>
      </c>
      <c r="W1048" s="4">
        <f>R1048</f>
        <v>14500</v>
      </c>
      <c r="X1048" s="4">
        <f>Y1048*10000</f>
        <v>610400</v>
      </c>
      <c r="Y1048" s="9">
        <v>61.04</v>
      </c>
      <c r="Z1048" s="5">
        <f>W1048/Y1048</f>
        <v>237.54914809960681</v>
      </c>
      <c r="AA1048" t="str">
        <f>YEAR(E1048)&amp;"-"&amp;IF(MONTH(E1048)&lt;10,"0"&amp;MONTH(E1048),MONTH(E1048))</f>
        <v>2023-11</v>
      </c>
      <c r="AB1048" t="str">
        <f>YEAR(E1048)&amp;"-"&amp;IF(MONTH(E1048)/6&lt;=1,1,2)</f>
        <v>2023-2</v>
      </c>
    </row>
    <row r="1049" spans="1:28" hidden="1" x14ac:dyDescent="0.25">
      <c r="A1049">
        <v>6545675</v>
      </c>
      <c r="B1049">
        <v>348888</v>
      </c>
      <c r="C1049" t="s">
        <v>4348</v>
      </c>
      <c r="D1049" t="s">
        <v>1372</v>
      </c>
      <c r="E1049" t="s">
        <v>4349</v>
      </c>
      <c r="F1049" t="s">
        <v>32</v>
      </c>
      <c r="G1049" t="s">
        <v>24</v>
      </c>
      <c r="H1049" t="s">
        <v>24</v>
      </c>
      <c r="I1049" t="s">
        <v>25</v>
      </c>
      <c r="J1049" t="s">
        <v>70</v>
      </c>
      <c r="K1049">
        <v>-45.270816859999996</v>
      </c>
      <c r="L1049">
        <v>-71.611033019999994</v>
      </c>
      <c r="M1049" s="1">
        <v>60000</v>
      </c>
      <c r="O1049" t="s">
        <v>54</v>
      </c>
      <c r="P1049" t="s">
        <v>35</v>
      </c>
      <c r="Q1049" s="3">
        <v>390000000</v>
      </c>
      <c r="R1049" s="1">
        <v>10778.5245360674</v>
      </c>
      <c r="S1049" t="s">
        <v>4350</v>
      </c>
      <c r="T1049" t="s">
        <v>4351</v>
      </c>
      <c r="U1049" t="s">
        <v>25</v>
      </c>
      <c r="V1049" t="s">
        <v>73</v>
      </c>
      <c r="W1049" s="4">
        <f>R1049</f>
        <v>10778.5245360674</v>
      </c>
      <c r="X1049" s="4">
        <f>Y1049*10000</f>
        <v>600000</v>
      </c>
      <c r="Y1049" s="9">
        <v>60</v>
      </c>
      <c r="Z1049" s="5">
        <f>W1049/Y1049</f>
        <v>179.64207560112334</v>
      </c>
      <c r="AA1049" t="str">
        <f>YEAR(E1049)&amp;"-"&amp;IF(MONTH(E1049)&lt;10,"0"&amp;MONTH(E1049),MONTH(E1049))</f>
        <v>2023-09</v>
      </c>
      <c r="AB1049" t="str">
        <f>YEAR(E1049)&amp;"-"&amp;IF(MONTH(E1049)/6&lt;=1,1,2)</f>
        <v>2023-2</v>
      </c>
    </row>
    <row r="1050" spans="1:28" hidden="1" x14ac:dyDescent="0.25">
      <c r="A1050">
        <v>6785328</v>
      </c>
      <c r="B1050">
        <v>368908</v>
      </c>
      <c r="C1050" t="s">
        <v>3745</v>
      </c>
      <c r="D1050" t="s">
        <v>93</v>
      </c>
      <c r="E1050" t="s">
        <v>3723</v>
      </c>
      <c r="F1050" t="s">
        <v>23</v>
      </c>
      <c r="G1050" t="s">
        <v>24</v>
      </c>
      <c r="H1050" t="s">
        <v>39</v>
      </c>
      <c r="I1050" t="s">
        <v>25</v>
      </c>
      <c r="J1050" t="s">
        <v>70</v>
      </c>
      <c r="K1050">
        <v>-45.775417300000001</v>
      </c>
      <c r="L1050">
        <v>-72.174353400000001</v>
      </c>
      <c r="M1050" s="1">
        <v>540000</v>
      </c>
      <c r="O1050" t="s">
        <v>54</v>
      </c>
      <c r="P1050" t="s">
        <v>35</v>
      </c>
      <c r="Q1050" s="3">
        <v>960000000</v>
      </c>
      <c r="R1050" s="1">
        <v>26170.945343616298</v>
      </c>
      <c r="S1050" t="s">
        <v>3746</v>
      </c>
      <c r="T1050" t="s">
        <v>3747</v>
      </c>
      <c r="U1050" t="s">
        <v>25</v>
      </c>
      <c r="V1050" t="s">
        <v>73</v>
      </c>
      <c r="W1050" s="4">
        <f>R1050</f>
        <v>26170.945343616298</v>
      </c>
      <c r="X1050" s="4">
        <f>Y1050*10000</f>
        <v>540000</v>
      </c>
      <c r="Y1050" s="9">
        <v>54</v>
      </c>
      <c r="Z1050" s="5">
        <f>W1050/Y1050</f>
        <v>484.64713599289439</v>
      </c>
      <c r="AA1050" t="str">
        <f>YEAR(E1050)&amp;"-"&amp;IF(MONTH(E1050)&lt;10,"0"&amp;MONTH(E1050),MONTH(E1050))</f>
        <v>2023-12</v>
      </c>
      <c r="AB1050" t="str">
        <f>YEAR(E1050)&amp;"-"&amp;IF(MONTH(E1050)/6&lt;=1,1,2)</f>
        <v>2023-2</v>
      </c>
    </row>
    <row r="1051" spans="1:28" hidden="1" x14ac:dyDescent="0.25">
      <c r="A1051">
        <v>6664111</v>
      </c>
      <c r="B1051">
        <v>360626</v>
      </c>
      <c r="C1051" t="s">
        <v>3561</v>
      </c>
      <c r="D1051" t="s">
        <v>489</v>
      </c>
      <c r="E1051" t="s">
        <v>456</v>
      </c>
      <c r="F1051" t="s">
        <v>23</v>
      </c>
      <c r="G1051" t="s">
        <v>24</v>
      </c>
      <c r="H1051" t="s">
        <v>24</v>
      </c>
      <c r="I1051" t="s">
        <v>25</v>
      </c>
      <c r="J1051" t="s">
        <v>33</v>
      </c>
      <c r="K1051">
        <v>-46.725223499999998</v>
      </c>
      <c r="L1051">
        <v>-72.505727100000001</v>
      </c>
      <c r="M1051" s="1">
        <v>0</v>
      </c>
      <c r="O1051" t="s">
        <v>27</v>
      </c>
      <c r="P1051" t="s">
        <v>403</v>
      </c>
      <c r="Q1051" s="3">
        <v>667962411</v>
      </c>
      <c r="R1051" s="1">
        <v>18300</v>
      </c>
      <c r="S1051" t="s">
        <v>3562</v>
      </c>
      <c r="T1051" t="s">
        <v>741</v>
      </c>
      <c r="U1051" t="s">
        <v>25</v>
      </c>
      <c r="V1051" t="s">
        <v>36</v>
      </c>
      <c r="W1051" s="4">
        <f>R1051</f>
        <v>18300</v>
      </c>
      <c r="X1051" s="4">
        <f>Y1051*10000</f>
        <v>530000</v>
      </c>
      <c r="Y1051" s="9">
        <v>53</v>
      </c>
      <c r="Z1051" s="5">
        <f>W1051/Y1051</f>
        <v>345.28301886792451</v>
      </c>
      <c r="AA1051" t="str">
        <f>YEAR(E1051)&amp;"-"&amp;IF(MONTH(E1051)&lt;10,"0"&amp;MONTH(E1051),MONTH(E1051))</f>
        <v>2023-11</v>
      </c>
      <c r="AB1051" t="str">
        <f>YEAR(E1051)&amp;"-"&amp;IF(MONTH(E1051)/6&lt;=1,1,2)</f>
        <v>2023-2</v>
      </c>
    </row>
    <row r="1052" spans="1:28" hidden="1" x14ac:dyDescent="0.25">
      <c r="A1052">
        <v>6221872</v>
      </c>
      <c r="B1052">
        <v>324899</v>
      </c>
      <c r="C1052" t="s">
        <v>1581</v>
      </c>
      <c r="D1052" t="s">
        <v>1255</v>
      </c>
      <c r="E1052" t="s">
        <v>1256</v>
      </c>
      <c r="F1052" t="s">
        <v>23</v>
      </c>
      <c r="G1052" t="s">
        <v>24</v>
      </c>
      <c r="H1052" t="s">
        <v>24</v>
      </c>
      <c r="I1052" t="s">
        <v>25</v>
      </c>
      <c r="J1052" t="s">
        <v>127</v>
      </c>
      <c r="K1052">
        <v>-47.25282</v>
      </c>
      <c r="L1052">
        <v>-72.297319999999999</v>
      </c>
      <c r="M1052" s="1">
        <v>0</v>
      </c>
      <c r="O1052" t="s">
        <v>27</v>
      </c>
      <c r="P1052" t="s">
        <v>435</v>
      </c>
      <c r="Q1052" s="3">
        <v>102859286</v>
      </c>
      <c r="R1052" s="1">
        <v>2850</v>
      </c>
      <c r="S1052" t="s">
        <v>140</v>
      </c>
      <c r="T1052" t="s">
        <v>233</v>
      </c>
      <c r="U1052" t="s">
        <v>25</v>
      </c>
      <c r="V1052" t="s">
        <v>129</v>
      </c>
      <c r="W1052" s="4">
        <f>R1052</f>
        <v>2850</v>
      </c>
      <c r="X1052" s="4">
        <f>Y1052*10000</f>
        <v>500000</v>
      </c>
      <c r="Y1052" s="9">
        <v>50</v>
      </c>
      <c r="Z1052" s="5">
        <f>W1052/Y1052</f>
        <v>57</v>
      </c>
      <c r="AA1052" t="str">
        <f>YEAR(E1052)&amp;"-"&amp;IF(MONTH(E1052)&lt;10,"0"&amp;MONTH(E1052),MONTH(E1052))</f>
        <v>2023-07</v>
      </c>
      <c r="AB1052" t="str">
        <f>YEAR(E1052)&amp;"-"&amp;IF(MONTH(E1052)/6&lt;=1,1,2)</f>
        <v>2023-2</v>
      </c>
    </row>
    <row r="1053" spans="1:28" hidden="1" x14ac:dyDescent="0.25">
      <c r="A1053">
        <v>6199263</v>
      </c>
      <c r="B1053">
        <v>323510</v>
      </c>
      <c r="C1053" t="s">
        <v>3952</v>
      </c>
      <c r="D1053" t="s">
        <v>1092</v>
      </c>
      <c r="E1053" t="s">
        <v>1571</v>
      </c>
      <c r="F1053" t="s">
        <v>23</v>
      </c>
      <c r="G1053" t="s">
        <v>24</v>
      </c>
      <c r="H1053" t="s">
        <v>39</v>
      </c>
      <c r="I1053" t="s">
        <v>25</v>
      </c>
      <c r="J1053" t="s">
        <v>59</v>
      </c>
      <c r="K1053">
        <v>-44.0468981</v>
      </c>
      <c r="L1053">
        <v>-72.320488400000002</v>
      </c>
      <c r="M1053" s="1">
        <v>0</v>
      </c>
      <c r="O1053" t="s">
        <v>27</v>
      </c>
      <c r="P1053" t="s">
        <v>751</v>
      </c>
      <c r="Q1053" s="3">
        <v>1270269398</v>
      </c>
      <c r="R1053" s="1">
        <v>34900</v>
      </c>
      <c r="S1053" t="s">
        <v>3953</v>
      </c>
      <c r="T1053" t="s">
        <v>3954</v>
      </c>
      <c r="U1053" t="s">
        <v>25</v>
      </c>
      <c r="V1053" t="s">
        <v>61</v>
      </c>
      <c r="W1053" s="4">
        <f>R1053</f>
        <v>34900</v>
      </c>
      <c r="X1053" s="4">
        <f>Y1053*10000</f>
        <v>490500</v>
      </c>
      <c r="Y1053" s="9">
        <v>49.05</v>
      </c>
      <c r="Z1053" s="5">
        <f>W1053/Y1053</f>
        <v>711.5188583078492</v>
      </c>
      <c r="AA1053" t="str">
        <f>YEAR(E1053)&amp;"-"&amp;IF(MONTH(E1053)&lt;10,"0"&amp;MONTH(E1053),MONTH(E1053))</f>
        <v>2023-07</v>
      </c>
      <c r="AB1053" t="str">
        <f>YEAR(E1053)&amp;"-"&amp;IF(MONTH(E1053)/6&lt;=1,1,2)</f>
        <v>2023-2</v>
      </c>
    </row>
    <row r="1054" spans="1:28" hidden="1" x14ac:dyDescent="0.25">
      <c r="A1054">
        <v>6798903</v>
      </c>
      <c r="B1054">
        <v>369852</v>
      </c>
      <c r="C1054" t="s">
        <v>2994</v>
      </c>
      <c r="D1054" t="s">
        <v>489</v>
      </c>
      <c r="E1054" t="s">
        <v>2604</v>
      </c>
      <c r="F1054" t="s">
        <v>23</v>
      </c>
      <c r="G1054" t="s">
        <v>24</v>
      </c>
      <c r="H1054" t="s">
        <v>39</v>
      </c>
      <c r="I1054" t="s">
        <v>25</v>
      </c>
      <c r="J1054" t="s">
        <v>70</v>
      </c>
      <c r="K1054">
        <v>-45.606690399999998</v>
      </c>
      <c r="L1054">
        <v>-71.799214199999994</v>
      </c>
      <c r="M1054" s="1">
        <v>470000</v>
      </c>
      <c r="O1054" t="s">
        <v>27</v>
      </c>
      <c r="P1054" t="s">
        <v>403</v>
      </c>
      <c r="Q1054" s="3">
        <v>324525000</v>
      </c>
      <c r="R1054" s="1">
        <v>8847.0062892052993</v>
      </c>
      <c r="S1054" t="s">
        <v>2995</v>
      </c>
      <c r="T1054" t="s">
        <v>2985</v>
      </c>
      <c r="U1054" t="s">
        <v>25</v>
      </c>
      <c r="V1054" t="s">
        <v>73</v>
      </c>
      <c r="W1054" s="4">
        <f>R1054</f>
        <v>8847.0062892052993</v>
      </c>
      <c r="X1054" s="4">
        <f>Y1054*10000</f>
        <v>470000</v>
      </c>
      <c r="Y1054" s="9">
        <v>47</v>
      </c>
      <c r="Z1054" s="5">
        <f>W1054/Y1054</f>
        <v>188.23417636607019</v>
      </c>
      <c r="AA1054" t="str">
        <f>YEAR(E1054)&amp;"-"&amp;IF(MONTH(E1054)&lt;10,"0"&amp;MONTH(E1054),MONTH(E1054))</f>
        <v>2023-12</v>
      </c>
      <c r="AB1054" t="str">
        <f>YEAR(E1054)&amp;"-"&amp;IF(MONTH(E1054)/6&lt;=1,1,2)</f>
        <v>2023-2</v>
      </c>
    </row>
    <row r="1055" spans="1:28" hidden="1" x14ac:dyDescent="0.25">
      <c r="A1055">
        <v>6668341</v>
      </c>
      <c r="B1055">
        <v>361091</v>
      </c>
      <c r="C1055" t="s">
        <v>3380</v>
      </c>
      <c r="D1055" t="s">
        <v>489</v>
      </c>
      <c r="E1055" t="s">
        <v>456</v>
      </c>
      <c r="F1055" t="s">
        <v>23</v>
      </c>
      <c r="G1055" t="s">
        <v>24</v>
      </c>
      <c r="H1055" t="s">
        <v>24</v>
      </c>
      <c r="I1055" t="s">
        <v>25</v>
      </c>
      <c r="J1055" t="s">
        <v>63</v>
      </c>
      <c r="K1055">
        <v>-46.543239999999997</v>
      </c>
      <c r="L1055">
        <v>-72.723690000000005</v>
      </c>
      <c r="M1055" s="1">
        <v>460000</v>
      </c>
      <c r="O1055" t="s">
        <v>27</v>
      </c>
      <c r="P1055" t="s">
        <v>403</v>
      </c>
      <c r="Q1055" s="3">
        <v>474508817</v>
      </c>
      <c r="R1055" s="1">
        <v>13000</v>
      </c>
      <c r="S1055" t="s">
        <v>3381</v>
      </c>
      <c r="T1055" t="s">
        <v>1745</v>
      </c>
      <c r="U1055" t="s">
        <v>25</v>
      </c>
      <c r="V1055" t="s">
        <v>66</v>
      </c>
      <c r="W1055" s="4">
        <f>R1055</f>
        <v>13000</v>
      </c>
      <c r="X1055" s="4">
        <f>Y1055*10000</f>
        <v>460000</v>
      </c>
      <c r="Y1055" s="9">
        <v>46</v>
      </c>
      <c r="Z1055" s="5">
        <f>W1055/Y1055</f>
        <v>282.60869565217394</v>
      </c>
      <c r="AA1055" t="str">
        <f>YEAR(E1055)&amp;"-"&amp;IF(MONTH(E1055)&lt;10,"0"&amp;MONTH(E1055),MONTH(E1055))</f>
        <v>2023-11</v>
      </c>
      <c r="AB1055" t="str">
        <f>YEAR(E1055)&amp;"-"&amp;IF(MONTH(E1055)/6&lt;=1,1,2)</f>
        <v>2023-2</v>
      </c>
    </row>
    <row r="1056" spans="1:28" hidden="1" x14ac:dyDescent="0.25">
      <c r="A1056">
        <v>6806030</v>
      </c>
      <c r="B1056">
        <v>370250</v>
      </c>
      <c r="C1056" t="s">
        <v>3524</v>
      </c>
      <c r="D1056" t="s">
        <v>489</v>
      </c>
      <c r="E1056" t="s">
        <v>907</v>
      </c>
      <c r="F1056" t="s">
        <v>23</v>
      </c>
      <c r="G1056" t="s">
        <v>24</v>
      </c>
      <c r="H1056" t="s">
        <v>24</v>
      </c>
      <c r="I1056" t="s">
        <v>25</v>
      </c>
      <c r="J1056" t="s">
        <v>127</v>
      </c>
      <c r="K1056">
        <v>-47.411156400000003</v>
      </c>
      <c r="L1056">
        <v>-73.0988124</v>
      </c>
      <c r="M1056" s="1">
        <v>400000</v>
      </c>
      <c r="O1056" t="s">
        <v>27</v>
      </c>
      <c r="P1056" t="s">
        <v>403</v>
      </c>
      <c r="Q1056" s="3">
        <v>484682234</v>
      </c>
      <c r="R1056" s="1">
        <v>13120</v>
      </c>
      <c r="S1056" t="s">
        <v>3525</v>
      </c>
      <c r="T1056" t="s">
        <v>35</v>
      </c>
      <c r="U1056" t="s">
        <v>25</v>
      </c>
      <c r="V1056" t="s">
        <v>129</v>
      </c>
      <c r="W1056" s="4">
        <f>R1056</f>
        <v>13120</v>
      </c>
      <c r="X1056" s="4">
        <f>Y1056*10000</f>
        <v>400000</v>
      </c>
      <c r="Y1056" s="9">
        <v>40</v>
      </c>
      <c r="Z1056" s="5">
        <f>W1056/Y1056</f>
        <v>328</v>
      </c>
      <c r="AA1056" t="str">
        <f>YEAR(E1056)&amp;"-"&amp;IF(MONTH(E1056)&lt;10,"0"&amp;MONTH(E1056),MONTH(E1056))</f>
        <v>2023-12</v>
      </c>
      <c r="AB1056" t="str">
        <f>YEAR(E1056)&amp;"-"&amp;IF(MONTH(E1056)/6&lt;=1,1,2)</f>
        <v>2023-2</v>
      </c>
    </row>
    <row r="1057" spans="1:28" hidden="1" x14ac:dyDescent="0.25">
      <c r="A1057">
        <v>6668141</v>
      </c>
      <c r="B1057">
        <v>360898</v>
      </c>
      <c r="C1057" t="s">
        <v>4097</v>
      </c>
      <c r="D1057" t="s">
        <v>489</v>
      </c>
      <c r="E1057" t="s">
        <v>456</v>
      </c>
      <c r="F1057" t="s">
        <v>23</v>
      </c>
      <c r="G1057" t="s">
        <v>24</v>
      </c>
      <c r="H1057" t="s">
        <v>24</v>
      </c>
      <c r="I1057" t="s">
        <v>25</v>
      </c>
      <c r="J1057" t="s">
        <v>70</v>
      </c>
      <c r="K1057">
        <v>-45.639240000000001</v>
      </c>
      <c r="L1057">
        <v>-72.110820000000004</v>
      </c>
      <c r="M1057" s="1">
        <v>300000</v>
      </c>
      <c r="O1057" t="s">
        <v>27</v>
      </c>
      <c r="P1057" t="s">
        <v>457</v>
      </c>
      <c r="Q1057" s="3">
        <v>1014718854</v>
      </c>
      <c r="R1057" s="1">
        <v>27800</v>
      </c>
      <c r="S1057" t="s">
        <v>4098</v>
      </c>
      <c r="T1057" t="s">
        <v>35</v>
      </c>
      <c r="U1057" t="s">
        <v>25</v>
      </c>
      <c r="V1057" t="s">
        <v>73</v>
      </c>
      <c r="W1057" s="4">
        <f>R1057</f>
        <v>27800</v>
      </c>
      <c r="X1057" s="4">
        <f>Y1057*10000</f>
        <v>300000</v>
      </c>
      <c r="Y1057" s="9">
        <v>30</v>
      </c>
      <c r="Z1057" s="5">
        <f>W1057/Y1057</f>
        <v>926.66666666666663</v>
      </c>
      <c r="AA1057" t="str">
        <f>YEAR(E1057)&amp;"-"&amp;IF(MONTH(E1057)&lt;10,"0"&amp;MONTH(E1057),MONTH(E1057))</f>
        <v>2023-11</v>
      </c>
      <c r="AB1057" t="str">
        <f>YEAR(E1057)&amp;"-"&amp;IF(MONTH(E1057)/6&lt;=1,1,2)</f>
        <v>2023-2</v>
      </c>
    </row>
    <row r="1058" spans="1:28" hidden="1" x14ac:dyDescent="0.25">
      <c r="A1058">
        <v>6664188</v>
      </c>
      <c r="B1058">
        <v>360701</v>
      </c>
      <c r="C1058" t="s">
        <v>2805</v>
      </c>
      <c r="D1058" t="s">
        <v>489</v>
      </c>
      <c r="E1058" t="s">
        <v>456</v>
      </c>
      <c r="F1058" t="s">
        <v>23</v>
      </c>
      <c r="G1058" t="s">
        <v>24</v>
      </c>
      <c r="H1058" t="s">
        <v>24</v>
      </c>
      <c r="I1058" t="s">
        <v>25</v>
      </c>
      <c r="J1058" t="s">
        <v>70</v>
      </c>
      <c r="K1058">
        <v>-45.66836</v>
      </c>
      <c r="L1058">
        <v>-71.887745699999996</v>
      </c>
      <c r="M1058" s="1">
        <v>290000</v>
      </c>
      <c r="O1058" t="s">
        <v>27</v>
      </c>
      <c r="P1058" t="s">
        <v>403</v>
      </c>
      <c r="Q1058" s="3">
        <v>169728154</v>
      </c>
      <c r="R1058" s="1">
        <v>4650</v>
      </c>
      <c r="S1058" t="s">
        <v>2806</v>
      </c>
      <c r="T1058" t="s">
        <v>2807</v>
      </c>
      <c r="U1058" t="s">
        <v>25</v>
      </c>
      <c r="V1058" t="s">
        <v>73</v>
      </c>
      <c r="W1058" s="4">
        <f>R1058</f>
        <v>4650</v>
      </c>
      <c r="X1058" s="4">
        <f>Y1058*10000</f>
        <v>290000</v>
      </c>
      <c r="Y1058" s="9">
        <v>29</v>
      </c>
      <c r="Z1058" s="5">
        <f>W1058/Y1058</f>
        <v>160.34482758620689</v>
      </c>
      <c r="AA1058" t="str">
        <f>YEAR(E1058)&amp;"-"&amp;IF(MONTH(E1058)&lt;10,"0"&amp;MONTH(E1058),MONTH(E1058))</f>
        <v>2023-11</v>
      </c>
      <c r="AB1058" t="str">
        <f>YEAR(E1058)&amp;"-"&amp;IF(MONTH(E1058)/6&lt;=1,1,2)</f>
        <v>2023-2</v>
      </c>
    </row>
    <row r="1059" spans="1:28" hidden="1" x14ac:dyDescent="0.25">
      <c r="A1059">
        <v>6811504</v>
      </c>
      <c r="B1059">
        <v>370540</v>
      </c>
      <c r="C1059" t="s">
        <v>3966</v>
      </c>
      <c r="D1059" t="s">
        <v>221</v>
      </c>
      <c r="E1059" t="s">
        <v>151</v>
      </c>
      <c r="F1059" t="s">
        <v>23</v>
      </c>
      <c r="G1059" t="s">
        <v>24</v>
      </c>
      <c r="H1059" t="s">
        <v>24</v>
      </c>
      <c r="I1059" t="s">
        <v>25</v>
      </c>
      <c r="J1059" t="s">
        <v>33</v>
      </c>
      <c r="K1059">
        <v>-46.687776599999999</v>
      </c>
      <c r="L1059">
        <v>-72.450943499999994</v>
      </c>
      <c r="M1059" s="1">
        <v>0</v>
      </c>
      <c r="O1059" t="s">
        <v>27</v>
      </c>
      <c r="P1059" t="s">
        <v>86</v>
      </c>
      <c r="Q1059" s="3">
        <v>665935428</v>
      </c>
      <c r="R1059" s="1">
        <v>18138</v>
      </c>
      <c r="S1059" t="s">
        <v>3965</v>
      </c>
      <c r="T1059" t="s">
        <v>1005</v>
      </c>
      <c r="U1059" t="s">
        <v>25</v>
      </c>
      <c r="V1059" t="s">
        <v>36</v>
      </c>
      <c r="W1059" s="4">
        <f>R1059</f>
        <v>18138</v>
      </c>
      <c r="X1059" s="4">
        <f>Y1059*10000</f>
        <v>253000</v>
      </c>
      <c r="Y1059" s="9">
        <v>25.3</v>
      </c>
      <c r="Z1059" s="5">
        <f>W1059/Y1059</f>
        <v>716.91699604743076</v>
      </c>
      <c r="AA1059" t="str">
        <f>YEAR(E1059)&amp;"-"&amp;IF(MONTH(E1059)&lt;10,"0"&amp;MONTH(E1059),MONTH(E1059))</f>
        <v>2023-12</v>
      </c>
      <c r="AB1059" t="str">
        <f>YEAR(E1059)&amp;"-"&amp;IF(MONTH(E1059)/6&lt;=1,1,2)</f>
        <v>2023-2</v>
      </c>
    </row>
    <row r="1060" spans="1:28" hidden="1" x14ac:dyDescent="0.25">
      <c r="A1060">
        <v>6668134</v>
      </c>
      <c r="B1060">
        <v>360891</v>
      </c>
      <c r="C1060" t="s">
        <v>3593</v>
      </c>
      <c r="D1060" t="s">
        <v>489</v>
      </c>
      <c r="E1060" t="s">
        <v>456</v>
      </c>
      <c r="F1060" t="s">
        <v>23</v>
      </c>
      <c r="G1060" t="s">
        <v>24</v>
      </c>
      <c r="H1060" t="s">
        <v>24</v>
      </c>
      <c r="I1060" t="s">
        <v>25</v>
      </c>
      <c r="J1060" t="s">
        <v>127</v>
      </c>
      <c r="K1060">
        <v>-47.318133799999998</v>
      </c>
      <c r="L1060">
        <v>-72.591403400000004</v>
      </c>
      <c r="M1060" s="1">
        <v>220000</v>
      </c>
      <c r="O1060" t="s">
        <v>27</v>
      </c>
      <c r="P1060" t="s">
        <v>457</v>
      </c>
      <c r="Q1060" s="3">
        <v>297480527</v>
      </c>
      <c r="R1060" s="1">
        <v>8150</v>
      </c>
      <c r="S1060" t="s">
        <v>3592</v>
      </c>
      <c r="T1060" t="s">
        <v>35</v>
      </c>
      <c r="U1060" t="s">
        <v>25</v>
      </c>
      <c r="V1060" t="s">
        <v>129</v>
      </c>
      <c r="W1060" s="4">
        <f>R1060</f>
        <v>8150</v>
      </c>
      <c r="X1060" s="4">
        <f>Y1060*10000</f>
        <v>220000</v>
      </c>
      <c r="Y1060" s="9">
        <v>22</v>
      </c>
      <c r="Z1060" s="5">
        <f>W1060/Y1060</f>
        <v>370.45454545454544</v>
      </c>
      <c r="AA1060" t="str">
        <f>YEAR(E1060)&amp;"-"&amp;IF(MONTH(E1060)&lt;10,"0"&amp;MONTH(E1060),MONTH(E1060))</f>
        <v>2023-11</v>
      </c>
      <c r="AB1060" t="str">
        <f>YEAR(E1060)&amp;"-"&amp;IF(MONTH(E1060)/6&lt;=1,1,2)</f>
        <v>2023-2</v>
      </c>
    </row>
    <row r="1061" spans="1:28" hidden="1" x14ac:dyDescent="0.25">
      <c r="A1061">
        <v>6577086</v>
      </c>
      <c r="B1061">
        <v>350620</v>
      </c>
      <c r="C1061" t="s">
        <v>3536</v>
      </c>
      <c r="D1061" t="s">
        <v>1582</v>
      </c>
      <c r="E1061" t="s">
        <v>1583</v>
      </c>
      <c r="F1061" t="s">
        <v>23</v>
      </c>
      <c r="G1061" t="s">
        <v>24</v>
      </c>
      <c r="H1061" t="s">
        <v>39</v>
      </c>
      <c r="I1061" t="s">
        <v>25</v>
      </c>
      <c r="J1061" t="s">
        <v>70</v>
      </c>
      <c r="K1061">
        <v>-45.8166753</v>
      </c>
      <c r="L1061">
        <v>-72.249954299999999</v>
      </c>
      <c r="M1061" s="1">
        <v>0</v>
      </c>
      <c r="O1061" t="s">
        <v>27</v>
      </c>
      <c r="P1061" t="s">
        <v>1584</v>
      </c>
      <c r="Q1061" s="3">
        <v>205000000</v>
      </c>
      <c r="R1061" s="1">
        <v>5664.3134437644203</v>
      </c>
      <c r="S1061" t="s">
        <v>3537</v>
      </c>
      <c r="T1061" t="s">
        <v>3520</v>
      </c>
      <c r="U1061" t="s">
        <v>25</v>
      </c>
      <c r="V1061" t="s">
        <v>73</v>
      </c>
      <c r="W1061" s="4">
        <f>R1061</f>
        <v>5664.3134437644203</v>
      </c>
      <c r="X1061" s="4">
        <f>Y1061*10000</f>
        <v>170000</v>
      </c>
      <c r="Y1061" s="9">
        <v>17</v>
      </c>
      <c r="Z1061" s="5">
        <f>W1061/Y1061</f>
        <v>333.19490845673062</v>
      </c>
      <c r="AA1061" t="str">
        <f>YEAR(E1061)&amp;"-"&amp;IF(MONTH(E1061)&lt;10,"0"&amp;MONTH(E1061),MONTH(E1061))</f>
        <v>2023-09</v>
      </c>
      <c r="AB1061" t="str">
        <f>YEAR(E1061)&amp;"-"&amp;IF(MONTH(E1061)/6&lt;=1,1,2)</f>
        <v>2023-2</v>
      </c>
    </row>
    <row r="1062" spans="1:28" hidden="1" x14ac:dyDescent="0.25">
      <c r="A1062">
        <v>6374665</v>
      </c>
      <c r="B1062">
        <v>336685</v>
      </c>
      <c r="C1062" t="s">
        <v>4171</v>
      </c>
      <c r="D1062" t="s">
        <v>616</v>
      </c>
      <c r="E1062" t="s">
        <v>617</v>
      </c>
      <c r="F1062" t="s">
        <v>23</v>
      </c>
      <c r="G1062" t="s">
        <v>24</v>
      </c>
      <c r="H1062" t="s">
        <v>24</v>
      </c>
      <c r="I1062" t="s">
        <v>25</v>
      </c>
      <c r="J1062" t="s">
        <v>63</v>
      </c>
      <c r="K1062">
        <v>-46.378345000000003</v>
      </c>
      <c r="L1062">
        <v>-72.300762300000002</v>
      </c>
      <c r="M1062" s="1">
        <v>150000</v>
      </c>
      <c r="O1062" t="s">
        <v>27</v>
      </c>
      <c r="P1062" t="s">
        <v>614</v>
      </c>
      <c r="Q1062" s="3">
        <v>576598113</v>
      </c>
      <c r="R1062" s="1">
        <v>16000</v>
      </c>
      <c r="S1062" t="s">
        <v>4172</v>
      </c>
      <c r="T1062" t="s">
        <v>836</v>
      </c>
      <c r="U1062" t="s">
        <v>25</v>
      </c>
      <c r="V1062" t="s">
        <v>66</v>
      </c>
      <c r="W1062" s="4">
        <f>R1062</f>
        <v>16000</v>
      </c>
      <c r="X1062" s="4">
        <f>Y1062*10000</f>
        <v>150000</v>
      </c>
      <c r="Y1062" s="9">
        <v>15</v>
      </c>
      <c r="Z1062" s="5">
        <f>W1062/Y1062</f>
        <v>1066.6666666666667</v>
      </c>
      <c r="AA1062" t="str">
        <f>YEAR(E1062)&amp;"-"&amp;IF(MONTH(E1062)&lt;10,"0"&amp;MONTH(E1062),MONTH(E1062))</f>
        <v>2023-08</v>
      </c>
      <c r="AB1062" t="str">
        <f>YEAR(E1062)&amp;"-"&amp;IF(MONTH(E1062)/6&lt;=1,1,2)</f>
        <v>2023-2</v>
      </c>
    </row>
    <row r="1063" spans="1:28" hidden="1" x14ac:dyDescent="0.25">
      <c r="A1063">
        <v>6748584</v>
      </c>
      <c r="B1063">
        <v>367060</v>
      </c>
      <c r="C1063" t="s">
        <v>3825</v>
      </c>
      <c r="D1063" t="s">
        <v>532</v>
      </c>
      <c r="E1063" t="s">
        <v>1186</v>
      </c>
      <c r="F1063" t="s">
        <v>23</v>
      </c>
      <c r="G1063" t="s">
        <v>24</v>
      </c>
      <c r="H1063" t="s">
        <v>24</v>
      </c>
      <c r="I1063" t="s">
        <v>25</v>
      </c>
      <c r="J1063" t="s">
        <v>59</v>
      </c>
      <c r="K1063">
        <v>-43.969890100000001</v>
      </c>
      <c r="L1063">
        <v>-72.441632499999997</v>
      </c>
      <c r="M1063" s="1">
        <v>150000</v>
      </c>
      <c r="O1063" t="s">
        <v>27</v>
      </c>
      <c r="P1063" t="s">
        <v>534</v>
      </c>
      <c r="Q1063" s="3">
        <v>290000000</v>
      </c>
      <c r="R1063" s="1">
        <v>7927.1056169283602</v>
      </c>
      <c r="S1063" t="s">
        <v>35</v>
      </c>
      <c r="T1063" t="s">
        <v>1178</v>
      </c>
      <c r="U1063" t="s">
        <v>25</v>
      </c>
      <c r="V1063" t="s">
        <v>61</v>
      </c>
      <c r="W1063" s="4">
        <f>R1063</f>
        <v>7927.1056169283602</v>
      </c>
      <c r="X1063" s="4">
        <f>Y1063*10000</f>
        <v>150000</v>
      </c>
      <c r="Y1063" s="9">
        <v>15</v>
      </c>
      <c r="Z1063" s="5">
        <f>W1063/Y1063</f>
        <v>528.47370779522396</v>
      </c>
      <c r="AA1063" t="str">
        <f>YEAR(E1063)&amp;"-"&amp;IF(MONTH(E1063)&lt;10,"0"&amp;MONTH(E1063),MONTH(E1063))</f>
        <v>2023-12</v>
      </c>
      <c r="AB1063" t="str">
        <f>YEAR(E1063)&amp;"-"&amp;IF(MONTH(E1063)/6&lt;=1,1,2)</f>
        <v>2023-2</v>
      </c>
    </row>
    <row r="1064" spans="1:28" hidden="1" x14ac:dyDescent="0.25">
      <c r="A1064">
        <v>6627546</v>
      </c>
      <c r="B1064">
        <v>357647</v>
      </c>
      <c r="C1064" t="s">
        <v>3652</v>
      </c>
      <c r="D1064" t="s">
        <v>358</v>
      </c>
      <c r="E1064" t="s">
        <v>533</v>
      </c>
      <c r="F1064" t="s">
        <v>23</v>
      </c>
      <c r="G1064" t="s">
        <v>24</v>
      </c>
      <c r="H1064" t="s">
        <v>24</v>
      </c>
      <c r="I1064" t="s">
        <v>25</v>
      </c>
      <c r="J1064" t="s">
        <v>33</v>
      </c>
      <c r="K1064">
        <v>-46.9025161</v>
      </c>
      <c r="L1064">
        <v>-72.741072200000005</v>
      </c>
      <c r="M1064" s="1">
        <v>140000</v>
      </c>
      <c r="O1064" t="s">
        <v>54</v>
      </c>
      <c r="P1064" t="s">
        <v>35</v>
      </c>
      <c r="Q1064" s="3">
        <v>210000000</v>
      </c>
      <c r="R1064" s="1">
        <v>5763.3360164864298</v>
      </c>
      <c r="S1064" t="s">
        <v>3653</v>
      </c>
      <c r="T1064" t="s">
        <v>3654</v>
      </c>
      <c r="U1064" t="s">
        <v>25</v>
      </c>
      <c r="V1064" t="s">
        <v>36</v>
      </c>
      <c r="W1064" s="4">
        <f>R1064</f>
        <v>5763.3360164864298</v>
      </c>
      <c r="X1064" s="4">
        <f>Y1064*10000</f>
        <v>140000</v>
      </c>
      <c r="Y1064" s="9">
        <v>14</v>
      </c>
      <c r="Z1064" s="5">
        <f>W1064/Y1064</f>
        <v>411.66685832045926</v>
      </c>
      <c r="AA1064" t="str">
        <f>YEAR(E1064)&amp;"-"&amp;IF(MONTH(E1064)&lt;10,"0"&amp;MONTH(E1064),MONTH(E1064))</f>
        <v>2023-11</v>
      </c>
      <c r="AB1064" t="str">
        <f>YEAR(E1064)&amp;"-"&amp;IF(MONTH(E1064)/6&lt;=1,1,2)</f>
        <v>2023-2</v>
      </c>
    </row>
    <row r="1065" spans="1:28" hidden="1" x14ac:dyDescent="0.25">
      <c r="A1065">
        <v>6626091</v>
      </c>
      <c r="B1065">
        <v>356238</v>
      </c>
      <c r="C1065" t="s">
        <v>3596</v>
      </c>
      <c r="D1065" t="s">
        <v>1050</v>
      </c>
      <c r="E1065" t="s">
        <v>533</v>
      </c>
      <c r="F1065" t="s">
        <v>23</v>
      </c>
      <c r="G1065" t="s">
        <v>24</v>
      </c>
      <c r="H1065" t="s">
        <v>39</v>
      </c>
      <c r="I1065" t="s">
        <v>25</v>
      </c>
      <c r="J1065" t="s">
        <v>70</v>
      </c>
      <c r="K1065">
        <v>-45.374770900000001</v>
      </c>
      <c r="L1065">
        <v>-71.958401699999996</v>
      </c>
      <c r="M1065" s="1">
        <v>135000</v>
      </c>
      <c r="O1065" t="s">
        <v>27</v>
      </c>
      <c r="P1065" t="s">
        <v>1160</v>
      </c>
      <c r="Q1065" s="3">
        <v>183000000</v>
      </c>
      <c r="R1065" s="1">
        <v>5022.3356715096097</v>
      </c>
      <c r="S1065" t="s">
        <v>3595</v>
      </c>
      <c r="T1065" t="s">
        <v>3597</v>
      </c>
      <c r="U1065" t="s">
        <v>25</v>
      </c>
      <c r="V1065" t="s">
        <v>73</v>
      </c>
      <c r="W1065" s="4">
        <f>R1065</f>
        <v>5022.3356715096097</v>
      </c>
      <c r="X1065" s="4">
        <f>Y1065*10000</f>
        <v>135000</v>
      </c>
      <c r="Y1065" s="9">
        <v>13.5</v>
      </c>
      <c r="Z1065" s="5">
        <f>W1065/Y1065</f>
        <v>372.0248645562674</v>
      </c>
      <c r="AA1065" t="str">
        <f>YEAR(E1065)&amp;"-"&amp;IF(MONTH(E1065)&lt;10,"0"&amp;MONTH(E1065),MONTH(E1065))</f>
        <v>2023-11</v>
      </c>
      <c r="AB1065" t="str">
        <f>YEAR(E1065)&amp;"-"&amp;IF(MONTH(E1065)/6&lt;=1,1,2)</f>
        <v>2023-2</v>
      </c>
    </row>
    <row r="1066" spans="1:28" hidden="1" x14ac:dyDescent="0.25">
      <c r="A1066">
        <v>6690931</v>
      </c>
      <c r="B1066">
        <v>363069</v>
      </c>
      <c r="C1066" t="s">
        <v>1760</v>
      </c>
      <c r="D1066" t="s">
        <v>358</v>
      </c>
      <c r="E1066" t="s">
        <v>752</v>
      </c>
      <c r="F1066" t="s">
        <v>23</v>
      </c>
      <c r="G1066" t="s">
        <v>24</v>
      </c>
      <c r="H1066" t="s">
        <v>24</v>
      </c>
      <c r="I1066" t="s">
        <v>25</v>
      </c>
      <c r="J1066" t="s">
        <v>26</v>
      </c>
      <c r="K1066">
        <v>-45.402251999999997</v>
      </c>
      <c r="L1066">
        <v>-72.684687600000004</v>
      </c>
      <c r="M1066" s="1">
        <v>121140</v>
      </c>
      <c r="O1066" t="s">
        <v>54</v>
      </c>
      <c r="P1066" t="s">
        <v>35</v>
      </c>
      <c r="Q1066" s="3">
        <v>28569251</v>
      </c>
      <c r="R1066" s="1">
        <v>787</v>
      </c>
      <c r="S1066" t="s">
        <v>1752</v>
      </c>
      <c r="T1066" t="s">
        <v>29</v>
      </c>
      <c r="U1066" t="s">
        <v>25</v>
      </c>
      <c r="V1066" t="s">
        <v>25</v>
      </c>
      <c r="W1066" s="4">
        <f>R1066</f>
        <v>787</v>
      </c>
      <c r="X1066" s="4">
        <f>Y1066*10000</f>
        <v>121140.00000000001</v>
      </c>
      <c r="Y1066" s="9">
        <v>12.114000000000001</v>
      </c>
      <c r="Z1066" s="5">
        <f>W1066/Y1066</f>
        <v>64.966154862142972</v>
      </c>
      <c r="AA1066" t="str">
        <f>YEAR(E1066)&amp;"-"&amp;IF(MONTH(E1066)&lt;10,"0"&amp;MONTH(E1066),MONTH(E1066))</f>
        <v>2023-11</v>
      </c>
      <c r="AB1066" t="str">
        <f>YEAR(E1066)&amp;"-"&amp;IF(MONTH(E1066)/6&lt;=1,1,2)</f>
        <v>2023-2</v>
      </c>
    </row>
    <row r="1067" spans="1:28" hidden="1" x14ac:dyDescent="0.25">
      <c r="A1067">
        <v>6618097</v>
      </c>
      <c r="B1067">
        <v>354181</v>
      </c>
      <c r="C1067" t="s">
        <v>3500</v>
      </c>
      <c r="D1067" t="s">
        <v>358</v>
      </c>
      <c r="E1067" t="s">
        <v>533</v>
      </c>
      <c r="F1067" t="s">
        <v>23</v>
      </c>
      <c r="G1067" t="s">
        <v>24</v>
      </c>
      <c r="H1067" t="s">
        <v>24</v>
      </c>
      <c r="I1067" t="s">
        <v>25</v>
      </c>
      <c r="J1067" t="s">
        <v>59</v>
      </c>
      <c r="K1067">
        <v>-44.585265200000002</v>
      </c>
      <c r="L1067">
        <v>-72.745836499999996</v>
      </c>
      <c r="M1067" s="1">
        <v>120000</v>
      </c>
      <c r="O1067" t="s">
        <v>54</v>
      </c>
      <c r="P1067" t="s">
        <v>35</v>
      </c>
      <c r="Q1067" s="3">
        <v>140000000</v>
      </c>
      <c r="R1067" s="1">
        <v>3842.2240109909599</v>
      </c>
      <c r="S1067" t="s">
        <v>3501</v>
      </c>
      <c r="T1067" t="s">
        <v>3502</v>
      </c>
      <c r="U1067" t="s">
        <v>25</v>
      </c>
      <c r="V1067" t="s">
        <v>61</v>
      </c>
      <c r="W1067" s="4">
        <f>R1067</f>
        <v>3842.2240109909599</v>
      </c>
      <c r="X1067" s="4">
        <f>Y1067*10000</f>
        <v>120000</v>
      </c>
      <c r="Y1067" s="9">
        <v>12</v>
      </c>
      <c r="Z1067" s="5">
        <f>W1067/Y1067</f>
        <v>320.18533424924664</v>
      </c>
      <c r="AA1067" t="str">
        <f>YEAR(E1067)&amp;"-"&amp;IF(MONTH(E1067)&lt;10,"0"&amp;MONTH(E1067),MONTH(E1067))</f>
        <v>2023-11</v>
      </c>
      <c r="AB1067" t="str">
        <f>YEAR(E1067)&amp;"-"&amp;IF(MONTH(E1067)/6&lt;=1,1,2)</f>
        <v>2023-2</v>
      </c>
    </row>
    <row r="1068" spans="1:28" hidden="1" x14ac:dyDescent="0.25">
      <c r="A1068">
        <v>6668700</v>
      </c>
      <c r="B1068">
        <v>361445</v>
      </c>
      <c r="C1068" t="s">
        <v>3757</v>
      </c>
      <c r="D1068" t="s">
        <v>489</v>
      </c>
      <c r="E1068" t="s">
        <v>456</v>
      </c>
      <c r="F1068" t="s">
        <v>23</v>
      </c>
      <c r="G1068" t="s">
        <v>24</v>
      </c>
      <c r="H1068" t="s">
        <v>24</v>
      </c>
      <c r="I1068" t="s">
        <v>25</v>
      </c>
      <c r="J1068" t="s">
        <v>127</v>
      </c>
      <c r="K1068">
        <v>-47.252079999999999</v>
      </c>
      <c r="L1068">
        <v>-72.575230000000005</v>
      </c>
      <c r="M1068" s="1">
        <v>115000</v>
      </c>
      <c r="O1068" t="s">
        <v>27</v>
      </c>
      <c r="P1068" t="s">
        <v>403</v>
      </c>
      <c r="Q1068" s="3">
        <v>204403798</v>
      </c>
      <c r="R1068" s="1">
        <v>5600</v>
      </c>
      <c r="S1068" t="s">
        <v>3714</v>
      </c>
      <c r="T1068" t="s">
        <v>35</v>
      </c>
      <c r="U1068" t="s">
        <v>25</v>
      </c>
      <c r="V1068" t="s">
        <v>129</v>
      </c>
      <c r="W1068" s="4">
        <f>R1068</f>
        <v>5600</v>
      </c>
      <c r="X1068" s="4">
        <f>Y1068*10000</f>
        <v>115000</v>
      </c>
      <c r="Y1068" s="9">
        <v>11.5</v>
      </c>
      <c r="Z1068" s="5">
        <f>W1068/Y1068</f>
        <v>486.95652173913044</v>
      </c>
      <c r="AA1068" t="str">
        <f>YEAR(E1068)&amp;"-"&amp;IF(MONTH(E1068)&lt;10,"0"&amp;MONTH(E1068),MONTH(E1068))</f>
        <v>2023-11</v>
      </c>
      <c r="AB1068" t="str">
        <f>YEAR(E1068)&amp;"-"&amp;IF(MONTH(E1068)/6&lt;=1,1,2)</f>
        <v>2023-2</v>
      </c>
    </row>
    <row r="1069" spans="1:28" hidden="1" x14ac:dyDescent="0.25">
      <c r="A1069">
        <v>6664130</v>
      </c>
      <c r="B1069">
        <v>360644</v>
      </c>
      <c r="C1069" t="s">
        <v>3768</v>
      </c>
      <c r="D1069" t="s">
        <v>489</v>
      </c>
      <c r="E1069" t="s">
        <v>456</v>
      </c>
      <c r="F1069" t="s">
        <v>23</v>
      </c>
      <c r="G1069" t="s">
        <v>24</v>
      </c>
      <c r="H1069" t="s">
        <v>24</v>
      </c>
      <c r="I1069" t="s">
        <v>25</v>
      </c>
      <c r="J1069" t="s">
        <v>59</v>
      </c>
      <c r="K1069">
        <v>-44.146270199999996</v>
      </c>
      <c r="L1069">
        <v>-72.466388499999994</v>
      </c>
      <c r="M1069" s="1">
        <v>98000</v>
      </c>
      <c r="O1069" t="s">
        <v>27</v>
      </c>
      <c r="P1069" t="s">
        <v>403</v>
      </c>
      <c r="Q1069" s="3">
        <v>175203255</v>
      </c>
      <c r="R1069" s="1">
        <v>4800</v>
      </c>
      <c r="S1069" t="s">
        <v>3764</v>
      </c>
      <c r="T1069" t="s">
        <v>1796</v>
      </c>
      <c r="U1069" t="s">
        <v>25</v>
      </c>
      <c r="V1069" t="s">
        <v>61</v>
      </c>
      <c r="W1069" s="4">
        <f>R1069</f>
        <v>4800</v>
      </c>
      <c r="X1069" s="4">
        <f>Y1069*10000</f>
        <v>98000</v>
      </c>
      <c r="Y1069" s="9">
        <v>9.8000000000000007</v>
      </c>
      <c r="Z1069" s="5">
        <f>W1069/Y1069</f>
        <v>489.79591836734693</v>
      </c>
      <c r="AA1069" t="str">
        <f>YEAR(E1069)&amp;"-"&amp;IF(MONTH(E1069)&lt;10,"0"&amp;MONTH(E1069),MONTH(E1069))</f>
        <v>2023-11</v>
      </c>
      <c r="AB1069" t="str">
        <f>YEAR(E1069)&amp;"-"&amp;IF(MONTH(E1069)/6&lt;=1,1,2)</f>
        <v>2023-2</v>
      </c>
    </row>
    <row r="1070" spans="1:28" hidden="1" x14ac:dyDescent="0.25">
      <c r="A1070">
        <v>6626744</v>
      </c>
      <c r="B1070">
        <v>356867</v>
      </c>
      <c r="C1070" t="s">
        <v>2372</v>
      </c>
      <c r="D1070" t="s">
        <v>1050</v>
      </c>
      <c r="E1070" t="s">
        <v>533</v>
      </c>
      <c r="F1070" t="s">
        <v>23</v>
      </c>
      <c r="G1070" t="s">
        <v>24</v>
      </c>
      <c r="H1070" t="s">
        <v>24</v>
      </c>
      <c r="I1070" t="s">
        <v>25</v>
      </c>
      <c r="J1070" t="s">
        <v>26</v>
      </c>
      <c r="K1070">
        <v>-45.4035437</v>
      </c>
      <c r="L1070">
        <v>-72.686415499999995</v>
      </c>
      <c r="M1070" s="1">
        <v>93000</v>
      </c>
      <c r="O1070" t="s">
        <v>27</v>
      </c>
      <c r="P1070" t="s">
        <v>1160</v>
      </c>
      <c r="Q1070" s="3">
        <v>37000000</v>
      </c>
      <c r="R1070" s="1">
        <v>1015.4449171904701</v>
      </c>
      <c r="S1070" t="s">
        <v>2373</v>
      </c>
      <c r="T1070" t="s">
        <v>2374</v>
      </c>
      <c r="U1070" t="s">
        <v>25</v>
      </c>
      <c r="V1070" t="s">
        <v>25</v>
      </c>
      <c r="W1070" s="4">
        <f>R1070</f>
        <v>1015.4449171904701</v>
      </c>
      <c r="X1070" s="4">
        <f>Y1070*10000</f>
        <v>93000</v>
      </c>
      <c r="Y1070" s="9">
        <v>9.3000000000000007</v>
      </c>
      <c r="Z1070" s="5">
        <f>W1070/Y1070</f>
        <v>109.18762550435162</v>
      </c>
      <c r="AA1070" t="str">
        <f>YEAR(E1070)&amp;"-"&amp;IF(MONTH(E1070)&lt;10,"0"&amp;MONTH(E1070),MONTH(E1070))</f>
        <v>2023-11</v>
      </c>
      <c r="AB1070" t="str">
        <f>YEAR(E1070)&amp;"-"&amp;IF(MONTH(E1070)/6&lt;=1,1,2)</f>
        <v>2023-2</v>
      </c>
    </row>
    <row r="1071" spans="1:28" hidden="1" x14ac:dyDescent="0.25">
      <c r="A1071">
        <v>6583364</v>
      </c>
      <c r="B1071">
        <v>351505</v>
      </c>
      <c r="C1071" t="s">
        <v>2351</v>
      </c>
      <c r="D1071" t="s">
        <v>1582</v>
      </c>
      <c r="E1071" t="s">
        <v>1583</v>
      </c>
      <c r="F1071" t="s">
        <v>23</v>
      </c>
      <c r="G1071" t="s">
        <v>24</v>
      </c>
      <c r="H1071" t="s">
        <v>24</v>
      </c>
      <c r="I1071" t="s">
        <v>25</v>
      </c>
      <c r="J1071" t="s">
        <v>59</v>
      </c>
      <c r="K1071">
        <v>-44.569997299999997</v>
      </c>
      <c r="L1071">
        <v>-72.650746699999999</v>
      </c>
      <c r="M1071" s="1">
        <v>0</v>
      </c>
      <c r="O1071" t="s">
        <v>27</v>
      </c>
      <c r="P1071" t="s">
        <v>1584</v>
      </c>
      <c r="Q1071" s="3">
        <v>36000000</v>
      </c>
      <c r="R1071" s="1">
        <v>994.70870231960498</v>
      </c>
      <c r="S1071" t="s">
        <v>2323</v>
      </c>
      <c r="T1071" t="s">
        <v>2324</v>
      </c>
      <c r="U1071" t="s">
        <v>25</v>
      </c>
      <c r="V1071" t="s">
        <v>61</v>
      </c>
      <c r="W1071" s="4">
        <f>R1071</f>
        <v>994.70870231960498</v>
      </c>
      <c r="X1071" s="4">
        <f>Y1071*10000</f>
        <v>93000</v>
      </c>
      <c r="Y1071" s="9">
        <v>9.3000000000000007</v>
      </c>
      <c r="Z1071" s="5">
        <f>W1071/Y1071</f>
        <v>106.95792498060268</v>
      </c>
      <c r="AA1071" t="str">
        <f>YEAR(E1071)&amp;"-"&amp;IF(MONTH(E1071)&lt;10,"0"&amp;MONTH(E1071),MONTH(E1071))</f>
        <v>2023-09</v>
      </c>
      <c r="AB1071" t="str">
        <f>YEAR(E1071)&amp;"-"&amp;IF(MONTH(E1071)/6&lt;=1,1,2)</f>
        <v>2023-2</v>
      </c>
    </row>
    <row r="1072" spans="1:28" hidden="1" x14ac:dyDescent="0.25">
      <c r="A1072">
        <v>6764064</v>
      </c>
      <c r="B1072">
        <v>367833</v>
      </c>
      <c r="C1072" t="s">
        <v>2288</v>
      </c>
      <c r="D1072" t="s">
        <v>503</v>
      </c>
      <c r="E1072" t="s">
        <v>175</v>
      </c>
      <c r="F1072" t="s">
        <v>271</v>
      </c>
      <c r="G1072" t="s">
        <v>24</v>
      </c>
      <c r="H1072" t="s">
        <v>190</v>
      </c>
      <c r="I1072" t="s">
        <v>25</v>
      </c>
      <c r="J1072" t="s">
        <v>127</v>
      </c>
      <c r="K1072">
        <v>-47.20102</v>
      </c>
      <c r="L1072">
        <v>-72.637029999999996</v>
      </c>
      <c r="M1072" s="1">
        <v>88500</v>
      </c>
      <c r="N1072">
        <v>88500</v>
      </c>
      <c r="O1072" t="s">
        <v>54</v>
      </c>
      <c r="P1072" t="s">
        <v>35</v>
      </c>
      <c r="Q1072" s="3">
        <v>32490000</v>
      </c>
      <c r="R1072" s="1">
        <v>886.71</v>
      </c>
      <c r="S1072" t="s">
        <v>2289</v>
      </c>
      <c r="T1072" t="s">
        <v>128</v>
      </c>
      <c r="U1072" t="s">
        <v>25</v>
      </c>
      <c r="V1072" t="s">
        <v>129</v>
      </c>
      <c r="W1072" s="4">
        <f>R1072</f>
        <v>886.71</v>
      </c>
      <c r="X1072" s="4">
        <f>Y1072*10000</f>
        <v>88500</v>
      </c>
      <c r="Y1072" s="9">
        <v>8.85</v>
      </c>
      <c r="Z1072" s="5">
        <f>W1072/Y1072</f>
        <v>100.19322033898305</v>
      </c>
      <c r="AA1072" t="str">
        <f>YEAR(E1072)&amp;"-"&amp;IF(MONTH(E1072)&lt;10,"0"&amp;MONTH(E1072),MONTH(E1072))</f>
        <v>2023-12</v>
      </c>
      <c r="AB1072" t="str">
        <f>YEAR(E1072)&amp;"-"&amp;IF(MONTH(E1072)/6&lt;=1,1,2)</f>
        <v>2023-2</v>
      </c>
    </row>
    <row r="1073" spans="1:28" hidden="1" x14ac:dyDescent="0.25">
      <c r="A1073">
        <v>6668258</v>
      </c>
      <c r="B1073">
        <v>361011</v>
      </c>
      <c r="C1073" t="s">
        <v>3680</v>
      </c>
      <c r="D1073" t="s">
        <v>489</v>
      </c>
      <c r="E1073" t="s">
        <v>456</v>
      </c>
      <c r="F1073" t="s">
        <v>23</v>
      </c>
      <c r="G1073" t="s">
        <v>24</v>
      </c>
      <c r="H1073" t="s">
        <v>24</v>
      </c>
      <c r="I1073" t="s">
        <v>25</v>
      </c>
      <c r="J1073" t="s">
        <v>127</v>
      </c>
      <c r="K1073">
        <v>-47.197890200000003</v>
      </c>
      <c r="L1073">
        <v>-72.244546900000003</v>
      </c>
      <c r="M1073" s="1">
        <v>71000</v>
      </c>
      <c r="O1073" t="s">
        <v>27</v>
      </c>
      <c r="P1073" t="s">
        <v>457</v>
      </c>
      <c r="Q1073" s="3">
        <v>113152102</v>
      </c>
      <c r="R1073" s="1">
        <v>3100</v>
      </c>
      <c r="S1073" t="s">
        <v>1257</v>
      </c>
      <c r="T1073" t="s">
        <v>35</v>
      </c>
      <c r="U1073" t="s">
        <v>25</v>
      </c>
      <c r="V1073" t="s">
        <v>129</v>
      </c>
      <c r="W1073" s="4">
        <f>R1073</f>
        <v>3100</v>
      </c>
      <c r="X1073" s="4">
        <f>Y1073*10000</f>
        <v>71000</v>
      </c>
      <c r="Y1073" s="9">
        <v>7.1</v>
      </c>
      <c r="Z1073" s="5">
        <f>W1073/Y1073</f>
        <v>436.61971830985919</v>
      </c>
      <c r="AA1073" t="str">
        <f>YEAR(E1073)&amp;"-"&amp;IF(MONTH(E1073)&lt;10,"0"&amp;MONTH(E1073),MONTH(E1073))</f>
        <v>2023-11</v>
      </c>
      <c r="AB1073" t="str">
        <f>YEAR(E1073)&amp;"-"&amp;IF(MONTH(E1073)/6&lt;=1,1,2)</f>
        <v>2023-2</v>
      </c>
    </row>
    <row r="1074" spans="1:28" hidden="1" x14ac:dyDescent="0.25">
      <c r="A1074">
        <v>6690929</v>
      </c>
      <c r="B1074">
        <v>363067</v>
      </c>
      <c r="C1074" t="s">
        <v>1515</v>
      </c>
      <c r="D1074" t="s">
        <v>1421</v>
      </c>
      <c r="E1074" t="s">
        <v>752</v>
      </c>
      <c r="F1074" t="s">
        <v>23</v>
      </c>
      <c r="G1074" t="s">
        <v>24</v>
      </c>
      <c r="H1074" t="s">
        <v>24</v>
      </c>
      <c r="I1074" t="s">
        <v>25</v>
      </c>
      <c r="J1074" t="s">
        <v>26</v>
      </c>
      <c r="K1074">
        <v>-45.402251999999997</v>
      </c>
      <c r="L1074">
        <v>-72.684687600000004</v>
      </c>
      <c r="M1074" s="1">
        <v>70000</v>
      </c>
      <c r="O1074" t="s">
        <v>27</v>
      </c>
      <c r="P1074" t="s">
        <v>52</v>
      </c>
      <c r="Q1074" s="3">
        <v>13721953</v>
      </c>
      <c r="R1074" s="1">
        <v>378</v>
      </c>
      <c r="S1074" t="s">
        <v>268</v>
      </c>
      <c r="T1074" t="s">
        <v>29</v>
      </c>
      <c r="U1074" t="s">
        <v>25</v>
      </c>
      <c r="V1074" t="s">
        <v>25</v>
      </c>
      <c r="W1074" s="4">
        <f>R1074</f>
        <v>378</v>
      </c>
      <c r="X1074" s="4">
        <f>Y1074*10000</f>
        <v>70000</v>
      </c>
      <c r="Y1074" s="9">
        <v>7</v>
      </c>
      <c r="Z1074" s="5">
        <f>W1074/Y1074</f>
        <v>54</v>
      </c>
      <c r="AA1074" t="str">
        <f>YEAR(E1074)&amp;"-"&amp;IF(MONTH(E1074)&lt;10,"0"&amp;MONTH(E1074),MONTH(E1074))</f>
        <v>2023-11</v>
      </c>
      <c r="AB1074" t="str">
        <f>YEAR(E1074)&amp;"-"&amp;IF(MONTH(E1074)/6&lt;=1,1,2)</f>
        <v>2023-2</v>
      </c>
    </row>
    <row r="1075" spans="1:28" hidden="1" x14ac:dyDescent="0.25">
      <c r="A1075">
        <v>6651857</v>
      </c>
      <c r="B1075">
        <v>359522</v>
      </c>
      <c r="C1075" t="s">
        <v>4242</v>
      </c>
      <c r="D1075" t="s">
        <v>358</v>
      </c>
      <c r="E1075" t="s">
        <v>490</v>
      </c>
      <c r="F1075" t="s">
        <v>23</v>
      </c>
      <c r="G1075" t="s">
        <v>24</v>
      </c>
      <c r="H1075" t="s">
        <v>24</v>
      </c>
      <c r="I1075" t="s">
        <v>25</v>
      </c>
      <c r="J1075" t="s">
        <v>63</v>
      </c>
      <c r="K1075">
        <v>-46.6222134</v>
      </c>
      <c r="L1075">
        <v>-72.675400800000006</v>
      </c>
      <c r="M1075" s="1">
        <v>64000</v>
      </c>
      <c r="O1075" t="s">
        <v>54</v>
      </c>
      <c r="P1075" t="s">
        <v>35</v>
      </c>
      <c r="Q1075" s="3">
        <v>296489008</v>
      </c>
      <c r="R1075" s="1">
        <v>8125</v>
      </c>
      <c r="S1075" t="s">
        <v>4243</v>
      </c>
      <c r="T1075" t="s">
        <v>348</v>
      </c>
      <c r="U1075" t="s">
        <v>25</v>
      </c>
      <c r="V1075" t="s">
        <v>66</v>
      </c>
      <c r="W1075" s="4">
        <f>R1075</f>
        <v>8125</v>
      </c>
      <c r="X1075" s="4">
        <f>Y1075*10000</f>
        <v>64000</v>
      </c>
      <c r="Y1075" s="9">
        <v>6.4</v>
      </c>
      <c r="Z1075" s="5">
        <f>W1075/Y1075</f>
        <v>1269.53125</v>
      </c>
      <c r="AA1075" t="str">
        <f>YEAR(E1075)&amp;"-"&amp;IF(MONTH(E1075)&lt;10,"0"&amp;MONTH(E1075),MONTH(E1075))</f>
        <v>2023-11</v>
      </c>
      <c r="AB1075" t="str">
        <f>YEAR(E1075)&amp;"-"&amp;IF(MONTH(E1075)/6&lt;=1,1,2)</f>
        <v>2023-2</v>
      </c>
    </row>
    <row r="1076" spans="1:28" hidden="1" x14ac:dyDescent="0.25">
      <c r="A1076">
        <v>6562768</v>
      </c>
      <c r="B1076">
        <v>349640</v>
      </c>
      <c r="C1076" t="s">
        <v>310</v>
      </c>
      <c r="D1076" t="s">
        <v>311</v>
      </c>
      <c r="E1076" t="s">
        <v>312</v>
      </c>
      <c r="F1076" t="s">
        <v>23</v>
      </c>
      <c r="G1076" t="s">
        <v>24</v>
      </c>
      <c r="H1076" t="s">
        <v>24</v>
      </c>
      <c r="I1076" t="s">
        <v>25</v>
      </c>
      <c r="J1076" t="s">
        <v>59</v>
      </c>
      <c r="K1076">
        <v>-44.322796799999999</v>
      </c>
      <c r="L1076">
        <v>-72.560011900000006</v>
      </c>
      <c r="M1076" s="1">
        <v>6320000</v>
      </c>
      <c r="O1076" t="s">
        <v>54</v>
      </c>
      <c r="P1076" t="s">
        <v>35</v>
      </c>
      <c r="Q1076" s="3">
        <v>100937800</v>
      </c>
      <c r="R1076" s="1">
        <v>2789.6424459401701</v>
      </c>
      <c r="S1076" t="s">
        <v>313</v>
      </c>
      <c r="T1076" t="s">
        <v>314</v>
      </c>
      <c r="U1076" t="s">
        <v>25</v>
      </c>
      <c r="V1076" t="s">
        <v>61</v>
      </c>
      <c r="W1076" s="4">
        <f>R1076</f>
        <v>2789.6424459401701</v>
      </c>
      <c r="X1076" s="4">
        <f>Y1076*10000</f>
        <v>63200</v>
      </c>
      <c r="Y1076" s="9">
        <v>6.32</v>
      </c>
      <c r="Z1076" s="5">
        <f>W1076/Y1076</f>
        <v>441.39912119306484</v>
      </c>
      <c r="AA1076" t="str">
        <f>YEAR(E1076)&amp;"-"&amp;IF(MONTH(E1076)&lt;10,"0"&amp;MONTH(E1076),MONTH(E1076))</f>
        <v>2023-09</v>
      </c>
      <c r="AB1076" t="str">
        <f>YEAR(E1076)&amp;"-"&amp;IF(MONTH(E1076)/6&lt;=1,1,2)</f>
        <v>2023-2</v>
      </c>
    </row>
    <row r="1077" spans="1:28" hidden="1" x14ac:dyDescent="0.25">
      <c r="A1077">
        <v>6367913</v>
      </c>
      <c r="B1077">
        <v>335949</v>
      </c>
      <c r="C1077" t="s">
        <v>3896</v>
      </c>
      <c r="D1077" t="s">
        <v>1210</v>
      </c>
      <c r="E1077" t="s">
        <v>2570</v>
      </c>
      <c r="F1077" t="s">
        <v>23</v>
      </c>
      <c r="G1077" t="s">
        <v>24</v>
      </c>
      <c r="H1077" t="s">
        <v>24</v>
      </c>
      <c r="I1077" t="s">
        <v>25</v>
      </c>
      <c r="J1077" t="s">
        <v>70</v>
      </c>
      <c r="K1077">
        <v>-45.6750063</v>
      </c>
      <c r="L1077">
        <v>-71.858525400000005</v>
      </c>
      <c r="M1077" s="1">
        <v>0</v>
      </c>
      <c r="O1077" t="s">
        <v>27</v>
      </c>
      <c r="P1077" t="s">
        <v>2997</v>
      </c>
      <c r="Q1077" s="3">
        <v>126114588</v>
      </c>
      <c r="R1077" s="1">
        <v>3500</v>
      </c>
      <c r="S1077" t="s">
        <v>3894</v>
      </c>
      <c r="T1077" t="s">
        <v>3895</v>
      </c>
      <c r="U1077" t="s">
        <v>25</v>
      </c>
      <c r="V1077" t="s">
        <v>73</v>
      </c>
      <c r="W1077" s="4">
        <f>R1077</f>
        <v>3500</v>
      </c>
      <c r="X1077" s="4">
        <f>Y1077*10000</f>
        <v>57000</v>
      </c>
      <c r="Y1077" s="9">
        <v>5.7</v>
      </c>
      <c r="Z1077" s="5">
        <f>W1077/Y1077</f>
        <v>614.03508771929819</v>
      </c>
      <c r="AA1077" t="str">
        <f>YEAR(E1077)&amp;"-"&amp;IF(MONTH(E1077)&lt;10,"0"&amp;MONTH(E1077),MONTH(E1077))</f>
        <v>2023-08</v>
      </c>
      <c r="AB1077" t="str">
        <f>YEAR(E1077)&amp;"-"&amp;IF(MONTH(E1077)/6&lt;=1,1,2)</f>
        <v>2023-2</v>
      </c>
    </row>
    <row r="1078" spans="1:28" hidden="1" x14ac:dyDescent="0.25">
      <c r="A1078">
        <v>6567244</v>
      </c>
      <c r="B1078">
        <v>349873</v>
      </c>
      <c r="C1078" t="s">
        <v>3339</v>
      </c>
      <c r="D1078" t="s">
        <v>3340</v>
      </c>
      <c r="E1078" t="s">
        <v>1754</v>
      </c>
      <c r="F1078" t="s">
        <v>23</v>
      </c>
      <c r="G1078" t="s">
        <v>24</v>
      </c>
      <c r="H1078" t="s">
        <v>24</v>
      </c>
      <c r="I1078" t="s">
        <v>25</v>
      </c>
      <c r="J1078" t="s">
        <v>26</v>
      </c>
      <c r="K1078">
        <v>-45.402251999999997</v>
      </c>
      <c r="L1078">
        <v>-72.684687600000004</v>
      </c>
      <c r="M1078" s="1">
        <v>48000</v>
      </c>
      <c r="O1078" t="s">
        <v>27</v>
      </c>
      <c r="P1078" t="s">
        <v>1098</v>
      </c>
      <c r="Q1078" s="3">
        <v>48424229</v>
      </c>
      <c r="R1078" s="1">
        <v>1338</v>
      </c>
      <c r="S1078" t="s">
        <v>3338</v>
      </c>
      <c r="T1078" t="s">
        <v>29</v>
      </c>
      <c r="U1078" t="s">
        <v>25</v>
      </c>
      <c r="V1078" t="s">
        <v>25</v>
      </c>
      <c r="W1078" s="4">
        <f>R1078</f>
        <v>1338</v>
      </c>
      <c r="X1078" s="4">
        <f>Y1078*10000</f>
        <v>48000</v>
      </c>
      <c r="Y1078" s="9">
        <v>4.8</v>
      </c>
      <c r="Z1078" s="5">
        <f>W1078/Y1078</f>
        <v>278.75</v>
      </c>
      <c r="AA1078" t="str">
        <f>YEAR(E1078)&amp;"-"&amp;IF(MONTH(E1078)&lt;10,"0"&amp;MONTH(E1078),MONTH(E1078))</f>
        <v>2023-09</v>
      </c>
      <c r="AB1078" t="str">
        <f>YEAR(E1078)&amp;"-"&amp;IF(MONTH(E1078)/6&lt;=1,1,2)</f>
        <v>2023-2</v>
      </c>
    </row>
    <row r="1079" spans="1:28" hidden="1" x14ac:dyDescent="0.25">
      <c r="A1079">
        <v>6275230</v>
      </c>
      <c r="B1079">
        <v>329312</v>
      </c>
      <c r="C1079" t="s">
        <v>3368</v>
      </c>
      <c r="D1079" t="s">
        <v>201</v>
      </c>
      <c r="E1079" t="s">
        <v>2586</v>
      </c>
      <c r="F1079" t="s">
        <v>23</v>
      </c>
      <c r="G1079" t="s">
        <v>24</v>
      </c>
      <c r="H1079" t="s">
        <v>24</v>
      </c>
      <c r="I1079" t="s">
        <v>25</v>
      </c>
      <c r="J1079" t="s">
        <v>26</v>
      </c>
      <c r="K1079">
        <v>-45.618465899999997</v>
      </c>
      <c r="L1079">
        <v>-73.314615399999994</v>
      </c>
      <c r="M1079" s="6">
        <v>41200</v>
      </c>
      <c r="O1079" t="s">
        <v>27</v>
      </c>
      <c r="P1079" t="s">
        <v>2587</v>
      </c>
      <c r="Q1079" s="3">
        <v>41913344</v>
      </c>
      <c r="R1079" s="1">
        <v>1162</v>
      </c>
      <c r="S1079" t="s">
        <v>3369</v>
      </c>
      <c r="T1079" t="s">
        <v>2148</v>
      </c>
      <c r="U1079" t="s">
        <v>25</v>
      </c>
      <c r="V1079" t="s">
        <v>25</v>
      </c>
      <c r="W1079" s="4">
        <f>R1079</f>
        <v>1162</v>
      </c>
      <c r="X1079" s="4">
        <f>Y1079*10000</f>
        <v>41200</v>
      </c>
      <c r="Y1079" s="9">
        <v>4.12</v>
      </c>
      <c r="Z1079" s="5">
        <f>W1079/Y1079</f>
        <v>282.03883495145629</v>
      </c>
      <c r="AA1079" t="str">
        <f>YEAR(E1079)&amp;"-"&amp;IF(MONTH(E1079)&lt;10,"0"&amp;MONTH(E1079),MONTH(E1079))</f>
        <v>2023-07</v>
      </c>
      <c r="AB1079" t="str">
        <f>YEAR(E1079)&amp;"-"&amp;IF(MONTH(E1079)/6&lt;=1,1,2)</f>
        <v>2023-2</v>
      </c>
    </row>
    <row r="1080" spans="1:28" hidden="1" x14ac:dyDescent="0.25">
      <c r="A1080">
        <v>6626935</v>
      </c>
      <c r="B1080">
        <v>357056</v>
      </c>
      <c r="C1080" t="s">
        <v>3899</v>
      </c>
      <c r="D1080" t="s">
        <v>3900</v>
      </c>
      <c r="E1080" t="s">
        <v>533</v>
      </c>
      <c r="F1080" t="s">
        <v>23</v>
      </c>
      <c r="G1080" t="s">
        <v>24</v>
      </c>
      <c r="H1080" t="s">
        <v>24</v>
      </c>
      <c r="I1080" t="s">
        <v>25</v>
      </c>
      <c r="J1080" t="s">
        <v>59</v>
      </c>
      <c r="K1080">
        <v>-44.765274499999997</v>
      </c>
      <c r="L1080">
        <v>-72.702708900000005</v>
      </c>
      <c r="M1080" s="1">
        <v>35000</v>
      </c>
      <c r="O1080" t="s">
        <v>27</v>
      </c>
      <c r="P1080" t="s">
        <v>164</v>
      </c>
      <c r="Q1080" s="3">
        <v>78403376</v>
      </c>
      <c r="R1080" s="1">
        <v>2150</v>
      </c>
      <c r="S1080" t="s">
        <v>3901</v>
      </c>
      <c r="T1080" t="s">
        <v>3902</v>
      </c>
      <c r="U1080" t="s">
        <v>25</v>
      </c>
      <c r="V1080" t="s">
        <v>61</v>
      </c>
      <c r="W1080" s="4">
        <f>R1080</f>
        <v>2150</v>
      </c>
      <c r="X1080" s="4">
        <f>Y1080*10000</f>
        <v>35000</v>
      </c>
      <c r="Y1080" s="9">
        <v>3.5</v>
      </c>
      <c r="Z1080" s="5">
        <f>W1080/Y1080</f>
        <v>614.28571428571433</v>
      </c>
      <c r="AA1080" t="str">
        <f>YEAR(E1080)&amp;"-"&amp;IF(MONTH(E1080)&lt;10,"0"&amp;MONTH(E1080),MONTH(E1080))</f>
        <v>2023-11</v>
      </c>
      <c r="AB1080" t="str">
        <f>YEAR(E1080)&amp;"-"&amp;IF(MONTH(E1080)/6&lt;=1,1,2)</f>
        <v>2023-2</v>
      </c>
    </row>
    <row r="1081" spans="1:28" hidden="1" x14ac:dyDescent="0.25">
      <c r="A1081">
        <v>6275228</v>
      </c>
      <c r="B1081">
        <v>329310</v>
      </c>
      <c r="C1081" t="s">
        <v>2585</v>
      </c>
      <c r="D1081" t="s">
        <v>201</v>
      </c>
      <c r="E1081" t="s">
        <v>2586</v>
      </c>
      <c r="F1081" t="s">
        <v>23</v>
      </c>
      <c r="G1081" t="s">
        <v>24</v>
      </c>
      <c r="H1081" t="s">
        <v>24</v>
      </c>
      <c r="I1081" t="s">
        <v>25</v>
      </c>
      <c r="J1081" t="s">
        <v>26</v>
      </c>
      <c r="K1081">
        <v>-45.618465899999997</v>
      </c>
      <c r="L1081">
        <v>-73.314615399999994</v>
      </c>
      <c r="M1081" s="6">
        <v>32500</v>
      </c>
      <c r="O1081" t="s">
        <v>27</v>
      </c>
      <c r="P1081" t="s">
        <v>2587</v>
      </c>
      <c r="Q1081" s="3">
        <v>15906871</v>
      </c>
      <c r="R1081" s="1">
        <v>441</v>
      </c>
      <c r="S1081" t="s">
        <v>2583</v>
      </c>
      <c r="T1081" t="s">
        <v>2148</v>
      </c>
      <c r="U1081" t="s">
        <v>25</v>
      </c>
      <c r="V1081" t="s">
        <v>25</v>
      </c>
      <c r="W1081" s="4">
        <f>R1081</f>
        <v>441</v>
      </c>
      <c r="X1081" s="4">
        <f>Y1081*10000</f>
        <v>32500</v>
      </c>
      <c r="Y1081" s="9">
        <v>3.25</v>
      </c>
      <c r="Z1081" s="5">
        <f>W1081/Y1081</f>
        <v>135.69230769230768</v>
      </c>
      <c r="AA1081" t="str">
        <f>YEAR(E1081)&amp;"-"&amp;IF(MONTH(E1081)&lt;10,"0"&amp;MONTH(E1081),MONTH(E1081))</f>
        <v>2023-07</v>
      </c>
      <c r="AB1081" t="str">
        <f>YEAR(E1081)&amp;"-"&amp;IF(MONTH(E1081)/6&lt;=1,1,2)</f>
        <v>2023-2</v>
      </c>
    </row>
    <row r="1082" spans="1:28" hidden="1" x14ac:dyDescent="0.25">
      <c r="A1082">
        <v>6232021</v>
      </c>
      <c r="B1082">
        <v>325925</v>
      </c>
      <c r="C1082" t="s">
        <v>3392</v>
      </c>
      <c r="D1082" t="s">
        <v>1210</v>
      </c>
      <c r="E1082" t="s">
        <v>1753</v>
      </c>
      <c r="F1082" t="s">
        <v>23</v>
      </c>
      <c r="G1082" t="s">
        <v>24</v>
      </c>
      <c r="H1082" t="s">
        <v>24</v>
      </c>
      <c r="I1082" t="s">
        <v>25</v>
      </c>
      <c r="J1082" t="s">
        <v>26</v>
      </c>
      <c r="K1082">
        <v>-45.402251999999997</v>
      </c>
      <c r="L1082">
        <v>-72.684687600000004</v>
      </c>
      <c r="M1082" s="1">
        <v>32240</v>
      </c>
      <c r="O1082" t="s">
        <v>27</v>
      </c>
      <c r="P1082" t="s">
        <v>1754</v>
      </c>
      <c r="Q1082" s="3">
        <v>32948928</v>
      </c>
      <c r="R1082" s="1">
        <v>913</v>
      </c>
      <c r="S1082" t="s">
        <v>3393</v>
      </c>
      <c r="T1082" t="s">
        <v>29</v>
      </c>
      <c r="U1082" t="s">
        <v>25</v>
      </c>
      <c r="V1082" t="s">
        <v>25</v>
      </c>
      <c r="W1082" s="4">
        <f>R1082</f>
        <v>913</v>
      </c>
      <c r="X1082" s="4">
        <f>Y1082*10000</f>
        <v>32240.000000000004</v>
      </c>
      <c r="Y1082" s="9">
        <v>3.2240000000000002</v>
      </c>
      <c r="Z1082" s="5">
        <f>W1082/Y1082</f>
        <v>283.18858560794041</v>
      </c>
      <c r="AA1082" t="str">
        <f>YEAR(E1082)&amp;"-"&amp;IF(MONTH(E1082)&lt;10,"0"&amp;MONTH(E1082),MONTH(E1082))</f>
        <v>2023-07</v>
      </c>
      <c r="AB1082" t="str">
        <f>YEAR(E1082)&amp;"-"&amp;IF(MONTH(E1082)/6&lt;=1,1,2)</f>
        <v>2023-2</v>
      </c>
    </row>
    <row r="1083" spans="1:28" hidden="1" x14ac:dyDescent="0.25">
      <c r="A1083">
        <v>6806096</v>
      </c>
      <c r="B1083">
        <v>370315</v>
      </c>
      <c r="C1083" t="s">
        <v>4253</v>
      </c>
      <c r="D1083" t="s">
        <v>489</v>
      </c>
      <c r="E1083" t="s">
        <v>907</v>
      </c>
      <c r="F1083" t="s">
        <v>23</v>
      </c>
      <c r="G1083" t="s">
        <v>24</v>
      </c>
      <c r="H1083" t="s">
        <v>24</v>
      </c>
      <c r="I1083" t="s">
        <v>25</v>
      </c>
      <c r="J1083" t="s">
        <v>42</v>
      </c>
      <c r="K1083">
        <v>-44.239345499999999</v>
      </c>
      <c r="L1083">
        <v>-71.851227300000005</v>
      </c>
      <c r="M1083" s="1">
        <v>31000</v>
      </c>
      <c r="O1083" t="s">
        <v>27</v>
      </c>
      <c r="P1083" t="s">
        <v>403</v>
      </c>
      <c r="Q1083" s="3">
        <v>147768974</v>
      </c>
      <c r="R1083" s="1">
        <v>4000</v>
      </c>
      <c r="S1083" t="s">
        <v>4254</v>
      </c>
      <c r="T1083" t="s">
        <v>35</v>
      </c>
      <c r="U1083" t="s">
        <v>25</v>
      </c>
      <c r="V1083" t="s">
        <v>46</v>
      </c>
      <c r="W1083" s="4">
        <f>R1083</f>
        <v>4000</v>
      </c>
      <c r="X1083" s="4">
        <f>Y1083*10000</f>
        <v>31000</v>
      </c>
      <c r="Y1083" s="9">
        <v>3.1</v>
      </c>
      <c r="Z1083" s="5">
        <f>W1083/Y1083</f>
        <v>1290.3225806451612</v>
      </c>
      <c r="AA1083" t="str">
        <f>YEAR(E1083)&amp;"-"&amp;IF(MONTH(E1083)&lt;10,"0"&amp;MONTH(E1083),MONTH(E1083))</f>
        <v>2023-12</v>
      </c>
      <c r="AB1083" t="str">
        <f>YEAR(E1083)&amp;"-"&amp;IF(MONTH(E1083)/6&lt;=1,1,2)</f>
        <v>2023-2</v>
      </c>
    </row>
    <row r="1084" spans="1:28" hidden="1" x14ac:dyDescent="0.25">
      <c r="A1084">
        <v>6231987</v>
      </c>
      <c r="B1084">
        <v>325909</v>
      </c>
      <c r="C1084" t="s">
        <v>3345</v>
      </c>
      <c r="D1084" t="s">
        <v>1210</v>
      </c>
      <c r="E1084" t="s">
        <v>1753</v>
      </c>
      <c r="F1084" t="s">
        <v>23</v>
      </c>
      <c r="G1084" t="s">
        <v>24</v>
      </c>
      <c r="H1084" t="s">
        <v>24</v>
      </c>
      <c r="I1084" t="s">
        <v>25</v>
      </c>
      <c r="J1084" t="s">
        <v>26</v>
      </c>
      <c r="K1084">
        <v>-45.402251999999997</v>
      </c>
      <c r="L1084">
        <v>-72.684687600000004</v>
      </c>
      <c r="M1084" s="1">
        <v>30600</v>
      </c>
      <c r="O1084" t="s">
        <v>27</v>
      </c>
      <c r="P1084" t="s">
        <v>1754</v>
      </c>
      <c r="Q1084" s="3">
        <v>30783610</v>
      </c>
      <c r="R1084" s="1">
        <v>853</v>
      </c>
      <c r="S1084" t="s">
        <v>3346</v>
      </c>
      <c r="T1084" t="s">
        <v>29</v>
      </c>
      <c r="U1084" t="s">
        <v>25</v>
      </c>
      <c r="V1084" t="s">
        <v>25</v>
      </c>
      <c r="W1084" s="4">
        <f>R1084</f>
        <v>853</v>
      </c>
      <c r="X1084" s="4">
        <f>Y1084*10000</f>
        <v>30600</v>
      </c>
      <c r="Y1084" s="9">
        <v>3.06</v>
      </c>
      <c r="Z1084" s="5">
        <f>W1084/Y1084</f>
        <v>278.75816993464053</v>
      </c>
      <c r="AA1084" t="str">
        <f>YEAR(E1084)&amp;"-"&amp;IF(MONTH(E1084)&lt;10,"0"&amp;MONTH(E1084),MONTH(E1084))</f>
        <v>2023-07</v>
      </c>
      <c r="AB1084" t="str">
        <f>YEAR(E1084)&amp;"-"&amp;IF(MONTH(E1084)/6&lt;=1,1,2)</f>
        <v>2023-2</v>
      </c>
    </row>
    <row r="1085" spans="1:28" hidden="1" x14ac:dyDescent="0.25">
      <c r="A1085">
        <v>6674348</v>
      </c>
      <c r="B1085">
        <v>362115</v>
      </c>
      <c r="C1085" t="s">
        <v>3982</v>
      </c>
      <c r="D1085" t="s">
        <v>455</v>
      </c>
      <c r="E1085" t="s">
        <v>3983</v>
      </c>
      <c r="F1085" t="s">
        <v>23</v>
      </c>
      <c r="G1085" t="s">
        <v>24</v>
      </c>
      <c r="H1085" t="s">
        <v>24</v>
      </c>
      <c r="I1085" t="s">
        <v>25</v>
      </c>
      <c r="J1085" t="s">
        <v>33</v>
      </c>
      <c r="K1085">
        <v>-46.815510000000003</v>
      </c>
      <c r="L1085">
        <v>-71.995769999999993</v>
      </c>
      <c r="M1085" s="1">
        <v>30000</v>
      </c>
      <c r="O1085" t="s">
        <v>27</v>
      </c>
      <c r="P1085" t="s">
        <v>457</v>
      </c>
      <c r="Q1085" s="3">
        <v>80859745</v>
      </c>
      <c r="R1085" s="1">
        <v>2215</v>
      </c>
      <c r="S1085" t="s">
        <v>3981</v>
      </c>
      <c r="T1085" t="s">
        <v>35</v>
      </c>
      <c r="U1085" t="s">
        <v>25</v>
      </c>
      <c r="V1085" t="s">
        <v>36</v>
      </c>
      <c r="W1085" s="4">
        <f>R1085</f>
        <v>2215</v>
      </c>
      <c r="X1085" s="4">
        <f>Y1085*10000</f>
        <v>30000</v>
      </c>
      <c r="Y1085" s="9">
        <v>3</v>
      </c>
      <c r="Z1085" s="5">
        <f>W1085/Y1085</f>
        <v>738.33333333333337</v>
      </c>
      <c r="AA1085" t="str">
        <f>YEAR(E1085)&amp;"-"&amp;IF(MONTH(E1085)&lt;10,"0"&amp;MONTH(E1085),MONTH(E1085))</f>
        <v>2023-11</v>
      </c>
      <c r="AB1085" t="str">
        <f>YEAR(E1085)&amp;"-"&amp;IF(MONTH(E1085)/6&lt;=1,1,2)</f>
        <v>2023-2</v>
      </c>
    </row>
    <row r="1086" spans="1:28" hidden="1" x14ac:dyDescent="0.25">
      <c r="A1086">
        <v>6472691</v>
      </c>
      <c r="B1086">
        <v>344272</v>
      </c>
      <c r="C1086" t="s">
        <v>3713</v>
      </c>
      <c r="D1086" t="s">
        <v>2587</v>
      </c>
      <c r="E1086" t="s">
        <v>614</v>
      </c>
      <c r="F1086" t="s">
        <v>23</v>
      </c>
      <c r="G1086" t="s">
        <v>24</v>
      </c>
      <c r="H1086" t="s">
        <v>24</v>
      </c>
      <c r="I1086" t="s">
        <v>25</v>
      </c>
      <c r="J1086" t="s">
        <v>59</v>
      </c>
      <c r="K1086">
        <v>-43.797839400000001</v>
      </c>
      <c r="L1086">
        <v>-72.355140899999995</v>
      </c>
      <c r="M1086" s="1">
        <v>30000</v>
      </c>
      <c r="O1086" t="s">
        <v>27</v>
      </c>
      <c r="P1086" t="s">
        <v>351</v>
      </c>
      <c r="Q1086" s="3">
        <v>50257268</v>
      </c>
      <c r="R1086" s="1">
        <v>1391</v>
      </c>
      <c r="S1086" t="s">
        <v>3580</v>
      </c>
      <c r="T1086" t="s">
        <v>309</v>
      </c>
      <c r="U1086" t="s">
        <v>25</v>
      </c>
      <c r="V1086" t="s">
        <v>61</v>
      </c>
      <c r="W1086" s="4">
        <f>R1086</f>
        <v>1391</v>
      </c>
      <c r="X1086" s="4">
        <f>Y1086*10000</f>
        <v>30000</v>
      </c>
      <c r="Y1086" s="9">
        <v>3</v>
      </c>
      <c r="Z1086" s="5">
        <f>W1086/Y1086</f>
        <v>463.66666666666669</v>
      </c>
      <c r="AA1086" t="str">
        <f>YEAR(E1086)&amp;"-"&amp;IF(MONTH(E1086)&lt;10,"0"&amp;MONTH(E1086),MONTH(E1086))</f>
        <v>2023-09</v>
      </c>
      <c r="AB1086" t="str">
        <f>YEAR(E1086)&amp;"-"&amp;IF(MONTH(E1086)/6&lt;=1,1,2)</f>
        <v>2023-2</v>
      </c>
    </row>
    <row r="1087" spans="1:28" hidden="1" x14ac:dyDescent="0.25">
      <c r="A1087">
        <v>6275227</v>
      </c>
      <c r="B1087">
        <v>329309</v>
      </c>
      <c r="C1087" t="s">
        <v>3443</v>
      </c>
      <c r="D1087" t="s">
        <v>201</v>
      </c>
      <c r="E1087" t="s">
        <v>2586</v>
      </c>
      <c r="F1087" t="s">
        <v>23</v>
      </c>
      <c r="G1087" t="s">
        <v>24</v>
      </c>
      <c r="H1087" t="s">
        <v>24</v>
      </c>
      <c r="I1087" t="s">
        <v>25</v>
      </c>
      <c r="J1087" t="s">
        <v>26</v>
      </c>
      <c r="K1087">
        <v>-45.618465899999997</v>
      </c>
      <c r="L1087">
        <v>-73.314615399999994</v>
      </c>
      <c r="M1087" s="6">
        <v>30000</v>
      </c>
      <c r="O1087" t="s">
        <v>27</v>
      </c>
      <c r="P1087" t="s">
        <v>2587</v>
      </c>
      <c r="Q1087" s="3">
        <v>32499073</v>
      </c>
      <c r="R1087" s="1">
        <v>901</v>
      </c>
      <c r="S1087" t="s">
        <v>3411</v>
      </c>
      <c r="T1087" t="s">
        <v>2148</v>
      </c>
      <c r="U1087" t="s">
        <v>25</v>
      </c>
      <c r="V1087" t="s">
        <v>25</v>
      </c>
      <c r="W1087" s="4">
        <f>R1087</f>
        <v>901</v>
      </c>
      <c r="X1087" s="4">
        <f>Y1087*10000</f>
        <v>30000</v>
      </c>
      <c r="Y1087" s="9">
        <v>3</v>
      </c>
      <c r="Z1087" s="5">
        <f>W1087/Y1087</f>
        <v>300.33333333333331</v>
      </c>
      <c r="AA1087" t="str">
        <f>YEAR(E1087)&amp;"-"&amp;IF(MONTH(E1087)&lt;10,"0"&amp;MONTH(E1087),MONTH(E1087))</f>
        <v>2023-07</v>
      </c>
      <c r="AB1087" t="str">
        <f>YEAR(E1087)&amp;"-"&amp;IF(MONTH(E1087)/6&lt;=1,1,2)</f>
        <v>2023-2</v>
      </c>
    </row>
    <row r="1088" spans="1:28" hidden="1" x14ac:dyDescent="0.25">
      <c r="A1088">
        <v>6275231</v>
      </c>
      <c r="B1088">
        <v>329313</v>
      </c>
      <c r="C1088" t="s">
        <v>3432</v>
      </c>
      <c r="D1088" t="s">
        <v>201</v>
      </c>
      <c r="E1088" t="s">
        <v>2586</v>
      </c>
      <c r="F1088" t="s">
        <v>23</v>
      </c>
      <c r="G1088" t="s">
        <v>24</v>
      </c>
      <c r="H1088" t="s">
        <v>24</v>
      </c>
      <c r="I1088" t="s">
        <v>25</v>
      </c>
      <c r="J1088" t="s">
        <v>26</v>
      </c>
      <c r="K1088">
        <v>-45.618465899999997</v>
      </c>
      <c r="L1088">
        <v>-73.314615399999994</v>
      </c>
      <c r="M1088" s="6">
        <v>30000</v>
      </c>
      <c r="O1088" t="s">
        <v>27</v>
      </c>
      <c r="P1088" t="s">
        <v>2587</v>
      </c>
      <c r="Q1088" s="3">
        <v>32030163</v>
      </c>
      <c r="R1088" s="1">
        <v>888</v>
      </c>
      <c r="S1088" t="s">
        <v>3433</v>
      </c>
      <c r="T1088" t="s">
        <v>2148</v>
      </c>
      <c r="U1088" t="s">
        <v>25</v>
      </c>
      <c r="V1088" t="s">
        <v>25</v>
      </c>
      <c r="W1088" s="4">
        <f>R1088</f>
        <v>888</v>
      </c>
      <c r="X1088" s="4">
        <f>Y1088*10000</f>
        <v>30000</v>
      </c>
      <c r="Y1088" s="9">
        <v>3</v>
      </c>
      <c r="Z1088" s="5">
        <f>W1088/Y1088</f>
        <v>296</v>
      </c>
      <c r="AA1088" t="str">
        <f>YEAR(E1088)&amp;"-"&amp;IF(MONTH(E1088)&lt;10,"0"&amp;MONTH(E1088),MONTH(E1088))</f>
        <v>2023-07</v>
      </c>
      <c r="AB1088" t="str">
        <f>YEAR(E1088)&amp;"-"&amp;IF(MONTH(E1088)/6&lt;=1,1,2)</f>
        <v>2023-2</v>
      </c>
    </row>
    <row r="1089" spans="1:28" hidden="1" x14ac:dyDescent="0.25">
      <c r="A1089">
        <v>6674349</v>
      </c>
      <c r="B1089">
        <v>362116</v>
      </c>
      <c r="C1089" t="s">
        <v>4409</v>
      </c>
      <c r="D1089" t="s">
        <v>489</v>
      </c>
      <c r="E1089" t="s">
        <v>3983</v>
      </c>
      <c r="F1089" t="s">
        <v>23</v>
      </c>
      <c r="G1089" t="s">
        <v>24</v>
      </c>
      <c r="H1089" t="s">
        <v>24</v>
      </c>
      <c r="I1089" t="s">
        <v>25</v>
      </c>
      <c r="J1089" t="s">
        <v>63</v>
      </c>
      <c r="K1089">
        <v>-46.108820000000001</v>
      </c>
      <c r="L1089">
        <v>-72.095010000000002</v>
      </c>
      <c r="M1089" s="1">
        <v>25000</v>
      </c>
      <c r="O1089" t="s">
        <v>27</v>
      </c>
      <c r="P1089" t="s">
        <v>403</v>
      </c>
      <c r="Q1089" s="3">
        <v>217207892</v>
      </c>
      <c r="R1089" s="1">
        <v>5950</v>
      </c>
      <c r="S1089" t="s">
        <v>4410</v>
      </c>
      <c r="T1089" t="s">
        <v>35</v>
      </c>
      <c r="U1089" t="s">
        <v>25</v>
      </c>
      <c r="V1089" t="s">
        <v>66</v>
      </c>
      <c r="W1089" s="4">
        <f>R1089</f>
        <v>5950</v>
      </c>
      <c r="X1089" s="4">
        <f>Y1089*10000</f>
        <v>25000</v>
      </c>
      <c r="Y1089" s="9">
        <v>2.5</v>
      </c>
      <c r="Z1089" s="5">
        <f>W1089/Y1089</f>
        <v>2380</v>
      </c>
      <c r="AA1089" t="str">
        <f>YEAR(E1089)&amp;"-"&amp;IF(MONTH(E1089)&lt;10,"0"&amp;MONTH(E1089),MONTH(E1089))</f>
        <v>2023-11</v>
      </c>
      <c r="AB1089" t="str">
        <f>YEAR(E1089)&amp;"-"&amp;IF(MONTH(E1089)/6&lt;=1,1,2)</f>
        <v>2023-2</v>
      </c>
    </row>
    <row r="1090" spans="1:28" hidden="1" x14ac:dyDescent="0.25">
      <c r="A1090">
        <v>6668256</v>
      </c>
      <c r="B1090">
        <v>361009</v>
      </c>
      <c r="C1090" t="s">
        <v>3598</v>
      </c>
      <c r="D1090" t="s">
        <v>489</v>
      </c>
      <c r="E1090" t="s">
        <v>456</v>
      </c>
      <c r="F1090" t="s">
        <v>23</v>
      </c>
      <c r="G1090" t="s">
        <v>24</v>
      </c>
      <c r="H1090" t="s">
        <v>24</v>
      </c>
      <c r="I1090" t="s">
        <v>25</v>
      </c>
      <c r="J1090" t="s">
        <v>33</v>
      </c>
      <c r="K1090">
        <v>-46.845302400000001</v>
      </c>
      <c r="L1090">
        <v>-72.703658500000003</v>
      </c>
      <c r="M1090" s="1">
        <v>25000</v>
      </c>
      <c r="O1090" t="s">
        <v>27</v>
      </c>
      <c r="P1090" t="s">
        <v>403</v>
      </c>
      <c r="Q1090" s="3">
        <v>34675644</v>
      </c>
      <c r="R1090" s="1">
        <v>950</v>
      </c>
      <c r="S1090" t="s">
        <v>3599</v>
      </c>
      <c r="T1090" t="s">
        <v>35</v>
      </c>
      <c r="U1090" t="s">
        <v>25</v>
      </c>
      <c r="V1090" t="s">
        <v>36</v>
      </c>
      <c r="W1090" s="4">
        <f>R1090</f>
        <v>950</v>
      </c>
      <c r="X1090" s="4">
        <f>Y1090*10000</f>
        <v>25000</v>
      </c>
      <c r="Y1090" s="9">
        <v>2.5</v>
      </c>
      <c r="Z1090" s="5">
        <f>W1090/Y1090</f>
        <v>380</v>
      </c>
      <c r="AA1090" t="str">
        <f>YEAR(E1090)&amp;"-"&amp;IF(MONTH(E1090)&lt;10,"0"&amp;MONTH(E1090),MONTH(E1090))</f>
        <v>2023-11</v>
      </c>
      <c r="AB1090" t="str">
        <f>YEAR(E1090)&amp;"-"&amp;IF(MONTH(E1090)/6&lt;=1,1,2)</f>
        <v>2023-2</v>
      </c>
    </row>
    <row r="1091" spans="1:28" hidden="1" x14ac:dyDescent="0.25">
      <c r="A1091">
        <v>6245640</v>
      </c>
      <c r="B1091">
        <v>326972</v>
      </c>
      <c r="C1091" t="s">
        <v>4501</v>
      </c>
      <c r="D1091" t="s">
        <v>1738</v>
      </c>
      <c r="E1091" t="s">
        <v>354</v>
      </c>
      <c r="F1091" t="s">
        <v>23</v>
      </c>
      <c r="G1091" t="s">
        <v>24</v>
      </c>
      <c r="H1091" t="s">
        <v>24</v>
      </c>
      <c r="I1091" t="s">
        <v>25</v>
      </c>
      <c r="J1091" t="s">
        <v>70</v>
      </c>
      <c r="K1091">
        <v>-45.894300000000001</v>
      </c>
      <c r="L1091">
        <v>-72.090050000000005</v>
      </c>
      <c r="M1091" s="1">
        <v>20000</v>
      </c>
      <c r="O1091" t="s">
        <v>27</v>
      </c>
      <c r="P1091" t="s">
        <v>435</v>
      </c>
      <c r="Q1091" s="3">
        <v>400506378</v>
      </c>
      <c r="R1091" s="1">
        <v>11100</v>
      </c>
      <c r="S1091" t="s">
        <v>4502</v>
      </c>
      <c r="T1091" t="s">
        <v>1299</v>
      </c>
      <c r="U1091" t="s">
        <v>25</v>
      </c>
      <c r="V1091" t="s">
        <v>73</v>
      </c>
      <c r="W1091" s="4">
        <f>R1091</f>
        <v>11100</v>
      </c>
      <c r="X1091" s="4">
        <f>Y1091*10000</f>
        <v>24000</v>
      </c>
      <c r="Y1091" s="9">
        <v>2.4</v>
      </c>
      <c r="Z1091" s="5">
        <f>W1091/Y1091</f>
        <v>4625</v>
      </c>
      <c r="AA1091" t="str">
        <f>YEAR(E1091)&amp;"-"&amp;IF(MONTH(E1091)&lt;10,"0"&amp;MONTH(E1091),MONTH(E1091))</f>
        <v>2023-07</v>
      </c>
      <c r="AB1091" t="str">
        <f>YEAR(E1091)&amp;"-"&amp;IF(MONTH(E1091)/6&lt;=1,1,2)</f>
        <v>2023-2</v>
      </c>
    </row>
    <row r="1092" spans="1:28" hidden="1" x14ac:dyDescent="0.25">
      <c r="A1092">
        <v>6586215</v>
      </c>
      <c r="B1092">
        <v>351948</v>
      </c>
      <c r="C1092" t="s">
        <v>4481</v>
      </c>
      <c r="D1092" t="s">
        <v>3387</v>
      </c>
      <c r="E1092" t="s">
        <v>3763</v>
      </c>
      <c r="F1092" t="s">
        <v>23</v>
      </c>
      <c r="G1092" t="s">
        <v>24</v>
      </c>
      <c r="H1092" t="s">
        <v>24</v>
      </c>
      <c r="I1092" t="s">
        <v>25</v>
      </c>
      <c r="J1092" t="s">
        <v>70</v>
      </c>
      <c r="K1092">
        <v>-45.583600799999999</v>
      </c>
      <c r="L1092">
        <v>-72.063811799999996</v>
      </c>
      <c r="M1092" s="1">
        <v>0</v>
      </c>
      <c r="O1092" t="s">
        <v>27</v>
      </c>
      <c r="P1092" t="s">
        <v>1918</v>
      </c>
      <c r="Q1092" s="3">
        <v>397797611</v>
      </c>
      <c r="R1092" s="1">
        <v>10990</v>
      </c>
      <c r="S1092" t="s">
        <v>4482</v>
      </c>
      <c r="T1092" t="s">
        <v>1492</v>
      </c>
      <c r="U1092" t="s">
        <v>25</v>
      </c>
      <c r="V1092" t="s">
        <v>73</v>
      </c>
      <c r="W1092" s="4">
        <f>R1092</f>
        <v>10990</v>
      </c>
      <c r="X1092" s="4">
        <f>Y1092*10000</f>
        <v>24000</v>
      </c>
      <c r="Y1092" s="9">
        <v>2.4</v>
      </c>
      <c r="Z1092" s="5">
        <f>W1092/Y1092</f>
        <v>4579.166666666667</v>
      </c>
      <c r="AA1092" t="str">
        <f>YEAR(E1092)&amp;"-"&amp;IF(MONTH(E1092)&lt;10,"0"&amp;MONTH(E1092),MONTH(E1092))</f>
        <v>2023-09</v>
      </c>
      <c r="AB1092" t="str">
        <f>YEAR(E1092)&amp;"-"&amp;IF(MONTH(E1092)/6&lt;=1,1,2)</f>
        <v>2023-2</v>
      </c>
    </row>
    <row r="1093" spans="1:28" hidden="1" x14ac:dyDescent="0.25">
      <c r="A1093">
        <v>6467439</v>
      </c>
      <c r="B1093">
        <v>343971</v>
      </c>
      <c r="C1093" t="s">
        <v>4471</v>
      </c>
      <c r="D1093" t="s">
        <v>4126</v>
      </c>
      <c r="E1093" t="s">
        <v>653</v>
      </c>
      <c r="F1093" t="s">
        <v>23</v>
      </c>
      <c r="G1093" t="s">
        <v>24</v>
      </c>
      <c r="H1093" t="s">
        <v>24</v>
      </c>
      <c r="I1093" t="s">
        <v>25</v>
      </c>
      <c r="J1093" t="s">
        <v>70</v>
      </c>
      <c r="K1093">
        <v>-45.894300000000001</v>
      </c>
      <c r="L1093">
        <v>-72.090050000000005</v>
      </c>
      <c r="M1093" s="1">
        <v>0</v>
      </c>
      <c r="O1093" t="s">
        <v>27</v>
      </c>
      <c r="P1093" t="s">
        <v>4127</v>
      </c>
      <c r="Q1093" s="3">
        <v>360895372</v>
      </c>
      <c r="R1093" s="1">
        <v>9990</v>
      </c>
      <c r="S1093" t="s">
        <v>4472</v>
      </c>
      <c r="T1093" t="s">
        <v>4102</v>
      </c>
      <c r="U1093" t="s">
        <v>25</v>
      </c>
      <c r="V1093" t="s">
        <v>73</v>
      </c>
      <c r="W1093" s="4">
        <f>R1093</f>
        <v>9990</v>
      </c>
      <c r="X1093" s="4">
        <f>Y1093*10000</f>
        <v>24000</v>
      </c>
      <c r="Y1093" s="9">
        <v>2.4</v>
      </c>
      <c r="Z1093" s="5">
        <f>W1093/Y1093</f>
        <v>4162.5</v>
      </c>
      <c r="AA1093" t="str">
        <f>YEAR(E1093)&amp;"-"&amp;IF(MONTH(E1093)&lt;10,"0"&amp;MONTH(E1093),MONTH(E1093))</f>
        <v>2023-08</v>
      </c>
      <c r="AB1093" t="str">
        <f>YEAR(E1093)&amp;"-"&amp;IF(MONTH(E1093)/6&lt;=1,1,2)</f>
        <v>2023-2</v>
      </c>
    </row>
    <row r="1094" spans="1:28" hidden="1" x14ac:dyDescent="0.25">
      <c r="A1094">
        <v>6275229</v>
      </c>
      <c r="B1094">
        <v>329311</v>
      </c>
      <c r="C1094" t="s">
        <v>3408</v>
      </c>
      <c r="D1094" t="s">
        <v>201</v>
      </c>
      <c r="E1094" t="s">
        <v>2586</v>
      </c>
      <c r="F1094" t="s">
        <v>23</v>
      </c>
      <c r="G1094" t="s">
        <v>24</v>
      </c>
      <c r="H1094" t="s">
        <v>24</v>
      </c>
      <c r="I1094" t="s">
        <v>25</v>
      </c>
      <c r="J1094" t="s">
        <v>26</v>
      </c>
      <c r="K1094">
        <v>-45.618465899999997</v>
      </c>
      <c r="L1094">
        <v>-73.314615399999994</v>
      </c>
      <c r="M1094" s="6">
        <v>23400</v>
      </c>
      <c r="O1094" t="s">
        <v>27</v>
      </c>
      <c r="P1094" t="s">
        <v>2587</v>
      </c>
      <c r="Q1094" s="3">
        <v>23986552</v>
      </c>
      <c r="R1094" s="1">
        <v>665</v>
      </c>
      <c r="S1094" t="s">
        <v>3409</v>
      </c>
      <c r="T1094" t="s">
        <v>2148</v>
      </c>
      <c r="U1094" t="s">
        <v>25</v>
      </c>
      <c r="V1094" t="s">
        <v>25</v>
      </c>
      <c r="W1094" s="4">
        <f>R1094</f>
        <v>665</v>
      </c>
      <c r="X1094" s="4">
        <f>Y1094*10000</f>
        <v>23400</v>
      </c>
      <c r="Y1094" s="9">
        <v>2.34</v>
      </c>
      <c r="Z1094" s="5">
        <f>W1094/Y1094</f>
        <v>284.18803418803418</v>
      </c>
      <c r="AA1094" t="str">
        <f>YEAR(E1094)&amp;"-"&amp;IF(MONTH(E1094)&lt;10,"0"&amp;MONTH(E1094),MONTH(E1094))</f>
        <v>2023-07</v>
      </c>
      <c r="AB1094" t="str">
        <f>YEAR(E1094)&amp;"-"&amp;IF(MONTH(E1094)/6&lt;=1,1,2)</f>
        <v>2023-2</v>
      </c>
    </row>
    <row r="1095" spans="1:28" hidden="1" x14ac:dyDescent="0.25">
      <c r="A1095">
        <v>6693300</v>
      </c>
      <c r="B1095">
        <v>363369</v>
      </c>
      <c r="C1095" t="s">
        <v>3711</v>
      </c>
      <c r="D1095" t="s">
        <v>358</v>
      </c>
      <c r="E1095" t="s">
        <v>752</v>
      </c>
      <c r="F1095" t="s">
        <v>23</v>
      </c>
      <c r="G1095" t="s">
        <v>24</v>
      </c>
      <c r="H1095" t="s">
        <v>24</v>
      </c>
      <c r="I1095" t="s">
        <v>25</v>
      </c>
      <c r="J1095" t="s">
        <v>26</v>
      </c>
      <c r="K1095">
        <v>-45.402251999999997</v>
      </c>
      <c r="L1095">
        <v>-72.684687600000004</v>
      </c>
      <c r="M1095" s="1">
        <v>20430</v>
      </c>
      <c r="O1095" t="s">
        <v>54</v>
      </c>
      <c r="P1095" t="s">
        <v>35</v>
      </c>
      <c r="Q1095" s="3">
        <v>34087074</v>
      </c>
      <c r="R1095" s="1">
        <v>939</v>
      </c>
      <c r="S1095" t="s">
        <v>3350</v>
      </c>
      <c r="T1095" t="s">
        <v>29</v>
      </c>
      <c r="U1095" t="s">
        <v>25</v>
      </c>
      <c r="V1095" t="s">
        <v>25</v>
      </c>
      <c r="W1095" s="4">
        <f>R1095</f>
        <v>939</v>
      </c>
      <c r="X1095" s="4">
        <f>Y1095*10000</f>
        <v>20430</v>
      </c>
      <c r="Y1095" s="9">
        <v>2.0430000000000001</v>
      </c>
      <c r="Z1095" s="5">
        <f>W1095/Y1095</f>
        <v>459.61820851688691</v>
      </c>
      <c r="AA1095" t="str">
        <f>YEAR(E1095)&amp;"-"&amp;IF(MONTH(E1095)&lt;10,"0"&amp;MONTH(E1095),MONTH(E1095))</f>
        <v>2023-11</v>
      </c>
      <c r="AB1095" t="str">
        <f>YEAR(E1095)&amp;"-"&amp;IF(MONTH(E1095)/6&lt;=1,1,2)</f>
        <v>2023-2</v>
      </c>
    </row>
    <row r="1096" spans="1:28" hidden="1" x14ac:dyDescent="0.25">
      <c r="A1096">
        <v>6232019</v>
      </c>
      <c r="B1096">
        <v>325923</v>
      </c>
      <c r="C1096" t="s">
        <v>3426</v>
      </c>
      <c r="D1096" t="s">
        <v>1210</v>
      </c>
      <c r="E1096" t="s">
        <v>1753</v>
      </c>
      <c r="F1096" t="s">
        <v>23</v>
      </c>
      <c r="G1096" t="s">
        <v>24</v>
      </c>
      <c r="H1096" t="s">
        <v>24</v>
      </c>
      <c r="I1096" t="s">
        <v>25</v>
      </c>
      <c r="J1096" t="s">
        <v>26</v>
      </c>
      <c r="K1096">
        <v>-45.402251999999997</v>
      </c>
      <c r="L1096">
        <v>-72.684687600000004</v>
      </c>
      <c r="M1096" s="1">
        <v>20200</v>
      </c>
      <c r="O1096" t="s">
        <v>27</v>
      </c>
      <c r="P1096" t="s">
        <v>1754</v>
      </c>
      <c r="Q1096" s="3">
        <v>21472741</v>
      </c>
      <c r="R1096" s="1">
        <v>595</v>
      </c>
      <c r="S1096" t="s">
        <v>92</v>
      </c>
      <c r="T1096" t="s">
        <v>29</v>
      </c>
      <c r="U1096" t="s">
        <v>25</v>
      </c>
      <c r="V1096" t="s">
        <v>25</v>
      </c>
      <c r="W1096" s="4">
        <f>R1096</f>
        <v>595</v>
      </c>
      <c r="X1096" s="4">
        <f>Y1096*10000</f>
        <v>20200</v>
      </c>
      <c r="Y1096" s="9">
        <v>2.02</v>
      </c>
      <c r="Z1096" s="5">
        <f>W1096/Y1096</f>
        <v>294.55445544554453</v>
      </c>
      <c r="AA1096" t="str">
        <f>YEAR(E1096)&amp;"-"&amp;IF(MONTH(E1096)&lt;10,"0"&amp;MONTH(E1096),MONTH(E1096))</f>
        <v>2023-07</v>
      </c>
      <c r="AB1096" t="str">
        <f>YEAR(E1096)&amp;"-"&amp;IF(MONTH(E1096)/6&lt;=1,1,2)</f>
        <v>2023-2</v>
      </c>
    </row>
    <row r="1097" spans="1:28" hidden="1" x14ac:dyDescent="0.25">
      <c r="A1097">
        <v>6526216</v>
      </c>
      <c r="B1097">
        <v>347771</v>
      </c>
      <c r="C1097" t="s">
        <v>3969</v>
      </c>
      <c r="D1097" t="s">
        <v>2587</v>
      </c>
      <c r="E1097" t="s">
        <v>925</v>
      </c>
      <c r="F1097" t="s">
        <v>23</v>
      </c>
      <c r="G1097" t="s">
        <v>24</v>
      </c>
      <c r="H1097" t="s">
        <v>24</v>
      </c>
      <c r="I1097" t="s">
        <v>25</v>
      </c>
      <c r="J1097" t="s">
        <v>59</v>
      </c>
      <c r="K1097">
        <v>-43.7983969</v>
      </c>
      <c r="L1097">
        <v>-72.358316700000003</v>
      </c>
      <c r="M1097" s="1">
        <v>20000</v>
      </c>
      <c r="O1097" t="s">
        <v>27</v>
      </c>
      <c r="P1097" t="s">
        <v>1105</v>
      </c>
      <c r="Q1097" s="3">
        <v>52093200</v>
      </c>
      <c r="R1097" s="1">
        <v>1440</v>
      </c>
      <c r="S1097" t="s">
        <v>3938</v>
      </c>
      <c r="T1097" t="s">
        <v>309</v>
      </c>
      <c r="U1097" t="s">
        <v>25</v>
      </c>
      <c r="V1097" t="s">
        <v>61</v>
      </c>
      <c r="W1097" s="4">
        <f>R1097</f>
        <v>1440</v>
      </c>
      <c r="X1097" s="4">
        <f>Y1097*10000</f>
        <v>20000</v>
      </c>
      <c r="Y1097" s="9">
        <v>2</v>
      </c>
      <c r="Z1097" s="5">
        <f>W1097/Y1097</f>
        <v>720</v>
      </c>
      <c r="AA1097" t="str">
        <f>YEAR(E1097)&amp;"-"&amp;IF(MONTH(E1097)&lt;10,"0"&amp;MONTH(E1097),MONTH(E1097))</f>
        <v>2023-09</v>
      </c>
      <c r="AB1097" t="str">
        <f>YEAR(E1097)&amp;"-"&amp;IF(MONTH(E1097)/6&lt;=1,1,2)</f>
        <v>2023-2</v>
      </c>
    </row>
    <row r="1098" spans="1:28" hidden="1" x14ac:dyDescent="0.25">
      <c r="A1098">
        <v>6285247</v>
      </c>
      <c r="B1098">
        <v>330014</v>
      </c>
      <c r="C1098" t="s">
        <v>4476</v>
      </c>
      <c r="D1098" t="s">
        <v>1205</v>
      </c>
      <c r="E1098" t="s">
        <v>1739</v>
      </c>
      <c r="F1098" t="s">
        <v>23</v>
      </c>
      <c r="G1098" t="s">
        <v>24</v>
      </c>
      <c r="H1098" t="s">
        <v>24</v>
      </c>
      <c r="I1098" t="s">
        <v>25</v>
      </c>
      <c r="J1098" t="s">
        <v>63</v>
      </c>
      <c r="K1098">
        <v>-46.462940000000003</v>
      </c>
      <c r="L1098">
        <v>-72.670789999999997</v>
      </c>
      <c r="M1098" s="1">
        <v>18000</v>
      </c>
      <c r="O1098" t="s">
        <v>27</v>
      </c>
      <c r="P1098" t="s">
        <v>653</v>
      </c>
      <c r="Q1098" s="3">
        <v>277685269</v>
      </c>
      <c r="R1098" s="1">
        <v>7700</v>
      </c>
      <c r="S1098" t="s">
        <v>4477</v>
      </c>
      <c r="T1098" t="s">
        <v>836</v>
      </c>
      <c r="U1098" t="s">
        <v>25</v>
      </c>
      <c r="V1098" t="s">
        <v>66</v>
      </c>
      <c r="W1098" s="4">
        <f>R1098</f>
        <v>7700</v>
      </c>
      <c r="X1098" s="4">
        <f>Y1098*10000</f>
        <v>18000</v>
      </c>
      <c r="Y1098" s="9">
        <v>1.8</v>
      </c>
      <c r="Z1098" s="5">
        <f>W1098/Y1098</f>
        <v>4277.7777777777774</v>
      </c>
      <c r="AA1098" t="str">
        <f>YEAR(E1098)&amp;"-"&amp;IF(MONTH(E1098)&lt;10,"0"&amp;MONTH(E1098),MONTH(E1098))</f>
        <v>2023-07</v>
      </c>
      <c r="AB1098" t="str">
        <f>YEAR(E1098)&amp;"-"&amp;IF(MONTH(E1098)/6&lt;=1,1,2)</f>
        <v>2023-2</v>
      </c>
    </row>
    <row r="1099" spans="1:28" hidden="1" x14ac:dyDescent="0.25">
      <c r="A1099">
        <v>6668587</v>
      </c>
      <c r="B1099">
        <v>361337</v>
      </c>
      <c r="C1099" t="s">
        <v>4436</v>
      </c>
      <c r="D1099" t="s">
        <v>489</v>
      </c>
      <c r="E1099" t="s">
        <v>456</v>
      </c>
      <c r="F1099" t="s">
        <v>23</v>
      </c>
      <c r="G1099" t="s">
        <v>24</v>
      </c>
      <c r="H1099" t="s">
        <v>24</v>
      </c>
      <c r="I1099" t="s">
        <v>25</v>
      </c>
      <c r="J1099" t="s">
        <v>70</v>
      </c>
      <c r="K1099">
        <v>-45.921970000000002</v>
      </c>
      <c r="L1099">
        <v>-72.341539999999995</v>
      </c>
      <c r="M1099" s="1">
        <v>18000</v>
      </c>
      <c r="O1099" t="s">
        <v>27</v>
      </c>
      <c r="P1099" t="s">
        <v>403</v>
      </c>
      <c r="Q1099" s="3">
        <v>186153459</v>
      </c>
      <c r="R1099" s="1">
        <v>5100</v>
      </c>
      <c r="S1099" t="s">
        <v>4437</v>
      </c>
      <c r="T1099" t="s">
        <v>35</v>
      </c>
      <c r="U1099" t="s">
        <v>25</v>
      </c>
      <c r="V1099" t="s">
        <v>73</v>
      </c>
      <c r="W1099" s="4">
        <f>R1099</f>
        <v>5100</v>
      </c>
      <c r="X1099" s="4">
        <f>Y1099*10000</f>
        <v>18000</v>
      </c>
      <c r="Y1099" s="9">
        <v>1.8</v>
      </c>
      <c r="Z1099" s="5">
        <f>W1099/Y1099</f>
        <v>2833.3333333333335</v>
      </c>
      <c r="AA1099" t="str">
        <f>YEAR(E1099)&amp;"-"&amp;IF(MONTH(E1099)&lt;10,"0"&amp;MONTH(E1099),MONTH(E1099))</f>
        <v>2023-11</v>
      </c>
      <c r="AB1099" t="str">
        <f>YEAR(E1099)&amp;"-"&amp;IF(MONTH(E1099)/6&lt;=1,1,2)</f>
        <v>2023-2</v>
      </c>
    </row>
    <row r="1100" spans="1:28" hidden="1" x14ac:dyDescent="0.25">
      <c r="A1100">
        <v>6320504</v>
      </c>
      <c r="B1100">
        <v>332745</v>
      </c>
      <c r="C1100" t="s">
        <v>4285</v>
      </c>
      <c r="D1100" t="s">
        <v>781</v>
      </c>
      <c r="E1100" t="s">
        <v>782</v>
      </c>
      <c r="F1100" t="s">
        <v>23</v>
      </c>
      <c r="G1100" t="s">
        <v>24</v>
      </c>
      <c r="H1100" t="s">
        <v>24</v>
      </c>
      <c r="I1100" t="s">
        <v>25</v>
      </c>
      <c r="J1100" t="s">
        <v>70</v>
      </c>
      <c r="K1100">
        <v>-45.65052</v>
      </c>
      <c r="L1100">
        <v>-72.020859999999999</v>
      </c>
      <c r="M1100" s="1">
        <v>0</v>
      </c>
      <c r="O1100" t="s">
        <v>27</v>
      </c>
      <c r="P1100" t="s">
        <v>614</v>
      </c>
      <c r="Q1100" s="3">
        <v>75698116</v>
      </c>
      <c r="R1100" s="1">
        <v>2100</v>
      </c>
      <c r="S1100" t="s">
        <v>4159</v>
      </c>
      <c r="T1100" t="s">
        <v>1299</v>
      </c>
      <c r="U1100" t="s">
        <v>25</v>
      </c>
      <c r="V1100" t="s">
        <v>73</v>
      </c>
      <c r="W1100" s="4">
        <f>R1100</f>
        <v>2100</v>
      </c>
      <c r="X1100" s="4">
        <f>Y1100*10000</f>
        <v>15000</v>
      </c>
      <c r="Y1100" s="9">
        <v>1.5</v>
      </c>
      <c r="Z1100" s="5">
        <f>W1100/Y1100</f>
        <v>1400</v>
      </c>
      <c r="AA1100" t="str">
        <f>YEAR(E1100)&amp;"-"&amp;IF(MONTH(E1100)&lt;10,"0"&amp;MONTH(E1100),MONTH(E1100))</f>
        <v>2023-08</v>
      </c>
      <c r="AB1100" t="str">
        <f>YEAR(E1100)&amp;"-"&amp;IF(MONTH(E1100)/6&lt;=1,1,2)</f>
        <v>2023-2</v>
      </c>
    </row>
    <row r="1101" spans="1:28" hidden="1" x14ac:dyDescent="0.25">
      <c r="A1101">
        <v>6674377</v>
      </c>
      <c r="B1101">
        <v>362144</v>
      </c>
      <c r="C1101" t="s">
        <v>4286</v>
      </c>
      <c r="D1101" t="s">
        <v>489</v>
      </c>
      <c r="E1101" t="s">
        <v>3983</v>
      </c>
      <c r="F1101" t="s">
        <v>23</v>
      </c>
      <c r="G1101" t="s">
        <v>24</v>
      </c>
      <c r="H1101" t="s">
        <v>24</v>
      </c>
      <c r="I1101" t="s">
        <v>25</v>
      </c>
      <c r="J1101" t="s">
        <v>70</v>
      </c>
      <c r="K1101">
        <v>-45.65052</v>
      </c>
      <c r="L1101">
        <v>-72.020859999999999</v>
      </c>
      <c r="M1101" s="1">
        <v>15000</v>
      </c>
      <c r="O1101" t="s">
        <v>27</v>
      </c>
      <c r="P1101" t="s">
        <v>403</v>
      </c>
      <c r="Q1101" s="3">
        <v>76661609</v>
      </c>
      <c r="R1101" s="1">
        <v>2100</v>
      </c>
      <c r="S1101" t="s">
        <v>4287</v>
      </c>
      <c r="T1101" t="s">
        <v>35</v>
      </c>
      <c r="U1101" t="s">
        <v>25</v>
      </c>
      <c r="V1101" t="s">
        <v>73</v>
      </c>
      <c r="W1101" s="4">
        <f>R1101</f>
        <v>2100</v>
      </c>
      <c r="X1101" s="4">
        <f>Y1101*10000</f>
        <v>15000</v>
      </c>
      <c r="Y1101" s="9">
        <v>1.5</v>
      </c>
      <c r="Z1101" s="5">
        <f>W1101/Y1101</f>
        <v>1400</v>
      </c>
      <c r="AA1101" t="str">
        <f>YEAR(E1101)&amp;"-"&amp;IF(MONTH(E1101)&lt;10,"0"&amp;MONTH(E1101),MONTH(E1101))</f>
        <v>2023-11</v>
      </c>
      <c r="AB1101" t="str">
        <f>YEAR(E1101)&amp;"-"&amp;IF(MONTH(E1101)/6&lt;=1,1,2)</f>
        <v>2023-2</v>
      </c>
    </row>
    <row r="1102" spans="1:28" s="2" customFormat="1" hidden="1" x14ac:dyDescent="0.25">
      <c r="A1102">
        <v>6341098</v>
      </c>
      <c r="B1102">
        <v>334160</v>
      </c>
      <c r="C1102" t="s">
        <v>2973</v>
      </c>
      <c r="D1102" t="s">
        <v>998</v>
      </c>
      <c r="E1102" t="s">
        <v>1047</v>
      </c>
      <c r="F1102" t="s">
        <v>23</v>
      </c>
      <c r="G1102" t="s">
        <v>24</v>
      </c>
      <c r="H1102" t="s">
        <v>24</v>
      </c>
      <c r="I1102" t="s">
        <v>25</v>
      </c>
      <c r="J1102" t="s">
        <v>26</v>
      </c>
      <c r="K1102">
        <v>-45.152218099999999</v>
      </c>
      <c r="L1102">
        <v>-73.509008899999998</v>
      </c>
      <c r="M1102" s="1">
        <v>0</v>
      </c>
      <c r="N1102"/>
      <c r="O1102" t="s">
        <v>27</v>
      </c>
      <c r="P1102" t="s">
        <v>614</v>
      </c>
      <c r="Q1102" s="3">
        <v>10000000</v>
      </c>
      <c r="R1102" s="1">
        <v>277.39982052231602</v>
      </c>
      <c r="S1102" t="s">
        <v>2974</v>
      </c>
      <c r="T1102" t="s">
        <v>2975</v>
      </c>
      <c r="U1102" t="s">
        <v>25</v>
      </c>
      <c r="V1102" t="s">
        <v>25</v>
      </c>
      <c r="W1102" s="4">
        <f>R1102</f>
        <v>277.39982052231602</v>
      </c>
      <c r="X1102" s="4">
        <f>Y1102*10000</f>
        <v>15000</v>
      </c>
      <c r="Y1102" s="9">
        <v>1.5</v>
      </c>
      <c r="Z1102" s="5">
        <f>W1102/Y1102</f>
        <v>184.933213681544</v>
      </c>
      <c r="AA1102" t="str">
        <f>YEAR(E1102)&amp;"-"&amp;IF(MONTH(E1102)&lt;10,"0"&amp;MONTH(E1102),MONTH(E1102))</f>
        <v>2023-08</v>
      </c>
      <c r="AB1102" t="str">
        <f>YEAR(E1102)&amp;"-"&amp;IF(MONTH(E1102)/6&lt;=1,1,2)</f>
        <v>2023-2</v>
      </c>
    </row>
    <row r="1103" spans="1:28" hidden="1" x14ac:dyDescent="0.25">
      <c r="A1103">
        <v>6396344</v>
      </c>
      <c r="B1103">
        <v>338585</v>
      </c>
      <c r="C1103" t="s">
        <v>3810</v>
      </c>
      <c r="D1103" t="s">
        <v>694</v>
      </c>
      <c r="E1103" t="s">
        <v>1700</v>
      </c>
      <c r="F1103" t="s">
        <v>23</v>
      </c>
      <c r="G1103" t="s">
        <v>24</v>
      </c>
      <c r="H1103" t="s">
        <v>24</v>
      </c>
      <c r="I1103" t="s">
        <v>25</v>
      </c>
      <c r="J1103" t="s">
        <v>59</v>
      </c>
      <c r="K1103">
        <v>-43.970075399999999</v>
      </c>
      <c r="L1103">
        <v>-72.400691300000005</v>
      </c>
      <c r="M1103" s="6">
        <v>13500</v>
      </c>
      <c r="O1103" t="s">
        <v>27</v>
      </c>
      <c r="P1103" t="s">
        <v>2587</v>
      </c>
      <c r="Q1103" s="3">
        <v>25000000</v>
      </c>
      <c r="R1103" s="1">
        <v>693.456076908162</v>
      </c>
      <c r="S1103" t="s">
        <v>3811</v>
      </c>
      <c r="T1103" t="s">
        <v>3776</v>
      </c>
      <c r="U1103" t="s">
        <v>25</v>
      </c>
      <c r="V1103" t="s">
        <v>61</v>
      </c>
      <c r="W1103" s="4">
        <f>R1103</f>
        <v>693.456076908162</v>
      </c>
      <c r="X1103" s="4">
        <f>Y1103*10000</f>
        <v>13500</v>
      </c>
      <c r="Y1103" s="9">
        <v>1.35</v>
      </c>
      <c r="Z1103" s="5">
        <f>W1103/Y1103</f>
        <v>513.67116808011997</v>
      </c>
      <c r="AA1103" t="str">
        <f>YEAR(E1103)&amp;"-"&amp;IF(MONTH(E1103)&lt;10,"0"&amp;MONTH(E1103),MONTH(E1103))</f>
        <v>2023-08</v>
      </c>
      <c r="AB1103" t="str">
        <f>YEAR(E1103)&amp;"-"&amp;IF(MONTH(E1103)/6&lt;=1,1,2)</f>
        <v>2023-2</v>
      </c>
    </row>
    <row r="1104" spans="1:28" hidden="1" x14ac:dyDescent="0.25">
      <c r="A1104">
        <v>6787340</v>
      </c>
      <c r="B1104">
        <v>369092</v>
      </c>
      <c r="C1104" t="s">
        <v>4270</v>
      </c>
      <c r="D1104" t="s">
        <v>1845</v>
      </c>
      <c r="E1104" t="s">
        <v>4271</v>
      </c>
      <c r="F1104" t="s">
        <v>271</v>
      </c>
      <c r="G1104" t="s">
        <v>24</v>
      </c>
      <c r="H1104" t="s">
        <v>39</v>
      </c>
      <c r="I1104" t="s">
        <v>25</v>
      </c>
      <c r="J1104" t="s">
        <v>70</v>
      </c>
      <c r="K1104">
        <v>-45.587060000000001</v>
      </c>
      <c r="L1104">
        <v>-72.167069999999995</v>
      </c>
      <c r="M1104" s="1">
        <v>11000</v>
      </c>
      <c r="N1104">
        <v>0</v>
      </c>
      <c r="O1104" t="s">
        <v>27</v>
      </c>
      <c r="P1104" t="s">
        <v>1469</v>
      </c>
      <c r="Q1104" s="3">
        <v>55000000</v>
      </c>
      <c r="R1104" s="1">
        <v>1498.72</v>
      </c>
      <c r="S1104" t="s">
        <v>4272</v>
      </c>
      <c r="T1104" t="s">
        <v>141</v>
      </c>
      <c r="U1104" t="s">
        <v>25</v>
      </c>
      <c r="V1104" t="s">
        <v>73</v>
      </c>
      <c r="W1104" s="4">
        <f>R1104</f>
        <v>1498.72</v>
      </c>
      <c r="X1104" s="4">
        <f>Y1104*10000</f>
        <v>11000</v>
      </c>
      <c r="Y1104" s="9">
        <v>1.1000000000000001</v>
      </c>
      <c r="Z1104" s="5">
        <f>W1104/Y1104</f>
        <v>1362.4727272727273</v>
      </c>
      <c r="AA1104" t="str">
        <f>YEAR(E1104)&amp;"-"&amp;IF(MONTH(E1104)&lt;10,"0"&amp;MONTH(E1104),MONTH(E1104))</f>
        <v>2023-12</v>
      </c>
      <c r="AB1104" t="str">
        <f>YEAR(E1104)&amp;"-"&amp;IF(MONTH(E1104)/6&lt;=1,1,2)</f>
        <v>2023-2</v>
      </c>
    </row>
    <row r="1105" spans="1:28" hidden="1" x14ac:dyDescent="0.25">
      <c r="A1105">
        <v>6591657</v>
      </c>
      <c r="B1105">
        <v>352347</v>
      </c>
      <c r="C1105" t="s">
        <v>4129</v>
      </c>
      <c r="D1105" t="s">
        <v>614</v>
      </c>
      <c r="E1105" t="s">
        <v>2507</v>
      </c>
      <c r="F1105" t="s">
        <v>23</v>
      </c>
      <c r="G1105" t="s">
        <v>24</v>
      </c>
      <c r="H1105" t="s">
        <v>24</v>
      </c>
      <c r="I1105" t="s">
        <v>25</v>
      </c>
      <c r="J1105" t="s">
        <v>106</v>
      </c>
      <c r="K1105">
        <v>-47.803759999999997</v>
      </c>
      <c r="L1105">
        <v>-73.396289999999993</v>
      </c>
      <c r="M1105" s="1">
        <v>10000</v>
      </c>
      <c r="O1105" t="s">
        <v>27</v>
      </c>
      <c r="P1105" t="s">
        <v>1584</v>
      </c>
      <c r="Q1105" s="3">
        <v>35835552</v>
      </c>
      <c r="R1105" s="1">
        <v>990</v>
      </c>
      <c r="S1105" t="s">
        <v>4128</v>
      </c>
      <c r="T1105" t="s">
        <v>1217</v>
      </c>
      <c r="U1105" t="s">
        <v>25</v>
      </c>
      <c r="V1105" t="s">
        <v>109</v>
      </c>
      <c r="W1105" s="4">
        <f>R1105</f>
        <v>990</v>
      </c>
      <c r="X1105" s="4">
        <f>Y1105*10000</f>
        <v>10000</v>
      </c>
      <c r="Y1105" s="9">
        <v>1</v>
      </c>
      <c r="Z1105" s="5">
        <f>W1105/Y1105</f>
        <v>990</v>
      </c>
      <c r="AA1105" t="str">
        <f>YEAR(E1105)&amp;"-"&amp;IF(MONTH(E1105)&lt;10,"0"&amp;MONTH(E1105),MONTH(E1105))</f>
        <v>2023-10</v>
      </c>
      <c r="AB1105" t="str">
        <f>YEAR(E1105)&amp;"-"&amp;IF(MONTH(E1105)/6&lt;=1,1,2)</f>
        <v>2023-2</v>
      </c>
    </row>
    <row r="1106" spans="1:28" hidden="1" x14ac:dyDescent="0.25">
      <c r="A1106">
        <v>6667732</v>
      </c>
      <c r="B1106">
        <v>360859</v>
      </c>
      <c r="C1106" t="s">
        <v>3191</v>
      </c>
      <c r="D1106" t="s">
        <v>3192</v>
      </c>
      <c r="E1106" t="s">
        <v>456</v>
      </c>
      <c r="F1106" t="s">
        <v>23</v>
      </c>
      <c r="G1106" t="s">
        <v>24</v>
      </c>
      <c r="H1106" t="s">
        <v>24</v>
      </c>
      <c r="I1106" t="s">
        <v>25</v>
      </c>
      <c r="J1106" t="s">
        <v>26</v>
      </c>
      <c r="K1106">
        <v>-45.442777800000002</v>
      </c>
      <c r="L1106">
        <v>-72.851388900000003</v>
      </c>
      <c r="M1106" s="1">
        <v>0</v>
      </c>
      <c r="O1106" t="s">
        <v>27</v>
      </c>
      <c r="P1106" t="s">
        <v>1098</v>
      </c>
      <c r="Q1106" s="3">
        <v>8850000</v>
      </c>
      <c r="R1106" s="1">
        <v>242.59037176631799</v>
      </c>
      <c r="S1106" t="s">
        <v>3170</v>
      </c>
      <c r="T1106" t="s">
        <v>3171</v>
      </c>
      <c r="U1106" t="s">
        <v>25</v>
      </c>
      <c r="V1106" t="s">
        <v>25</v>
      </c>
      <c r="W1106" s="4">
        <f>R1106</f>
        <v>242.59037176631799</v>
      </c>
      <c r="X1106" s="4">
        <f>Y1106*10000</f>
        <v>10000</v>
      </c>
      <c r="Y1106" s="9">
        <v>1</v>
      </c>
      <c r="Z1106" s="5">
        <f>W1106/Y1106</f>
        <v>242.59037176631799</v>
      </c>
      <c r="AA1106" t="str">
        <f>YEAR(E1106)&amp;"-"&amp;IF(MONTH(E1106)&lt;10,"0"&amp;MONTH(E1106),MONTH(E1106))</f>
        <v>2023-11</v>
      </c>
      <c r="AB1106" t="str">
        <f>YEAR(E1106)&amp;"-"&amp;IF(MONTH(E1106)/6&lt;=1,1,2)</f>
        <v>2023-2</v>
      </c>
    </row>
    <row r="1107" spans="1:28" hidden="1" x14ac:dyDescent="0.25">
      <c r="A1107">
        <v>6669133</v>
      </c>
      <c r="B1107">
        <v>361870</v>
      </c>
      <c r="C1107" t="s">
        <v>4194</v>
      </c>
      <c r="D1107" t="s">
        <v>489</v>
      </c>
      <c r="E1107" t="s">
        <v>456</v>
      </c>
      <c r="F1107" t="s">
        <v>23</v>
      </c>
      <c r="G1107" t="s">
        <v>24</v>
      </c>
      <c r="H1107" t="s">
        <v>24</v>
      </c>
      <c r="I1107" t="s">
        <v>25</v>
      </c>
      <c r="J1107" t="s">
        <v>33</v>
      </c>
      <c r="K1107">
        <v>-46.726094699999997</v>
      </c>
      <c r="L1107">
        <v>-72.502647499999995</v>
      </c>
      <c r="M1107" s="1">
        <v>0</v>
      </c>
      <c r="O1107" t="s">
        <v>27</v>
      </c>
      <c r="P1107" t="s">
        <v>457</v>
      </c>
      <c r="Q1107" s="3">
        <v>36500678</v>
      </c>
      <c r="R1107" s="1">
        <v>1000</v>
      </c>
      <c r="S1107" t="s">
        <v>4195</v>
      </c>
      <c r="T1107" t="s">
        <v>35</v>
      </c>
      <c r="U1107" t="s">
        <v>25</v>
      </c>
      <c r="V1107" t="s">
        <v>36</v>
      </c>
      <c r="W1107" s="4">
        <f>R1107</f>
        <v>1000</v>
      </c>
      <c r="X1107" s="4">
        <f>Y1107*10000</f>
        <v>8600</v>
      </c>
      <c r="Y1107" s="9">
        <v>0.86</v>
      </c>
      <c r="Z1107" s="5">
        <f>W1107/Y1107</f>
        <v>1162.7906976744187</v>
      </c>
      <c r="AA1107" t="str">
        <f>YEAR(E1107)&amp;"-"&amp;IF(MONTH(E1107)&lt;10,"0"&amp;MONTH(E1107),MONTH(E1107))</f>
        <v>2023-11</v>
      </c>
      <c r="AB1107" t="str">
        <f>YEAR(E1107)&amp;"-"&amp;IF(MONTH(E1107)/6&lt;=1,1,2)</f>
        <v>2023-2</v>
      </c>
    </row>
    <row r="1108" spans="1:28" hidden="1" x14ac:dyDescent="0.25">
      <c r="A1108">
        <v>6806050</v>
      </c>
      <c r="B1108">
        <v>370270</v>
      </c>
      <c r="C1108" t="s">
        <v>4511</v>
      </c>
      <c r="D1108" t="s">
        <v>489</v>
      </c>
      <c r="E1108" t="s">
        <v>907</v>
      </c>
      <c r="F1108" t="s">
        <v>23</v>
      </c>
      <c r="G1108" t="s">
        <v>24</v>
      </c>
      <c r="H1108" t="s">
        <v>24</v>
      </c>
      <c r="I1108" t="s">
        <v>25</v>
      </c>
      <c r="J1108" t="s">
        <v>63</v>
      </c>
      <c r="K1108">
        <v>-46.367291000000002</v>
      </c>
      <c r="L1108">
        <v>-71.860470500000005</v>
      </c>
      <c r="M1108" s="1">
        <v>5000</v>
      </c>
      <c r="O1108" t="s">
        <v>27</v>
      </c>
      <c r="P1108" t="s">
        <v>457</v>
      </c>
      <c r="Q1108" s="3">
        <v>110826730</v>
      </c>
      <c r="R1108" s="1">
        <v>3000</v>
      </c>
      <c r="S1108" t="s">
        <v>4510</v>
      </c>
      <c r="T1108" t="s">
        <v>840</v>
      </c>
      <c r="U1108" t="s">
        <v>25</v>
      </c>
      <c r="V1108" t="s">
        <v>66</v>
      </c>
      <c r="W1108" s="4">
        <f>R1108</f>
        <v>3000</v>
      </c>
      <c r="X1108" s="4">
        <f>Y1108*10000</f>
        <v>5000</v>
      </c>
      <c r="Y1108" s="9">
        <v>0.5</v>
      </c>
      <c r="Z1108" s="5">
        <f>W1108/Y1108</f>
        <v>6000</v>
      </c>
      <c r="AA1108" t="str">
        <f>YEAR(E1108)&amp;"-"&amp;IF(MONTH(E1108)&lt;10,"0"&amp;MONTH(E1108),MONTH(E1108))</f>
        <v>2023-12</v>
      </c>
      <c r="AB1108" t="str">
        <f>YEAR(E1108)&amp;"-"&amp;IF(MONTH(E1108)/6&lt;=1,1,2)</f>
        <v>2023-2</v>
      </c>
    </row>
    <row r="1109" spans="1:28" hidden="1" x14ac:dyDescent="0.25">
      <c r="A1109">
        <v>6806080</v>
      </c>
      <c r="B1109">
        <v>370300</v>
      </c>
      <c r="C1109" t="s">
        <v>4461</v>
      </c>
      <c r="D1109" t="s">
        <v>489</v>
      </c>
      <c r="E1109" t="s">
        <v>907</v>
      </c>
      <c r="F1109" t="s">
        <v>23</v>
      </c>
      <c r="G1109" t="s">
        <v>24</v>
      </c>
      <c r="H1109" t="s">
        <v>24</v>
      </c>
      <c r="I1109" t="s">
        <v>25</v>
      </c>
      <c r="J1109" t="s">
        <v>63</v>
      </c>
      <c r="K1109">
        <v>-46.145895600000003</v>
      </c>
      <c r="L1109">
        <v>-72.055995699999997</v>
      </c>
      <c r="M1109" s="1">
        <v>5000</v>
      </c>
      <c r="O1109" t="s">
        <v>27</v>
      </c>
      <c r="P1109" t="s">
        <v>403</v>
      </c>
      <c r="Q1109" s="3">
        <v>73884487</v>
      </c>
      <c r="R1109" s="1">
        <v>2000</v>
      </c>
      <c r="S1109" t="s">
        <v>4462</v>
      </c>
      <c r="T1109" t="s">
        <v>35</v>
      </c>
      <c r="U1109" t="s">
        <v>25</v>
      </c>
      <c r="V1109" t="s">
        <v>66</v>
      </c>
      <c r="W1109" s="4">
        <f>R1109</f>
        <v>2000</v>
      </c>
      <c r="X1109" s="4">
        <f>Y1109*10000</f>
        <v>5000</v>
      </c>
      <c r="Y1109" s="9">
        <v>0.5</v>
      </c>
      <c r="Z1109" s="5">
        <f>W1109/Y1109</f>
        <v>4000</v>
      </c>
      <c r="AA1109" t="str">
        <f>YEAR(E1109)&amp;"-"&amp;IF(MONTH(E1109)&lt;10,"0"&amp;MONTH(E1109),MONTH(E1109))</f>
        <v>2023-12</v>
      </c>
      <c r="AB1109" t="str">
        <f>YEAR(E1109)&amp;"-"&amp;IF(MONTH(E1109)/6&lt;=1,1,2)</f>
        <v>2023-2</v>
      </c>
    </row>
    <row r="1110" spans="1:28" hidden="1" x14ac:dyDescent="0.25">
      <c r="A1110">
        <v>6630051</v>
      </c>
      <c r="B1110">
        <v>358217</v>
      </c>
      <c r="C1110" t="s">
        <v>4387</v>
      </c>
      <c r="D1110" t="s">
        <v>358</v>
      </c>
      <c r="E1110" t="s">
        <v>533</v>
      </c>
      <c r="F1110" t="s">
        <v>23</v>
      </c>
      <c r="G1110" t="s">
        <v>24</v>
      </c>
      <c r="H1110" t="s">
        <v>24</v>
      </c>
      <c r="I1110" t="s">
        <v>25</v>
      </c>
      <c r="J1110" t="s">
        <v>70</v>
      </c>
      <c r="K1110">
        <v>-45.760793800000002</v>
      </c>
      <c r="L1110">
        <v>-72.052333300000001</v>
      </c>
      <c r="M1110" s="1">
        <v>5000</v>
      </c>
      <c r="O1110" t="s">
        <v>54</v>
      </c>
      <c r="P1110" t="s">
        <v>35</v>
      </c>
      <c r="Q1110" s="3">
        <v>38900000</v>
      </c>
      <c r="R1110" s="1">
        <v>1067.5893859110599</v>
      </c>
      <c r="S1110" t="s">
        <v>4388</v>
      </c>
      <c r="T1110" t="s">
        <v>4389</v>
      </c>
      <c r="U1110" t="s">
        <v>25</v>
      </c>
      <c r="V1110" t="s">
        <v>73</v>
      </c>
      <c r="W1110" s="4">
        <f>R1110</f>
        <v>1067.5893859110599</v>
      </c>
      <c r="X1110" s="4">
        <f>Y1110*10000</f>
        <v>5000</v>
      </c>
      <c r="Y1110" s="9">
        <v>0.5</v>
      </c>
      <c r="Z1110" s="5">
        <f>W1110/Y1110</f>
        <v>2135.1787718221199</v>
      </c>
      <c r="AA1110" t="str">
        <f>YEAR(E1110)&amp;"-"&amp;IF(MONTH(E1110)&lt;10,"0"&amp;MONTH(E1110),MONTH(E1110))</f>
        <v>2023-11</v>
      </c>
      <c r="AB1110" t="str">
        <f>YEAR(E1110)&amp;"-"&amp;IF(MONTH(E1110)/6&lt;=1,1,2)</f>
        <v>2023-2</v>
      </c>
    </row>
    <row r="1111" spans="1:28" hidden="1" x14ac:dyDescent="0.25">
      <c r="A1111">
        <v>6516405</v>
      </c>
      <c r="B1111">
        <v>347247</v>
      </c>
      <c r="C1111" t="s">
        <v>4364</v>
      </c>
      <c r="D1111" t="s">
        <v>568</v>
      </c>
      <c r="E1111" t="s">
        <v>2944</v>
      </c>
      <c r="F1111" t="s">
        <v>32</v>
      </c>
      <c r="G1111" t="s">
        <v>24</v>
      </c>
      <c r="H1111" t="s">
        <v>24</v>
      </c>
      <c r="I1111" t="s">
        <v>25</v>
      </c>
      <c r="J1111" t="s">
        <v>106</v>
      </c>
      <c r="K1111">
        <v>-47.719609929999997</v>
      </c>
      <c r="L1111">
        <v>-73.209567770000007</v>
      </c>
      <c r="M1111" s="1">
        <v>5000</v>
      </c>
      <c r="O1111" t="s">
        <v>54</v>
      </c>
      <c r="P1111" t="s">
        <v>35</v>
      </c>
      <c r="Q1111" s="3">
        <v>35787440.700000003</v>
      </c>
      <c r="R1111" s="1">
        <v>990</v>
      </c>
      <c r="S1111" t="s">
        <v>4365</v>
      </c>
      <c r="T1111" t="s">
        <v>4366</v>
      </c>
      <c r="U1111" t="s">
        <v>25</v>
      </c>
      <c r="V1111" t="s">
        <v>109</v>
      </c>
      <c r="W1111" s="4">
        <f>R1111</f>
        <v>990</v>
      </c>
      <c r="X1111" s="4">
        <f>Y1111*10000</f>
        <v>5000</v>
      </c>
      <c r="Y1111" s="9">
        <v>0.5</v>
      </c>
      <c r="Z1111" s="5">
        <f>W1111/Y1111</f>
        <v>1980</v>
      </c>
      <c r="AA1111" t="str">
        <f>YEAR(E1111)&amp;"-"&amp;IF(MONTH(E1111)&lt;10,"0"&amp;MONTH(E1111),MONTH(E1111))</f>
        <v>2023-09</v>
      </c>
      <c r="AB1111" t="str">
        <f>YEAR(E1111)&amp;"-"&amp;IF(MONTH(E1111)/6&lt;=1,1,2)</f>
        <v>2023-2</v>
      </c>
    </row>
    <row r="1112" spans="1:28" hidden="1" x14ac:dyDescent="0.25">
      <c r="A1112">
        <v>6668693</v>
      </c>
      <c r="B1112">
        <v>361438</v>
      </c>
      <c r="C1112" t="s">
        <v>4120</v>
      </c>
      <c r="D1112" t="s">
        <v>489</v>
      </c>
      <c r="E1112" t="s">
        <v>456</v>
      </c>
      <c r="F1112" t="s">
        <v>23</v>
      </c>
      <c r="G1112" t="s">
        <v>24</v>
      </c>
      <c r="H1112" t="s">
        <v>24</v>
      </c>
      <c r="I1112" t="s">
        <v>25</v>
      </c>
      <c r="J1112" t="s">
        <v>127</v>
      </c>
      <c r="K1112">
        <v>-47.252086499999997</v>
      </c>
      <c r="L1112">
        <v>-72.575237299999998</v>
      </c>
      <c r="M1112" s="1">
        <v>5000</v>
      </c>
      <c r="O1112" t="s">
        <v>27</v>
      </c>
      <c r="P1112" t="s">
        <v>403</v>
      </c>
      <c r="Q1112" s="3">
        <v>17702829</v>
      </c>
      <c r="R1112" s="1">
        <v>485</v>
      </c>
      <c r="S1112" t="s">
        <v>4117</v>
      </c>
      <c r="T1112" t="s">
        <v>35</v>
      </c>
      <c r="U1112" t="s">
        <v>25</v>
      </c>
      <c r="V1112" t="s">
        <v>129</v>
      </c>
      <c r="W1112" s="4">
        <f>R1112</f>
        <v>485</v>
      </c>
      <c r="X1112" s="4">
        <f>Y1112*10000</f>
        <v>5000</v>
      </c>
      <c r="Y1112" s="9">
        <v>0.5</v>
      </c>
      <c r="Z1112" s="5">
        <f>W1112/Y1112</f>
        <v>970</v>
      </c>
      <c r="AA1112" t="str">
        <f>YEAR(E1112)&amp;"-"&amp;IF(MONTH(E1112)&lt;10,"0"&amp;MONTH(E1112),MONTH(E1112))</f>
        <v>2023-11</v>
      </c>
      <c r="AB1112" t="str">
        <f>YEAR(E1112)&amp;"-"&amp;IF(MONTH(E1112)/6&lt;=1,1,2)</f>
        <v>2023-2</v>
      </c>
    </row>
    <row r="1113" spans="1:28" hidden="1" x14ac:dyDescent="0.25">
      <c r="A1113">
        <v>7082096</v>
      </c>
      <c r="B1113">
        <v>384214</v>
      </c>
      <c r="C1113" t="s">
        <v>220</v>
      </c>
      <c r="D1113" t="s">
        <v>86</v>
      </c>
      <c r="E1113" t="s">
        <v>221</v>
      </c>
      <c r="F1113" t="s">
        <v>23</v>
      </c>
      <c r="G1113" t="s">
        <v>24</v>
      </c>
      <c r="H1113" t="s">
        <v>24</v>
      </c>
      <c r="I1113" t="s">
        <v>25</v>
      </c>
      <c r="J1113" t="s">
        <v>42</v>
      </c>
      <c r="K1113">
        <v>-44.274704</v>
      </c>
      <c r="L1113">
        <v>-71.971453999999994</v>
      </c>
      <c r="M1113" s="1">
        <v>0</v>
      </c>
      <c r="O1113" t="s">
        <v>27</v>
      </c>
      <c r="P1113" t="s">
        <v>222</v>
      </c>
      <c r="Q1113" s="3">
        <v>520871329</v>
      </c>
      <c r="R1113" s="1">
        <v>14122</v>
      </c>
      <c r="S1113" t="s">
        <v>223</v>
      </c>
      <c r="T1113" t="s">
        <v>224</v>
      </c>
      <c r="U1113" t="s">
        <v>25</v>
      </c>
      <c r="V1113" t="s">
        <v>46</v>
      </c>
      <c r="W1113" s="4">
        <f>R1113</f>
        <v>14122</v>
      </c>
      <c r="X1113" s="4">
        <f>Y1113*10000</f>
        <v>916250000</v>
      </c>
      <c r="Y1113" s="9">
        <v>91625</v>
      </c>
      <c r="Z1113" s="5">
        <f>W1113/Y1113</f>
        <v>0.15412824010914053</v>
      </c>
      <c r="AA1113" t="str">
        <f>YEAR(E1113)&amp;"-"&amp;IF(MONTH(E1113)&lt;10,"0"&amp;MONTH(E1113),MONTH(E1113))</f>
        <v>2024-03</v>
      </c>
      <c r="AB1113" t="str">
        <f>YEAR(E1113)&amp;"-"&amp;IF(MONTH(E1113)/6&lt;=1,1,2)</f>
        <v>2024-1</v>
      </c>
    </row>
    <row r="1114" spans="1:28" hidden="1" x14ac:dyDescent="0.25">
      <c r="A1114">
        <v>7431116</v>
      </c>
      <c r="B1114">
        <v>403561</v>
      </c>
      <c r="C1114" t="s">
        <v>667</v>
      </c>
      <c r="D1114" t="s">
        <v>668</v>
      </c>
      <c r="E1114" t="s">
        <v>669</v>
      </c>
      <c r="F1114" t="s">
        <v>23</v>
      </c>
      <c r="G1114" t="s">
        <v>24</v>
      </c>
      <c r="H1114" t="s">
        <v>24</v>
      </c>
      <c r="I1114" t="s">
        <v>25</v>
      </c>
      <c r="J1114" t="s">
        <v>628</v>
      </c>
      <c r="K1114">
        <v>-47.922156700000002</v>
      </c>
      <c r="L1114">
        <v>-72.927812500000002</v>
      </c>
      <c r="M1114" s="1">
        <v>0</v>
      </c>
      <c r="O1114" t="s">
        <v>54</v>
      </c>
      <c r="P1114" t="s">
        <v>35</v>
      </c>
      <c r="Q1114" s="3">
        <v>990000</v>
      </c>
      <c r="R1114" s="6">
        <f>26.5197632508408*Y1114</f>
        <v>397213.01397109352</v>
      </c>
      <c r="S1114" t="s">
        <v>670</v>
      </c>
      <c r="T1114" t="s">
        <v>671</v>
      </c>
      <c r="U1114" t="s">
        <v>25</v>
      </c>
      <c r="V1114" t="s">
        <v>399</v>
      </c>
      <c r="W1114" s="4">
        <f>R1114</f>
        <v>397213.01397109352</v>
      </c>
      <c r="X1114" s="4">
        <f>Y1114*10000</f>
        <v>149780000</v>
      </c>
      <c r="Y1114" s="9">
        <v>14978</v>
      </c>
      <c r="Z1114" s="5">
        <f>W1114/Y1114</f>
        <v>26.5197632508408</v>
      </c>
      <c r="AA1114" t="str">
        <f>YEAR(E1114)&amp;"-"&amp;IF(MONTH(E1114)&lt;10,"0"&amp;MONTH(E1114),MONTH(E1114))</f>
        <v>2024-05</v>
      </c>
      <c r="AB1114" t="str">
        <f>YEAR(E1114)&amp;"-"&amp;IF(MONTH(E1114)/6&lt;=1,1,2)</f>
        <v>2024-1</v>
      </c>
    </row>
    <row r="1115" spans="1:28" hidden="1" x14ac:dyDescent="0.25">
      <c r="A1115">
        <v>7611926</v>
      </c>
      <c r="B1115">
        <v>423408</v>
      </c>
      <c r="C1115" t="s">
        <v>595</v>
      </c>
      <c r="D1115" t="s">
        <v>87</v>
      </c>
      <c r="E1115" t="s">
        <v>88</v>
      </c>
      <c r="F1115" t="s">
        <v>153</v>
      </c>
      <c r="G1115" t="s">
        <v>24</v>
      </c>
      <c r="H1115" t="s">
        <v>24</v>
      </c>
      <c r="I1115" t="s">
        <v>25</v>
      </c>
      <c r="J1115" t="s">
        <v>59</v>
      </c>
      <c r="K1115">
        <v>-44.2755399687004</v>
      </c>
      <c r="L1115">
        <v>-73.6883196429946</v>
      </c>
      <c r="M1115" s="1">
        <v>42000000</v>
      </c>
      <c r="O1115" t="s">
        <v>54</v>
      </c>
      <c r="P1115" t="s">
        <v>35</v>
      </c>
      <c r="Q1115" s="3">
        <v>3842412000</v>
      </c>
      <c r="R1115" s="1">
        <v>102443</v>
      </c>
      <c r="S1115" t="s">
        <v>594</v>
      </c>
      <c r="T1115" t="s">
        <v>309</v>
      </c>
      <c r="U1115" t="s">
        <v>25</v>
      </c>
      <c r="V1115" t="s">
        <v>61</v>
      </c>
      <c r="W1115" s="4">
        <f>R1115</f>
        <v>102443</v>
      </c>
      <c r="X1115" s="4">
        <f>Y1115*10000</f>
        <v>42000000</v>
      </c>
      <c r="Y1115" s="9">
        <v>4200</v>
      </c>
      <c r="Z1115" s="5">
        <f>W1115/Y1115</f>
        <v>24.391190476190477</v>
      </c>
      <c r="AA1115" t="str">
        <f>YEAR(E1115)&amp;"-"&amp;IF(MONTH(E1115)&lt;10,"0"&amp;MONTH(E1115),MONTH(E1115))</f>
        <v>2024-06</v>
      </c>
      <c r="AB1115" t="str">
        <f>YEAR(E1115)&amp;"-"&amp;IF(MONTH(E1115)/6&lt;=1,1,2)</f>
        <v>2024-1</v>
      </c>
    </row>
    <row r="1116" spans="1:28" hidden="1" x14ac:dyDescent="0.25">
      <c r="A1116">
        <v>7490345</v>
      </c>
      <c r="B1116">
        <v>413978</v>
      </c>
      <c r="C1116" t="s">
        <v>1783</v>
      </c>
      <c r="D1116" t="s">
        <v>1459</v>
      </c>
      <c r="E1116" t="s">
        <v>152</v>
      </c>
      <c r="F1116" t="s">
        <v>153</v>
      </c>
      <c r="G1116" t="s">
        <v>24</v>
      </c>
      <c r="H1116" t="s">
        <v>24</v>
      </c>
      <c r="I1116" t="s">
        <v>25</v>
      </c>
      <c r="J1116" t="s">
        <v>26</v>
      </c>
      <c r="K1116">
        <v>-46.143462900000003</v>
      </c>
      <c r="L1116">
        <v>-74.364886900000002</v>
      </c>
      <c r="M1116" s="1">
        <v>29600000</v>
      </c>
      <c r="O1116" t="s">
        <v>54</v>
      </c>
      <c r="P1116" t="s">
        <v>35</v>
      </c>
      <c r="Q1116" s="3">
        <v>2500000</v>
      </c>
      <c r="R1116" s="6">
        <f>67*M1116/10000</f>
        <v>198320</v>
      </c>
      <c r="S1116" t="s">
        <v>1784</v>
      </c>
      <c r="T1116" t="s">
        <v>228</v>
      </c>
      <c r="U1116" t="s">
        <v>25</v>
      </c>
      <c r="V1116" t="s">
        <v>25</v>
      </c>
      <c r="W1116" s="4">
        <f>R1116</f>
        <v>198320</v>
      </c>
      <c r="X1116" s="4">
        <f>Y1116*10000</f>
        <v>29600000</v>
      </c>
      <c r="Y1116" s="9">
        <v>2960</v>
      </c>
      <c r="Z1116" s="5">
        <f>W1116/Y1116</f>
        <v>67</v>
      </c>
      <c r="AA1116" t="str">
        <f>YEAR(E1116)&amp;"-"&amp;IF(MONTH(E1116)&lt;10,"0"&amp;MONTH(E1116),MONTH(E1116))</f>
        <v>2024-05</v>
      </c>
      <c r="AB1116" t="str">
        <f>YEAR(E1116)&amp;"-"&amp;IF(MONTH(E1116)/6&lt;=1,1,2)</f>
        <v>2024-1</v>
      </c>
    </row>
    <row r="1117" spans="1:28" hidden="1" x14ac:dyDescent="0.25">
      <c r="A1117">
        <v>7473581</v>
      </c>
      <c r="B1117">
        <v>405908</v>
      </c>
      <c r="C1117" t="s">
        <v>1450</v>
      </c>
      <c r="D1117" t="s">
        <v>1451</v>
      </c>
      <c r="E1117" t="s">
        <v>1172</v>
      </c>
      <c r="F1117" t="s">
        <v>153</v>
      </c>
      <c r="G1117" t="s">
        <v>24</v>
      </c>
      <c r="H1117" t="s">
        <v>39</v>
      </c>
      <c r="I1117" t="s">
        <v>25</v>
      </c>
      <c r="J1117" t="s">
        <v>70</v>
      </c>
      <c r="K1117">
        <v>-45.0820097184831</v>
      </c>
      <c r="L1117">
        <v>-71.730476482222898</v>
      </c>
      <c r="M1117" s="1">
        <v>28030000</v>
      </c>
      <c r="O1117" t="s">
        <v>54</v>
      </c>
      <c r="P1117" t="s">
        <v>35</v>
      </c>
      <c r="Q1117" s="3">
        <v>5292949000</v>
      </c>
      <c r="R1117" s="1">
        <v>141604</v>
      </c>
      <c r="S1117" t="s">
        <v>1452</v>
      </c>
      <c r="T1117" t="s">
        <v>155</v>
      </c>
      <c r="U1117" t="s">
        <v>25</v>
      </c>
      <c r="V1117" t="s">
        <v>73</v>
      </c>
      <c r="W1117" s="4">
        <f>R1117</f>
        <v>141604</v>
      </c>
      <c r="X1117" s="4">
        <f>Y1117*10000</f>
        <v>28030000</v>
      </c>
      <c r="Y1117" s="9">
        <v>2803</v>
      </c>
      <c r="Z1117" s="5">
        <f>W1117/Y1117</f>
        <v>50.518729932215486</v>
      </c>
      <c r="AA1117" t="str">
        <f>YEAR(E1117)&amp;"-"&amp;IF(MONTH(E1117)&lt;10,"0"&amp;MONTH(E1117),MONTH(E1117))</f>
        <v>2024-05</v>
      </c>
      <c r="AB1117" t="str">
        <f>YEAR(E1117)&amp;"-"&amp;IF(MONTH(E1117)/6&lt;=1,1,2)</f>
        <v>2024-1</v>
      </c>
    </row>
    <row r="1118" spans="1:28" hidden="1" x14ac:dyDescent="0.25">
      <c r="A1118">
        <v>7419116</v>
      </c>
      <c r="B1118">
        <v>402885</v>
      </c>
      <c r="C1118" t="s">
        <v>1588</v>
      </c>
      <c r="D1118" t="s">
        <v>669</v>
      </c>
      <c r="E1118" t="s">
        <v>1589</v>
      </c>
      <c r="F1118" t="s">
        <v>23</v>
      </c>
      <c r="G1118" t="s">
        <v>24</v>
      </c>
      <c r="H1118" t="s">
        <v>24</v>
      </c>
      <c r="I1118" t="s">
        <v>25</v>
      </c>
      <c r="J1118" t="s">
        <v>70</v>
      </c>
      <c r="K1118">
        <v>-45.100371899999999</v>
      </c>
      <c r="L1118">
        <v>-71.686258300000006</v>
      </c>
      <c r="M1118" s="1">
        <v>0</v>
      </c>
      <c r="O1118" t="s">
        <v>27</v>
      </c>
      <c r="P1118" t="s">
        <v>87</v>
      </c>
      <c r="Q1118" s="3">
        <v>5970982541</v>
      </c>
      <c r="R1118" s="1">
        <v>160000</v>
      </c>
      <c r="S1118" t="s">
        <v>1590</v>
      </c>
      <c r="T1118" t="s">
        <v>1591</v>
      </c>
      <c r="U1118" t="s">
        <v>25</v>
      </c>
      <c r="V1118" t="s">
        <v>73</v>
      </c>
      <c r="W1118" s="4">
        <f>R1118</f>
        <v>160000</v>
      </c>
      <c r="X1118" s="4">
        <f>Y1118*10000</f>
        <v>28000000</v>
      </c>
      <c r="Y1118" s="9">
        <v>2800</v>
      </c>
      <c r="Z1118" s="5">
        <f>W1118/Y1118</f>
        <v>57.142857142857146</v>
      </c>
      <c r="AA1118" t="str">
        <f>YEAR(E1118)&amp;"-"&amp;IF(MONTH(E1118)&lt;10,"0"&amp;MONTH(E1118),MONTH(E1118))</f>
        <v>2024-05</v>
      </c>
      <c r="AB1118" t="str">
        <f>YEAR(E1118)&amp;"-"&amp;IF(MONTH(E1118)/6&lt;=1,1,2)</f>
        <v>2024-1</v>
      </c>
    </row>
    <row r="1119" spans="1:28" hidden="1" x14ac:dyDescent="0.25">
      <c r="A1119">
        <v>6945934</v>
      </c>
      <c r="B1119">
        <v>377332</v>
      </c>
      <c r="C1119" t="s">
        <v>84</v>
      </c>
      <c r="D1119" t="s">
        <v>85</v>
      </c>
      <c r="E1119" t="s">
        <v>53</v>
      </c>
      <c r="F1119" t="s">
        <v>23</v>
      </c>
      <c r="G1119" t="s">
        <v>24</v>
      </c>
      <c r="H1119" t="s">
        <v>39</v>
      </c>
      <c r="I1119" t="s">
        <v>25</v>
      </c>
      <c r="J1119" t="s">
        <v>70</v>
      </c>
      <c r="K1119">
        <v>-45.0820097</v>
      </c>
      <c r="L1119">
        <v>-71.730476499999995</v>
      </c>
      <c r="M1119" s="1">
        <v>0</v>
      </c>
      <c r="O1119" t="s">
        <v>27</v>
      </c>
      <c r="P1119" t="s">
        <v>86</v>
      </c>
      <c r="Q1119" s="3">
        <v>0</v>
      </c>
      <c r="R1119" s="1">
        <v>0</v>
      </c>
      <c r="S1119" t="s">
        <v>82</v>
      </c>
      <c r="T1119" t="s">
        <v>83</v>
      </c>
      <c r="U1119" t="s">
        <v>25</v>
      </c>
      <c r="V1119" t="s">
        <v>73</v>
      </c>
      <c r="W1119" s="4">
        <f>R1119</f>
        <v>0</v>
      </c>
      <c r="X1119" s="4">
        <f>Y1119*10000</f>
        <v>28000000</v>
      </c>
      <c r="Y1119" s="9">
        <v>2800</v>
      </c>
      <c r="Z1119" s="5">
        <f>W1119/Y1119</f>
        <v>0</v>
      </c>
      <c r="AA1119" t="str">
        <f>YEAR(E1119)&amp;"-"&amp;IF(MONTH(E1119)&lt;10,"0"&amp;MONTH(E1119),MONTH(E1119))</f>
        <v>2024-02</v>
      </c>
      <c r="AB1119" t="str">
        <f>YEAR(E1119)&amp;"-"&amp;IF(MONTH(E1119)/6&lt;=1,1,2)</f>
        <v>2024-1</v>
      </c>
    </row>
    <row r="1120" spans="1:28" hidden="1" x14ac:dyDescent="0.25">
      <c r="A1120">
        <v>6945943</v>
      </c>
      <c r="B1120">
        <v>377335</v>
      </c>
      <c r="C1120" t="s">
        <v>51</v>
      </c>
      <c r="D1120" t="s">
        <v>52</v>
      </c>
      <c r="E1120" t="s">
        <v>53</v>
      </c>
      <c r="F1120" t="s">
        <v>23</v>
      </c>
      <c r="G1120" t="s">
        <v>24</v>
      </c>
      <c r="H1120" t="s">
        <v>39</v>
      </c>
      <c r="I1120" t="s">
        <v>25</v>
      </c>
      <c r="J1120" t="s">
        <v>42</v>
      </c>
      <c r="K1120">
        <v>-44.220602300000003</v>
      </c>
      <c r="L1120">
        <v>-71.883264699999998</v>
      </c>
      <c r="M1120" s="1">
        <v>0</v>
      </c>
      <c r="O1120" t="s">
        <v>54</v>
      </c>
      <c r="P1120" t="s">
        <v>35</v>
      </c>
      <c r="Q1120" s="3">
        <v>0</v>
      </c>
      <c r="R1120" s="1">
        <v>0</v>
      </c>
      <c r="S1120" t="s">
        <v>44</v>
      </c>
      <c r="T1120" t="s">
        <v>45</v>
      </c>
      <c r="U1120" t="s">
        <v>25</v>
      </c>
      <c r="V1120" t="s">
        <v>46</v>
      </c>
      <c r="W1120" s="4">
        <f>R1120</f>
        <v>0</v>
      </c>
      <c r="X1120" s="4">
        <f>Y1120*10000</f>
        <v>24000000</v>
      </c>
      <c r="Y1120" s="9">
        <v>2400</v>
      </c>
      <c r="Z1120" s="5">
        <f>W1120/Y1120</f>
        <v>0</v>
      </c>
      <c r="AA1120" t="str">
        <f>YEAR(E1120)&amp;"-"&amp;IF(MONTH(E1120)&lt;10,"0"&amp;MONTH(E1120),MONTH(E1120))</f>
        <v>2024-02</v>
      </c>
      <c r="AB1120" t="str">
        <f>YEAR(E1120)&amp;"-"&amp;IF(MONTH(E1120)/6&lt;=1,1,2)</f>
        <v>2024-1</v>
      </c>
    </row>
    <row r="1121" spans="1:28" hidden="1" x14ac:dyDescent="0.25">
      <c r="A1121">
        <v>7146530</v>
      </c>
      <c r="B1121">
        <v>387323</v>
      </c>
      <c r="C1121" t="s">
        <v>1049</v>
      </c>
      <c r="D1121" t="s">
        <v>487</v>
      </c>
      <c r="E1121" t="s">
        <v>1050</v>
      </c>
      <c r="F1121" t="s">
        <v>23</v>
      </c>
      <c r="G1121" t="s">
        <v>24</v>
      </c>
      <c r="H1121" t="s">
        <v>24</v>
      </c>
      <c r="I1121" t="s">
        <v>25</v>
      </c>
      <c r="J1121" t="s">
        <v>26</v>
      </c>
      <c r="K1121">
        <v>-45.222676999999997</v>
      </c>
      <c r="L1121">
        <v>-72.504272</v>
      </c>
      <c r="M1121" s="1">
        <v>0</v>
      </c>
      <c r="O1121" t="s">
        <v>27</v>
      </c>
      <c r="P1121" t="s">
        <v>988</v>
      </c>
      <c r="Q1121" s="3">
        <v>2829453244</v>
      </c>
      <c r="R1121" s="1">
        <v>76500</v>
      </c>
      <c r="S1121" t="s">
        <v>1051</v>
      </c>
      <c r="T1121" t="s">
        <v>1052</v>
      </c>
      <c r="U1121" t="s">
        <v>25</v>
      </c>
      <c r="V1121" t="s">
        <v>25</v>
      </c>
      <c r="W1121" s="4">
        <f>R1121</f>
        <v>76500</v>
      </c>
      <c r="X1121" s="4">
        <f>Y1121*10000</f>
        <v>20890000</v>
      </c>
      <c r="Y1121" s="9">
        <v>2089</v>
      </c>
      <c r="Z1121" s="5">
        <f>W1121/Y1121</f>
        <v>36.62039253231211</v>
      </c>
      <c r="AA1121" t="str">
        <f>YEAR(E1121)&amp;"-"&amp;IF(MONTH(E1121)&lt;10,"0"&amp;MONTH(E1121),MONTH(E1121))</f>
        <v>2024-03</v>
      </c>
      <c r="AB1121" t="str">
        <f>YEAR(E1121)&amp;"-"&amp;IF(MONTH(E1121)/6&lt;=1,1,2)</f>
        <v>2024-1</v>
      </c>
    </row>
    <row r="1122" spans="1:28" hidden="1" x14ac:dyDescent="0.25">
      <c r="A1122">
        <v>7484722</v>
      </c>
      <c r="B1122">
        <v>409539</v>
      </c>
      <c r="C1122" t="s">
        <v>1104</v>
      </c>
      <c r="D1122" t="s">
        <v>1105</v>
      </c>
      <c r="E1122" t="s">
        <v>152</v>
      </c>
      <c r="F1122" t="s">
        <v>153</v>
      </c>
      <c r="G1122" t="s">
        <v>24</v>
      </c>
      <c r="H1122" t="s">
        <v>679</v>
      </c>
      <c r="I1122" t="s">
        <v>25</v>
      </c>
      <c r="J1122" t="s">
        <v>70</v>
      </c>
      <c r="K1122">
        <v>-45.318009184536301</v>
      </c>
      <c r="L1122">
        <v>-72.427670510030495</v>
      </c>
      <c r="M1122" s="1">
        <v>20200000</v>
      </c>
      <c r="O1122" t="s">
        <v>27</v>
      </c>
      <c r="P1122" t="s">
        <v>55</v>
      </c>
      <c r="Q1122" s="3">
        <v>2869652643</v>
      </c>
      <c r="R1122" s="1">
        <v>76760</v>
      </c>
      <c r="S1122" t="s">
        <v>1106</v>
      </c>
      <c r="T1122" t="s">
        <v>155</v>
      </c>
      <c r="U1122" t="s">
        <v>25</v>
      </c>
      <c r="V1122" t="s">
        <v>73</v>
      </c>
      <c r="W1122" s="4">
        <f>R1122</f>
        <v>76760</v>
      </c>
      <c r="X1122" s="4">
        <f>Y1122*10000</f>
        <v>20200000</v>
      </c>
      <c r="Y1122" s="9">
        <v>2020</v>
      </c>
      <c r="Z1122" s="5">
        <f>W1122/Y1122</f>
        <v>38</v>
      </c>
      <c r="AA1122" t="str">
        <f>YEAR(E1122)&amp;"-"&amp;IF(MONTH(E1122)&lt;10,"0"&amp;MONTH(E1122),MONTH(E1122))</f>
        <v>2024-05</v>
      </c>
      <c r="AB1122" t="str">
        <f>YEAR(E1122)&amp;"-"&amp;IF(MONTH(E1122)/6&lt;=1,1,2)</f>
        <v>2024-1</v>
      </c>
    </row>
    <row r="1123" spans="1:28" hidden="1" x14ac:dyDescent="0.25">
      <c r="A1123">
        <v>7570432</v>
      </c>
      <c r="B1123">
        <v>419661</v>
      </c>
      <c r="C1123" t="s">
        <v>2007</v>
      </c>
      <c r="D1123" t="s">
        <v>342</v>
      </c>
      <c r="E1123" t="s">
        <v>786</v>
      </c>
      <c r="F1123" t="s">
        <v>23</v>
      </c>
      <c r="G1123" t="s">
        <v>24</v>
      </c>
      <c r="H1123" t="s">
        <v>24</v>
      </c>
      <c r="I1123" t="s">
        <v>25</v>
      </c>
      <c r="J1123" t="s">
        <v>70</v>
      </c>
      <c r="K1123">
        <v>-44.925046299999998</v>
      </c>
      <c r="L1123">
        <v>-71.985337900000005</v>
      </c>
      <c r="M1123" s="1">
        <v>0</v>
      </c>
      <c r="O1123" t="s">
        <v>54</v>
      </c>
      <c r="P1123" t="s">
        <v>35</v>
      </c>
      <c r="Q1123" s="3">
        <v>5652000000</v>
      </c>
      <c r="R1123" s="1">
        <v>151063.094500229</v>
      </c>
      <c r="S1123" t="s">
        <v>2008</v>
      </c>
      <c r="T1123" t="s">
        <v>2009</v>
      </c>
      <c r="U1123" t="s">
        <v>25</v>
      </c>
      <c r="V1123" t="s">
        <v>73</v>
      </c>
      <c r="W1123" s="4">
        <f>R1123</f>
        <v>151063.094500229</v>
      </c>
      <c r="X1123" s="4">
        <f>Y1123*10000</f>
        <v>18840000</v>
      </c>
      <c r="Y1123" s="9">
        <v>1884</v>
      </c>
      <c r="Z1123" s="5">
        <f>W1123/Y1123</f>
        <v>80.182109607340237</v>
      </c>
      <c r="AA1123" t="str">
        <f>YEAR(E1123)&amp;"-"&amp;IF(MONTH(E1123)&lt;10,"0"&amp;MONTH(E1123),MONTH(E1123))</f>
        <v>2024-06</v>
      </c>
      <c r="AB1123" t="str">
        <f>YEAR(E1123)&amp;"-"&amp;IF(MONTH(E1123)/6&lt;=1,1,2)</f>
        <v>2024-1</v>
      </c>
    </row>
    <row r="1124" spans="1:28" hidden="1" x14ac:dyDescent="0.25">
      <c r="A1124">
        <v>7223528</v>
      </c>
      <c r="B1124">
        <v>392058</v>
      </c>
      <c r="C1124" t="s">
        <v>492</v>
      </c>
      <c r="D1124" t="s">
        <v>487</v>
      </c>
      <c r="E1124" t="s">
        <v>487</v>
      </c>
      <c r="F1124" t="s">
        <v>23</v>
      </c>
      <c r="G1124" t="s">
        <v>24</v>
      </c>
      <c r="H1124" t="s">
        <v>24</v>
      </c>
      <c r="I1124" t="s">
        <v>25</v>
      </c>
      <c r="J1124" t="s">
        <v>127</v>
      </c>
      <c r="K1124">
        <v>-47.300757099999998</v>
      </c>
      <c r="L1124">
        <v>-72.865797599999993</v>
      </c>
      <c r="M1124" s="1">
        <v>0</v>
      </c>
      <c r="O1124" t="s">
        <v>27</v>
      </c>
      <c r="P1124" t="s">
        <v>493</v>
      </c>
      <c r="Q1124" s="3">
        <v>1176000000</v>
      </c>
      <c r="R1124" s="1">
        <v>31740.376674062001</v>
      </c>
      <c r="S1124" t="s">
        <v>484</v>
      </c>
      <c r="T1124" t="s">
        <v>485</v>
      </c>
      <c r="U1124" t="s">
        <v>25</v>
      </c>
      <c r="V1124" t="s">
        <v>129</v>
      </c>
      <c r="W1124" s="4">
        <f>R1124</f>
        <v>31740.376674062001</v>
      </c>
      <c r="X1124" s="4">
        <f>Y1124*10000</f>
        <v>16800000</v>
      </c>
      <c r="Y1124" s="9">
        <v>1680</v>
      </c>
      <c r="Z1124" s="5">
        <f>W1124/Y1124</f>
        <v>18.893081353608334</v>
      </c>
      <c r="AA1124" t="str">
        <f>YEAR(E1124)&amp;"-"&amp;IF(MONTH(E1124)&lt;10,"0"&amp;MONTH(E1124),MONTH(E1124))</f>
        <v>2024-04</v>
      </c>
      <c r="AB1124" t="str">
        <f>YEAR(E1124)&amp;"-"&amp;IF(MONTH(E1124)/6&lt;=1,1,2)</f>
        <v>2024-1</v>
      </c>
    </row>
    <row r="1125" spans="1:28" hidden="1" x14ac:dyDescent="0.25">
      <c r="A1125">
        <v>7570420</v>
      </c>
      <c r="B1125">
        <v>419649</v>
      </c>
      <c r="C1125" t="s">
        <v>785</v>
      </c>
      <c r="D1125" t="s">
        <v>669</v>
      </c>
      <c r="E1125" t="s">
        <v>786</v>
      </c>
      <c r="F1125" t="s">
        <v>23</v>
      </c>
      <c r="G1125" t="s">
        <v>24</v>
      </c>
      <c r="H1125" t="s">
        <v>24</v>
      </c>
      <c r="I1125" t="s">
        <v>25</v>
      </c>
      <c r="J1125" t="s">
        <v>33</v>
      </c>
      <c r="K1125">
        <v>-46.5282974</v>
      </c>
      <c r="L1125">
        <v>-71.7656901</v>
      </c>
      <c r="M1125" s="1">
        <v>0</v>
      </c>
      <c r="O1125" t="s">
        <v>27</v>
      </c>
      <c r="P1125" t="s">
        <v>88</v>
      </c>
      <c r="Q1125" s="3">
        <v>1724408120</v>
      </c>
      <c r="R1125" s="1">
        <v>46000</v>
      </c>
      <c r="S1125" t="s">
        <v>787</v>
      </c>
      <c r="T1125" t="s">
        <v>788</v>
      </c>
      <c r="U1125" t="s">
        <v>25</v>
      </c>
      <c r="V1125" t="s">
        <v>36</v>
      </c>
      <c r="W1125" s="4">
        <f>R1125</f>
        <v>46000</v>
      </c>
      <c r="X1125" s="4">
        <f>Y1125*10000</f>
        <v>16300000</v>
      </c>
      <c r="Y1125" s="9">
        <v>1630</v>
      </c>
      <c r="Z1125" s="5">
        <f>W1125/Y1125</f>
        <v>28.220858895705522</v>
      </c>
      <c r="AA1125" t="str">
        <f>YEAR(E1125)&amp;"-"&amp;IF(MONTH(E1125)&lt;10,"0"&amp;MONTH(E1125),MONTH(E1125))</f>
        <v>2024-06</v>
      </c>
      <c r="AB1125" t="str">
        <f>YEAR(E1125)&amp;"-"&amp;IF(MONTH(E1125)/6&lt;=1,1,2)</f>
        <v>2024-1</v>
      </c>
    </row>
    <row r="1126" spans="1:28" hidden="1" x14ac:dyDescent="0.25">
      <c r="A1126">
        <v>7487474</v>
      </c>
      <c r="B1126">
        <v>411796</v>
      </c>
      <c r="C1126" t="s">
        <v>717</v>
      </c>
      <c r="D1126" t="s">
        <v>718</v>
      </c>
      <c r="E1126" t="s">
        <v>152</v>
      </c>
      <c r="F1126" t="s">
        <v>153</v>
      </c>
      <c r="G1126" t="s">
        <v>24</v>
      </c>
      <c r="H1126" t="s">
        <v>39</v>
      </c>
      <c r="I1126" t="s">
        <v>25</v>
      </c>
      <c r="J1126" t="s">
        <v>33</v>
      </c>
      <c r="K1126">
        <v>-46.597354254023998</v>
      </c>
      <c r="L1126">
        <v>-71.810799553541003</v>
      </c>
      <c r="M1126" s="1">
        <v>0</v>
      </c>
      <c r="O1126" t="s">
        <v>27</v>
      </c>
      <c r="P1126" t="s">
        <v>176</v>
      </c>
      <c r="Q1126" s="3">
        <v>1476697230</v>
      </c>
      <c r="R1126" s="1">
        <v>39500</v>
      </c>
      <c r="S1126" t="s">
        <v>719</v>
      </c>
      <c r="T1126" t="s">
        <v>188</v>
      </c>
      <c r="U1126" t="s">
        <v>25</v>
      </c>
      <c r="V1126" t="s">
        <v>36</v>
      </c>
      <c r="W1126" s="4">
        <f>R1126</f>
        <v>39500</v>
      </c>
      <c r="X1126" s="4">
        <f>Y1126*10000</f>
        <v>14500000</v>
      </c>
      <c r="Y1126" s="9">
        <v>1450</v>
      </c>
      <c r="Z1126" s="5">
        <f>W1126/Y1126</f>
        <v>27.241379310344829</v>
      </c>
      <c r="AA1126" t="str">
        <f>YEAR(E1126)&amp;"-"&amp;IF(MONTH(E1126)&lt;10,"0"&amp;MONTH(E1126),MONTH(E1126))</f>
        <v>2024-05</v>
      </c>
      <c r="AB1126" t="str">
        <f>YEAR(E1126)&amp;"-"&amp;IF(MONTH(E1126)/6&lt;=1,1,2)</f>
        <v>2024-1</v>
      </c>
    </row>
    <row r="1127" spans="1:28" hidden="1" x14ac:dyDescent="0.25">
      <c r="A1127">
        <v>6878949</v>
      </c>
      <c r="B1127">
        <v>373705</v>
      </c>
      <c r="C1127" t="s">
        <v>1313</v>
      </c>
      <c r="D1127" t="s">
        <v>365</v>
      </c>
      <c r="E1127" t="s">
        <v>1314</v>
      </c>
      <c r="F1127" t="s">
        <v>32</v>
      </c>
      <c r="G1127" t="s">
        <v>24</v>
      </c>
      <c r="H1127" t="s">
        <v>24</v>
      </c>
      <c r="I1127" t="s">
        <v>25</v>
      </c>
      <c r="J1127" t="s">
        <v>70</v>
      </c>
      <c r="K1127">
        <v>-44.96775908</v>
      </c>
      <c r="L1127">
        <v>-71.778929009999999</v>
      </c>
      <c r="M1127" s="1">
        <v>0</v>
      </c>
      <c r="O1127" t="s">
        <v>27</v>
      </c>
      <c r="P1127" t="s">
        <v>1162</v>
      </c>
      <c r="Q1127" s="3">
        <v>2352800000</v>
      </c>
      <c r="R1127" s="1">
        <v>63838.244611070499</v>
      </c>
      <c r="S1127" t="s">
        <v>1315</v>
      </c>
      <c r="T1127" t="s">
        <v>1316</v>
      </c>
      <c r="U1127" t="s">
        <v>25</v>
      </c>
      <c r="V1127" t="s">
        <v>73</v>
      </c>
      <c r="W1127" s="4">
        <f>R1127</f>
        <v>63838.244611070499</v>
      </c>
      <c r="X1127" s="4">
        <f>Y1127*10000</f>
        <v>13840000</v>
      </c>
      <c r="Y1127" s="9">
        <v>1384</v>
      </c>
      <c r="Z1127" s="5">
        <f>W1127/Y1127</f>
        <v>46.12589928545556</v>
      </c>
      <c r="AA1127" t="str">
        <f>YEAR(E1127)&amp;"-"&amp;IF(MONTH(E1127)&lt;10,"0"&amp;MONTH(E1127),MONTH(E1127))</f>
        <v>2024-01</v>
      </c>
      <c r="AB1127" t="str">
        <f>YEAR(E1127)&amp;"-"&amp;IF(MONTH(E1127)/6&lt;=1,1,2)</f>
        <v>2024-1</v>
      </c>
    </row>
    <row r="1128" spans="1:28" hidden="1" x14ac:dyDescent="0.25">
      <c r="A1128">
        <v>7542409</v>
      </c>
      <c r="B1128">
        <v>417089</v>
      </c>
      <c r="C1128" t="s">
        <v>1216</v>
      </c>
      <c r="D1128" t="s">
        <v>323</v>
      </c>
      <c r="E1128" t="s">
        <v>329</v>
      </c>
      <c r="F1128" t="s">
        <v>23</v>
      </c>
      <c r="G1128" t="s">
        <v>24</v>
      </c>
      <c r="H1128" t="s">
        <v>24</v>
      </c>
      <c r="I1128" t="s">
        <v>25</v>
      </c>
      <c r="J1128" t="s">
        <v>106</v>
      </c>
      <c r="K1128">
        <v>-47.801535299999998</v>
      </c>
      <c r="L1128">
        <v>-73.535849400000004</v>
      </c>
      <c r="M1128" s="1">
        <v>0</v>
      </c>
      <c r="O1128" t="s">
        <v>27</v>
      </c>
      <c r="P1128" t="s">
        <v>118</v>
      </c>
      <c r="Q1128" s="3">
        <v>2058000000</v>
      </c>
      <c r="R1128" s="1">
        <v>55004.927190635397</v>
      </c>
      <c r="S1128" t="s">
        <v>1208</v>
      </c>
      <c r="T1128" t="s">
        <v>1209</v>
      </c>
      <c r="U1128" t="s">
        <v>25</v>
      </c>
      <c r="V1128" t="s">
        <v>109</v>
      </c>
      <c r="W1128" s="4">
        <f>R1128</f>
        <v>55004.927190635397</v>
      </c>
      <c r="X1128" s="4">
        <f>Y1128*10000</f>
        <v>13170000</v>
      </c>
      <c r="Y1128" s="9">
        <v>1317</v>
      </c>
      <c r="Z1128" s="5">
        <f>W1128/Y1128</f>
        <v>41.76532056995854</v>
      </c>
      <c r="AA1128" t="str">
        <f>YEAR(E1128)&amp;"-"&amp;IF(MONTH(E1128)&lt;10,"0"&amp;MONTH(E1128),MONTH(E1128))</f>
        <v>2024-06</v>
      </c>
      <c r="AB1128" t="str">
        <f>YEAR(E1128)&amp;"-"&amp;IF(MONTH(E1128)/6&lt;=1,1,2)</f>
        <v>2024-1</v>
      </c>
    </row>
    <row r="1129" spans="1:28" hidden="1" x14ac:dyDescent="0.25">
      <c r="A1129">
        <v>7615872</v>
      </c>
      <c r="B1129">
        <v>423553</v>
      </c>
      <c r="C1129" t="s">
        <v>1306</v>
      </c>
      <c r="D1129" t="s">
        <v>87</v>
      </c>
      <c r="E1129" t="s">
        <v>176</v>
      </c>
      <c r="F1129" t="s">
        <v>23</v>
      </c>
      <c r="G1129" t="s">
        <v>24</v>
      </c>
      <c r="H1129" t="s">
        <v>39</v>
      </c>
      <c r="I1129" t="s">
        <v>25</v>
      </c>
      <c r="J1129" t="s">
        <v>70</v>
      </c>
      <c r="K1129">
        <v>-45.059927100000003</v>
      </c>
      <c r="L1129">
        <v>-71.807252099999999</v>
      </c>
      <c r="M1129" s="1">
        <v>0</v>
      </c>
      <c r="O1129" t="s">
        <v>54</v>
      </c>
      <c r="P1129" t="s">
        <v>35</v>
      </c>
      <c r="Q1129" s="3">
        <v>1950000000</v>
      </c>
      <c r="R1129" s="1">
        <v>52004.299022052503</v>
      </c>
      <c r="S1129" t="s">
        <v>1307</v>
      </c>
      <c r="T1129" t="s">
        <v>1308</v>
      </c>
      <c r="U1129" t="s">
        <v>25</v>
      </c>
      <c r="V1129" t="s">
        <v>73</v>
      </c>
      <c r="W1129" s="4">
        <f>R1129</f>
        <v>52004.299022052503</v>
      </c>
      <c r="X1129" s="4">
        <f>Y1129*10000</f>
        <v>11500000</v>
      </c>
      <c r="Y1129" s="9">
        <v>1150</v>
      </c>
      <c r="Z1129" s="5">
        <f>W1129/Y1129</f>
        <v>45.221129584393481</v>
      </c>
      <c r="AA1129" t="str">
        <f>YEAR(E1129)&amp;"-"&amp;IF(MONTH(E1129)&lt;10,"0"&amp;MONTH(E1129),MONTH(E1129))</f>
        <v>2024-06</v>
      </c>
      <c r="AB1129" t="str">
        <f>YEAR(E1129)&amp;"-"&amp;IF(MONTH(E1129)/6&lt;=1,1,2)</f>
        <v>2024-1</v>
      </c>
    </row>
    <row r="1130" spans="1:28" hidden="1" x14ac:dyDescent="0.25">
      <c r="A1130">
        <v>7528287</v>
      </c>
      <c r="B1130">
        <v>416452</v>
      </c>
      <c r="C1130" t="s">
        <v>1634</v>
      </c>
      <c r="D1130" t="s">
        <v>1383</v>
      </c>
      <c r="E1130" t="s">
        <v>1011</v>
      </c>
      <c r="F1130" t="s">
        <v>23</v>
      </c>
      <c r="G1130" t="s">
        <v>24</v>
      </c>
      <c r="H1130" t="s">
        <v>39</v>
      </c>
      <c r="I1130" t="s">
        <v>25</v>
      </c>
      <c r="J1130" t="s">
        <v>70</v>
      </c>
      <c r="K1130">
        <v>-45.585418599999997</v>
      </c>
      <c r="L1130">
        <v>-72.036125799999994</v>
      </c>
      <c r="M1130" s="1">
        <v>0</v>
      </c>
      <c r="O1130" t="s">
        <v>27</v>
      </c>
      <c r="P1130" t="s">
        <v>197</v>
      </c>
      <c r="Q1130" s="3">
        <v>2458982948</v>
      </c>
      <c r="R1130" s="1">
        <v>65000</v>
      </c>
      <c r="S1130" t="s">
        <v>1635</v>
      </c>
      <c r="T1130" t="s">
        <v>1633</v>
      </c>
      <c r="U1130" t="s">
        <v>25</v>
      </c>
      <c r="V1130" t="s">
        <v>73</v>
      </c>
      <c r="W1130" s="4">
        <f>R1130</f>
        <v>65000</v>
      </c>
      <c r="X1130" s="4">
        <f>Y1130*10000</f>
        <v>11000000</v>
      </c>
      <c r="Y1130" s="9">
        <v>1100</v>
      </c>
      <c r="Z1130" s="5">
        <f>W1130/Y1130</f>
        <v>59.090909090909093</v>
      </c>
      <c r="AA1130" t="str">
        <f>YEAR(E1130)&amp;"-"&amp;IF(MONTH(E1130)&lt;10,"0"&amp;MONTH(E1130),MONTH(E1130))</f>
        <v>2024-05</v>
      </c>
      <c r="AB1130" t="str">
        <f>YEAR(E1130)&amp;"-"&amp;IF(MONTH(E1130)/6&lt;=1,1,2)</f>
        <v>2024-1</v>
      </c>
    </row>
    <row r="1131" spans="1:28" hidden="1" x14ac:dyDescent="0.25">
      <c r="A1131">
        <v>7487906</v>
      </c>
      <c r="B1131">
        <v>412144</v>
      </c>
      <c r="C1131" t="s">
        <v>1849</v>
      </c>
      <c r="D1131" t="s">
        <v>1850</v>
      </c>
      <c r="E1131" t="s">
        <v>152</v>
      </c>
      <c r="F1131" t="s">
        <v>153</v>
      </c>
      <c r="G1131" t="s">
        <v>24</v>
      </c>
      <c r="H1131" t="s">
        <v>190</v>
      </c>
      <c r="I1131" t="s">
        <v>25</v>
      </c>
      <c r="J1131" t="s">
        <v>127</v>
      </c>
      <c r="K1131">
        <v>-47.535180668953601</v>
      </c>
      <c r="L1131">
        <v>-73.094535422288999</v>
      </c>
      <c r="M1131" s="1">
        <v>9370000</v>
      </c>
      <c r="O1131" t="s">
        <v>54</v>
      </c>
      <c r="P1131" t="s">
        <v>35</v>
      </c>
      <c r="Q1131" s="3">
        <v>2511160064</v>
      </c>
      <c r="R1131" s="1">
        <v>67171</v>
      </c>
      <c r="S1131" t="s">
        <v>1851</v>
      </c>
      <c r="T1131" t="s">
        <v>233</v>
      </c>
      <c r="U1131" t="s">
        <v>25</v>
      </c>
      <c r="V1131" t="s">
        <v>129</v>
      </c>
      <c r="W1131" s="4">
        <f>R1131</f>
        <v>67171</v>
      </c>
      <c r="X1131" s="4">
        <f>Y1131*10000</f>
        <v>9370000</v>
      </c>
      <c r="Y1131" s="9">
        <v>937</v>
      </c>
      <c r="Z1131" s="5">
        <f>W1131/Y1131</f>
        <v>71.687299893276418</v>
      </c>
      <c r="AA1131" t="str">
        <f>YEAR(E1131)&amp;"-"&amp;IF(MONTH(E1131)&lt;10,"0"&amp;MONTH(E1131),MONTH(E1131))</f>
        <v>2024-05</v>
      </c>
      <c r="AB1131" t="str">
        <f>YEAR(E1131)&amp;"-"&amp;IF(MONTH(E1131)/6&lt;=1,1,2)</f>
        <v>2024-1</v>
      </c>
    </row>
    <row r="1132" spans="1:28" hidden="1" x14ac:dyDescent="0.25">
      <c r="A1132">
        <v>7659625</v>
      </c>
      <c r="B1132">
        <v>427006</v>
      </c>
      <c r="C1132" t="s">
        <v>1430</v>
      </c>
      <c r="D1132" t="s">
        <v>552</v>
      </c>
      <c r="E1132" t="s">
        <v>52</v>
      </c>
      <c r="F1132" t="s">
        <v>23</v>
      </c>
      <c r="G1132" t="s">
        <v>24</v>
      </c>
      <c r="H1132" t="s">
        <v>39</v>
      </c>
      <c r="I1132" t="s">
        <v>25</v>
      </c>
      <c r="J1132" t="s">
        <v>59</v>
      </c>
      <c r="K1132">
        <v>-44.7310418</v>
      </c>
      <c r="L1132">
        <v>-72.649810500000001</v>
      </c>
      <c r="M1132" s="6">
        <v>8000000</v>
      </c>
      <c r="O1132" t="s">
        <v>54</v>
      </c>
      <c r="P1132" t="s">
        <v>35</v>
      </c>
      <c r="Q1132" s="3">
        <v>1500000000</v>
      </c>
      <c r="R1132" s="1">
        <v>39975.353861832402</v>
      </c>
      <c r="S1132" t="s">
        <v>1431</v>
      </c>
      <c r="T1132" t="s">
        <v>1432</v>
      </c>
      <c r="U1132" t="s">
        <v>25</v>
      </c>
      <c r="V1132" t="s">
        <v>61</v>
      </c>
      <c r="W1132" s="4">
        <f>R1132</f>
        <v>39975.353861832402</v>
      </c>
      <c r="X1132" s="4">
        <f>Y1132*10000</f>
        <v>8000000</v>
      </c>
      <c r="Y1132" s="9">
        <v>800</v>
      </c>
      <c r="Z1132" s="5">
        <f>W1132/Y1132</f>
        <v>49.9691923272905</v>
      </c>
      <c r="AA1132" t="str">
        <f>YEAR(E1132)&amp;"-"&amp;IF(MONTH(E1132)&lt;10,"0"&amp;MONTH(E1132),MONTH(E1132))</f>
        <v>2024-06</v>
      </c>
      <c r="AB1132" t="str">
        <f>YEAR(E1132)&amp;"-"&amp;IF(MONTH(E1132)/6&lt;=1,1,2)</f>
        <v>2024-1</v>
      </c>
    </row>
    <row r="1133" spans="1:28" hidden="1" x14ac:dyDescent="0.25">
      <c r="A1133">
        <v>7676590</v>
      </c>
      <c r="B1133">
        <v>428168</v>
      </c>
      <c r="C1133" t="s">
        <v>817</v>
      </c>
      <c r="D1133" t="s">
        <v>55</v>
      </c>
      <c r="E1133" t="s">
        <v>56</v>
      </c>
      <c r="F1133" t="s">
        <v>23</v>
      </c>
      <c r="G1133" t="s">
        <v>24</v>
      </c>
      <c r="H1133" t="s">
        <v>39</v>
      </c>
      <c r="I1133" t="s">
        <v>25</v>
      </c>
      <c r="J1133" t="s">
        <v>59</v>
      </c>
      <c r="K1133">
        <v>-44.729918699999999</v>
      </c>
      <c r="L1133">
        <v>-72.682281200000006</v>
      </c>
      <c r="M1133" s="1">
        <v>8000000</v>
      </c>
      <c r="O1133" t="s">
        <v>54</v>
      </c>
      <c r="P1133" t="s">
        <v>35</v>
      </c>
      <c r="Q1133" s="3">
        <v>900000000</v>
      </c>
      <c r="R1133" s="1">
        <v>23968.451126730299</v>
      </c>
      <c r="S1133" t="s">
        <v>818</v>
      </c>
      <c r="T1133" t="s">
        <v>819</v>
      </c>
      <c r="U1133" t="s">
        <v>25</v>
      </c>
      <c r="V1133" t="s">
        <v>61</v>
      </c>
      <c r="W1133" s="4">
        <f>R1133</f>
        <v>23968.451126730299</v>
      </c>
      <c r="X1133" s="4">
        <f>Y1133*10000</f>
        <v>8000000</v>
      </c>
      <c r="Y1133" s="9">
        <v>800</v>
      </c>
      <c r="Z1133" s="5">
        <f>W1133/Y1133</f>
        <v>29.960563908412873</v>
      </c>
      <c r="AA1133" t="str">
        <f>YEAR(E1133)&amp;"-"&amp;IF(MONTH(E1133)&lt;10,"0"&amp;MONTH(E1133),MONTH(E1133))</f>
        <v>2024-06</v>
      </c>
      <c r="AB1133" t="str">
        <f>YEAR(E1133)&amp;"-"&amp;IF(MONTH(E1133)/6&lt;=1,1,2)</f>
        <v>2024-1</v>
      </c>
    </row>
    <row r="1134" spans="1:28" hidden="1" x14ac:dyDescent="0.25">
      <c r="A1134">
        <v>7406732</v>
      </c>
      <c r="B1134">
        <v>402149</v>
      </c>
      <c r="C1134" t="s">
        <v>886</v>
      </c>
      <c r="D1134" t="s">
        <v>887</v>
      </c>
      <c r="E1134" t="s">
        <v>888</v>
      </c>
      <c r="F1134" t="s">
        <v>23</v>
      </c>
      <c r="G1134" t="s">
        <v>24</v>
      </c>
      <c r="H1134" t="s">
        <v>24</v>
      </c>
      <c r="I1134" t="s">
        <v>25</v>
      </c>
      <c r="J1134" t="s">
        <v>42</v>
      </c>
      <c r="K1134">
        <v>-44.722659200000002</v>
      </c>
      <c r="L1134">
        <v>-72.149059600000001</v>
      </c>
      <c r="M1134" s="1">
        <v>7500000</v>
      </c>
      <c r="O1134" t="s">
        <v>27</v>
      </c>
      <c r="P1134" t="s">
        <v>889</v>
      </c>
      <c r="Q1134" s="3">
        <v>895359043</v>
      </c>
      <c r="R1134" s="1">
        <v>24000</v>
      </c>
      <c r="S1134" t="s">
        <v>890</v>
      </c>
      <c r="T1134" t="s">
        <v>45</v>
      </c>
      <c r="U1134" t="s">
        <v>25</v>
      </c>
      <c r="V1134" t="s">
        <v>46</v>
      </c>
      <c r="W1134" s="4">
        <f>R1134</f>
        <v>24000</v>
      </c>
      <c r="X1134" s="4">
        <f>Y1134*10000</f>
        <v>7500000</v>
      </c>
      <c r="Y1134" s="9">
        <v>750</v>
      </c>
      <c r="Z1134" s="5">
        <f>W1134/Y1134</f>
        <v>32</v>
      </c>
      <c r="AA1134" t="str">
        <f>YEAR(E1134)&amp;"-"&amp;IF(MONTH(E1134)&lt;10,"0"&amp;MONTH(E1134),MONTH(E1134))</f>
        <v>2024-05</v>
      </c>
      <c r="AB1134" t="str">
        <f>YEAR(E1134)&amp;"-"&amp;IF(MONTH(E1134)/6&lt;=1,1,2)</f>
        <v>2024-1</v>
      </c>
    </row>
    <row r="1135" spans="1:28" hidden="1" x14ac:dyDescent="0.25">
      <c r="A1135">
        <v>7676611</v>
      </c>
      <c r="B1135">
        <v>428189</v>
      </c>
      <c r="C1135" t="s">
        <v>638</v>
      </c>
      <c r="D1135" t="s">
        <v>55</v>
      </c>
      <c r="E1135" t="s">
        <v>56</v>
      </c>
      <c r="F1135" t="s">
        <v>23</v>
      </c>
      <c r="G1135" t="s">
        <v>24</v>
      </c>
      <c r="H1135" t="s">
        <v>39</v>
      </c>
      <c r="I1135" t="s">
        <v>25</v>
      </c>
      <c r="J1135" t="s">
        <v>127</v>
      </c>
      <c r="K1135">
        <v>-47.252086499999997</v>
      </c>
      <c r="L1135">
        <v>-72.575237299999998</v>
      </c>
      <c r="M1135" s="1">
        <v>7100000</v>
      </c>
      <c r="O1135" t="s">
        <v>27</v>
      </c>
      <c r="P1135" t="s">
        <v>639</v>
      </c>
      <c r="Q1135" s="3">
        <v>695167727</v>
      </c>
      <c r="R1135" s="1">
        <v>18500</v>
      </c>
      <c r="S1135" t="s">
        <v>635</v>
      </c>
      <c r="T1135" t="s">
        <v>636</v>
      </c>
      <c r="U1135" t="s">
        <v>25</v>
      </c>
      <c r="V1135" t="s">
        <v>129</v>
      </c>
      <c r="W1135" s="4">
        <f>R1135</f>
        <v>18500</v>
      </c>
      <c r="X1135" s="4">
        <f>Y1135*10000</f>
        <v>7100000</v>
      </c>
      <c r="Y1135" s="9">
        <v>710</v>
      </c>
      <c r="Z1135" s="5">
        <f>W1135/Y1135</f>
        <v>26.056338028169016</v>
      </c>
      <c r="AA1135" t="str">
        <f>YEAR(E1135)&amp;"-"&amp;IF(MONTH(E1135)&lt;10,"0"&amp;MONTH(E1135),MONTH(E1135))</f>
        <v>2024-06</v>
      </c>
      <c r="AB1135" t="str">
        <f>YEAR(E1135)&amp;"-"&amp;IF(MONTH(E1135)/6&lt;=1,1,2)</f>
        <v>2024-1</v>
      </c>
    </row>
    <row r="1136" spans="1:28" hidden="1" x14ac:dyDescent="0.25">
      <c r="A1136">
        <v>7573002</v>
      </c>
      <c r="B1136">
        <v>419971</v>
      </c>
      <c r="C1136" t="s">
        <v>2177</v>
      </c>
      <c r="D1136" t="s">
        <v>342</v>
      </c>
      <c r="E1136" t="s">
        <v>786</v>
      </c>
      <c r="F1136" t="s">
        <v>23</v>
      </c>
      <c r="G1136" t="s">
        <v>24</v>
      </c>
      <c r="H1136" t="s">
        <v>24</v>
      </c>
      <c r="I1136" t="s">
        <v>25</v>
      </c>
      <c r="J1136" t="s">
        <v>59</v>
      </c>
      <c r="K1136">
        <v>-44.1177262</v>
      </c>
      <c r="L1136">
        <v>-72.168942200000004</v>
      </c>
      <c r="M1136" s="1">
        <v>7000000</v>
      </c>
      <c r="O1136" t="s">
        <v>54</v>
      </c>
      <c r="P1136" t="s">
        <v>35</v>
      </c>
      <c r="Q1136" s="3">
        <v>2350000000</v>
      </c>
      <c r="R1136" s="1">
        <v>62809.3191924165</v>
      </c>
      <c r="S1136" t="s">
        <v>2178</v>
      </c>
      <c r="T1136" t="s">
        <v>2179</v>
      </c>
      <c r="U1136" t="s">
        <v>25</v>
      </c>
      <c r="V1136" t="s">
        <v>61</v>
      </c>
      <c r="W1136" s="4">
        <f>R1136</f>
        <v>62809.3191924165</v>
      </c>
      <c r="X1136" s="4">
        <f>Y1136*10000</f>
        <v>7000000</v>
      </c>
      <c r="Y1136" s="9">
        <v>700</v>
      </c>
      <c r="Z1136" s="5">
        <f>W1136/Y1136</f>
        <v>89.727598846309292</v>
      </c>
      <c r="AA1136" t="str">
        <f>YEAR(E1136)&amp;"-"&amp;IF(MONTH(E1136)&lt;10,"0"&amp;MONTH(E1136),MONTH(E1136))</f>
        <v>2024-06</v>
      </c>
      <c r="AB1136" t="str">
        <f>YEAR(E1136)&amp;"-"&amp;IF(MONTH(E1136)/6&lt;=1,1,2)</f>
        <v>2024-1</v>
      </c>
    </row>
    <row r="1137" spans="1:28" hidden="1" x14ac:dyDescent="0.25">
      <c r="A1137">
        <v>7570421</v>
      </c>
      <c r="B1137">
        <v>419650</v>
      </c>
      <c r="C1137" t="s">
        <v>838</v>
      </c>
      <c r="D1137" t="s">
        <v>839</v>
      </c>
      <c r="E1137" t="s">
        <v>786</v>
      </c>
      <c r="F1137" t="s">
        <v>23</v>
      </c>
      <c r="G1137" t="s">
        <v>24</v>
      </c>
      <c r="H1137" t="s">
        <v>24</v>
      </c>
      <c r="I1137" t="s">
        <v>25</v>
      </c>
      <c r="J1137" t="s">
        <v>63</v>
      </c>
      <c r="K1137">
        <v>-46.391609699999997</v>
      </c>
      <c r="L1137">
        <v>-72.451134199999998</v>
      </c>
      <c r="M1137" s="1">
        <v>6800000</v>
      </c>
      <c r="O1137" t="s">
        <v>27</v>
      </c>
      <c r="P1137" t="s">
        <v>91</v>
      </c>
      <c r="Q1137" s="3">
        <v>796601577</v>
      </c>
      <c r="R1137" s="1">
        <v>21250</v>
      </c>
      <c r="S1137" t="s">
        <v>835</v>
      </c>
      <c r="T1137" t="s">
        <v>840</v>
      </c>
      <c r="U1137" t="s">
        <v>25</v>
      </c>
      <c r="V1137" t="s">
        <v>66</v>
      </c>
      <c r="W1137" s="4">
        <f>R1137</f>
        <v>21250</v>
      </c>
      <c r="X1137" s="4">
        <f>Y1137*10000</f>
        <v>6800000</v>
      </c>
      <c r="Y1137" s="9">
        <v>680</v>
      </c>
      <c r="Z1137" s="5">
        <f>W1137/Y1137</f>
        <v>31.25</v>
      </c>
      <c r="AA1137" t="str">
        <f>YEAR(E1137)&amp;"-"&amp;IF(MONTH(E1137)&lt;10,"0"&amp;MONTH(E1137),MONTH(E1137))</f>
        <v>2024-06</v>
      </c>
      <c r="AB1137" t="str">
        <f>YEAR(E1137)&amp;"-"&amp;IF(MONTH(E1137)/6&lt;=1,1,2)</f>
        <v>2024-1</v>
      </c>
    </row>
    <row r="1138" spans="1:28" hidden="1" x14ac:dyDescent="0.25">
      <c r="A1138">
        <v>7330956</v>
      </c>
      <c r="B1138">
        <v>398260</v>
      </c>
      <c r="C1138" t="s">
        <v>733</v>
      </c>
      <c r="D1138" t="s">
        <v>734</v>
      </c>
      <c r="E1138" t="s">
        <v>735</v>
      </c>
      <c r="F1138" t="s">
        <v>23</v>
      </c>
      <c r="G1138" t="s">
        <v>24</v>
      </c>
      <c r="H1138" t="s">
        <v>24</v>
      </c>
      <c r="I1138" t="s">
        <v>25</v>
      </c>
      <c r="J1138" t="s">
        <v>127</v>
      </c>
      <c r="K1138">
        <v>-47.252079999999999</v>
      </c>
      <c r="L1138">
        <v>-72.575230000000005</v>
      </c>
      <c r="M1138" s="1">
        <v>6600000</v>
      </c>
      <c r="O1138" t="s">
        <v>27</v>
      </c>
      <c r="P1138" t="s">
        <v>736</v>
      </c>
      <c r="Q1138" s="3">
        <v>673813850</v>
      </c>
      <c r="R1138" s="1">
        <v>18100</v>
      </c>
      <c r="S1138" t="s">
        <v>737</v>
      </c>
      <c r="T1138" t="s">
        <v>738</v>
      </c>
      <c r="U1138" t="s">
        <v>25</v>
      </c>
      <c r="V1138" t="s">
        <v>129</v>
      </c>
      <c r="W1138" s="4">
        <f>R1138</f>
        <v>18100</v>
      </c>
      <c r="X1138" s="4">
        <f>Y1138*10000</f>
        <v>6600000</v>
      </c>
      <c r="Y1138" s="9">
        <v>660</v>
      </c>
      <c r="Z1138" s="5">
        <f>W1138/Y1138</f>
        <v>27.424242424242426</v>
      </c>
      <c r="AA1138" t="str">
        <f>YEAR(E1138)&amp;"-"&amp;IF(MONTH(E1138)&lt;10,"0"&amp;MONTH(E1138),MONTH(E1138))</f>
        <v>2024-04</v>
      </c>
      <c r="AB1138" t="str">
        <f>YEAR(E1138)&amp;"-"&amp;IF(MONTH(E1138)/6&lt;=1,1,2)</f>
        <v>2024-1</v>
      </c>
    </row>
    <row r="1139" spans="1:28" hidden="1" x14ac:dyDescent="0.25">
      <c r="A1139">
        <v>7659268</v>
      </c>
      <c r="B1139">
        <v>426954</v>
      </c>
      <c r="C1139" t="s">
        <v>554</v>
      </c>
      <c r="D1139" t="s">
        <v>551</v>
      </c>
      <c r="E1139" t="s">
        <v>552</v>
      </c>
      <c r="F1139" t="s">
        <v>153</v>
      </c>
      <c r="G1139" t="s">
        <v>24</v>
      </c>
      <c r="H1139" t="s">
        <v>24</v>
      </c>
      <c r="I1139" t="s">
        <v>25</v>
      </c>
      <c r="J1139" t="s">
        <v>59</v>
      </c>
      <c r="K1139">
        <v>-43.6585905377705</v>
      </c>
      <c r="L1139">
        <v>-72.824127866067201</v>
      </c>
      <c r="M1139" s="1">
        <v>6520000</v>
      </c>
      <c r="O1139" t="s">
        <v>54</v>
      </c>
      <c r="P1139" t="s">
        <v>35</v>
      </c>
      <c r="Q1139" s="3">
        <v>563071650</v>
      </c>
      <c r="R1139" s="1">
        <v>15000</v>
      </c>
      <c r="S1139" t="s">
        <v>553</v>
      </c>
      <c r="T1139" t="s">
        <v>309</v>
      </c>
      <c r="U1139" t="s">
        <v>25</v>
      </c>
      <c r="V1139" t="s">
        <v>61</v>
      </c>
      <c r="W1139" s="4">
        <f>R1139</f>
        <v>15000</v>
      </c>
      <c r="X1139" s="4">
        <f>Y1139*10000</f>
        <v>6520000</v>
      </c>
      <c r="Y1139" s="9">
        <v>652</v>
      </c>
      <c r="Z1139" s="5">
        <f>W1139/Y1139</f>
        <v>23.006134969325153</v>
      </c>
      <c r="AA1139" t="str">
        <f>YEAR(E1139)&amp;"-"&amp;IF(MONTH(E1139)&lt;10,"0"&amp;MONTH(E1139),MONTH(E1139))</f>
        <v>2024-06</v>
      </c>
      <c r="AB1139" t="str">
        <f>YEAR(E1139)&amp;"-"&amp;IF(MONTH(E1139)/6&lt;=1,1,2)</f>
        <v>2024-1</v>
      </c>
    </row>
    <row r="1140" spans="1:28" hidden="1" x14ac:dyDescent="0.25">
      <c r="A1140">
        <v>7661001</v>
      </c>
      <c r="B1140">
        <v>427109</v>
      </c>
      <c r="C1140" t="s">
        <v>2006</v>
      </c>
      <c r="D1140" t="s">
        <v>552</v>
      </c>
      <c r="E1140" t="s">
        <v>52</v>
      </c>
      <c r="F1140" t="s">
        <v>23</v>
      </c>
      <c r="G1140" t="s">
        <v>24</v>
      </c>
      <c r="H1140" t="s">
        <v>24</v>
      </c>
      <c r="I1140" t="s">
        <v>25</v>
      </c>
      <c r="J1140" t="s">
        <v>63</v>
      </c>
      <c r="K1140">
        <v>-46.131739899999999</v>
      </c>
      <c r="L1140">
        <v>-72.221179199999995</v>
      </c>
      <c r="M1140" s="1">
        <v>6430000</v>
      </c>
      <c r="O1140" t="s">
        <v>27</v>
      </c>
      <c r="P1140" t="s">
        <v>197</v>
      </c>
      <c r="Q1140" s="3">
        <v>1930000000</v>
      </c>
      <c r="R1140" s="1">
        <v>51434.955302224298</v>
      </c>
      <c r="S1140" t="s">
        <v>2003</v>
      </c>
      <c r="T1140" t="s">
        <v>2004</v>
      </c>
      <c r="U1140" t="s">
        <v>25</v>
      </c>
      <c r="V1140" t="s">
        <v>66</v>
      </c>
      <c r="W1140" s="4">
        <f>R1140</f>
        <v>51434.955302224298</v>
      </c>
      <c r="X1140" s="4">
        <f>Y1140*10000</f>
        <v>6430000</v>
      </c>
      <c r="Y1140" s="9">
        <v>643</v>
      </c>
      <c r="Z1140" s="5">
        <f>W1140/Y1140</f>
        <v>79.99215443580762</v>
      </c>
      <c r="AA1140" t="str">
        <f>YEAR(E1140)&amp;"-"&amp;IF(MONTH(E1140)&lt;10,"0"&amp;MONTH(E1140),MONTH(E1140))</f>
        <v>2024-06</v>
      </c>
      <c r="AB1140" t="str">
        <f>YEAR(E1140)&amp;"-"&amp;IF(MONTH(E1140)/6&lt;=1,1,2)</f>
        <v>2024-1</v>
      </c>
    </row>
    <row r="1141" spans="1:28" hidden="1" x14ac:dyDescent="0.25">
      <c r="A1141">
        <v>7542399</v>
      </c>
      <c r="B1141">
        <v>417079</v>
      </c>
      <c r="C1141" t="s">
        <v>1701</v>
      </c>
      <c r="D1141" t="s">
        <v>323</v>
      </c>
      <c r="E1141" t="s">
        <v>329</v>
      </c>
      <c r="F1141" t="s">
        <v>23</v>
      </c>
      <c r="G1141" t="s">
        <v>24</v>
      </c>
      <c r="H1141" t="s">
        <v>24</v>
      </c>
      <c r="I1141" t="s">
        <v>25</v>
      </c>
      <c r="J1141" t="s">
        <v>26</v>
      </c>
      <c r="K1141">
        <v>-44.801408199999997</v>
      </c>
      <c r="L1141">
        <v>-72.217844400000004</v>
      </c>
      <c r="M1141" s="1">
        <v>6200000</v>
      </c>
      <c r="O1141" t="s">
        <v>27</v>
      </c>
      <c r="P1141" t="s">
        <v>853</v>
      </c>
      <c r="Q1141" s="3">
        <v>1450000000</v>
      </c>
      <c r="R1141" s="1">
        <v>38754.686310214398</v>
      </c>
      <c r="S1141" t="s">
        <v>1691</v>
      </c>
      <c r="T1141" t="s">
        <v>1690</v>
      </c>
      <c r="U1141" t="s">
        <v>25</v>
      </c>
      <c r="V1141" t="s">
        <v>25</v>
      </c>
      <c r="W1141" s="4">
        <f>R1141</f>
        <v>38754.686310214398</v>
      </c>
      <c r="X1141" s="4">
        <f>Y1141*10000</f>
        <v>6200000</v>
      </c>
      <c r="Y1141" s="9">
        <v>620</v>
      </c>
      <c r="Z1141" s="5">
        <f>W1141/Y1141</f>
        <v>62.507558564861931</v>
      </c>
      <c r="AA1141" t="str">
        <f>YEAR(E1141)&amp;"-"&amp;IF(MONTH(E1141)&lt;10,"0"&amp;MONTH(E1141),MONTH(E1141))</f>
        <v>2024-06</v>
      </c>
      <c r="AB1141" t="str">
        <f>YEAR(E1141)&amp;"-"&amp;IF(MONTH(E1141)/6&lt;=1,1,2)</f>
        <v>2024-1</v>
      </c>
    </row>
    <row r="1142" spans="1:28" hidden="1" x14ac:dyDescent="0.25">
      <c r="A1142">
        <v>7015461</v>
      </c>
      <c r="B1142">
        <v>380697</v>
      </c>
      <c r="C1142" t="s">
        <v>1397</v>
      </c>
      <c r="D1142" t="s">
        <v>1398</v>
      </c>
      <c r="E1142" t="s">
        <v>1399</v>
      </c>
      <c r="F1142" t="s">
        <v>23</v>
      </c>
      <c r="G1142" t="s">
        <v>24</v>
      </c>
      <c r="H1142" t="s">
        <v>24</v>
      </c>
      <c r="I1142" t="s">
        <v>25</v>
      </c>
      <c r="J1142" t="s">
        <v>33</v>
      </c>
      <c r="K1142">
        <v>-46.540900499999999</v>
      </c>
      <c r="L1142">
        <v>-71.722279499999999</v>
      </c>
      <c r="M1142" s="1">
        <v>6000000</v>
      </c>
      <c r="O1142" t="s">
        <v>27</v>
      </c>
      <c r="P1142" t="s">
        <v>1400</v>
      </c>
      <c r="Q1142" s="3">
        <v>1080000000</v>
      </c>
      <c r="R1142" s="1">
        <v>29422.902460353998</v>
      </c>
      <c r="S1142" t="s">
        <v>1401</v>
      </c>
      <c r="T1142" t="s">
        <v>1402</v>
      </c>
      <c r="U1142" t="s">
        <v>25</v>
      </c>
      <c r="V1142" t="s">
        <v>36</v>
      </c>
      <c r="W1142" s="4">
        <f>R1142</f>
        <v>29422.902460353998</v>
      </c>
      <c r="X1142" s="4">
        <f>Y1142*10000</f>
        <v>6000000</v>
      </c>
      <c r="Y1142" s="9">
        <v>600</v>
      </c>
      <c r="Z1142" s="5">
        <f>W1142/Y1142</f>
        <v>49.038170767256666</v>
      </c>
      <c r="AA1142" t="str">
        <f>YEAR(E1142)&amp;"-"&amp;IF(MONTH(E1142)&lt;10,"0"&amp;MONTH(E1142),MONTH(E1142))</f>
        <v>2024-02</v>
      </c>
      <c r="AB1142" t="str">
        <f>YEAR(E1142)&amp;"-"&amp;IF(MONTH(E1142)/6&lt;=1,1,2)</f>
        <v>2024-1</v>
      </c>
    </row>
    <row r="1143" spans="1:28" hidden="1" x14ac:dyDescent="0.25">
      <c r="A1143">
        <v>7197872</v>
      </c>
      <c r="B1143">
        <v>390389</v>
      </c>
      <c r="C1143" t="s">
        <v>1288</v>
      </c>
      <c r="D1143" t="s">
        <v>1289</v>
      </c>
      <c r="E1143" t="s">
        <v>1196</v>
      </c>
      <c r="F1143" t="s">
        <v>23</v>
      </c>
      <c r="G1143" t="s">
        <v>24</v>
      </c>
      <c r="H1143" t="s">
        <v>24</v>
      </c>
      <c r="I1143" t="s">
        <v>25</v>
      </c>
      <c r="J1143" t="s">
        <v>63</v>
      </c>
      <c r="K1143">
        <v>-46.378345000000003</v>
      </c>
      <c r="L1143">
        <v>-72.300762300000002</v>
      </c>
      <c r="M1143" s="1">
        <v>6000000</v>
      </c>
      <c r="O1143" t="s">
        <v>27</v>
      </c>
      <c r="P1143" t="s">
        <v>1290</v>
      </c>
      <c r="Q1143" s="3">
        <v>997238106</v>
      </c>
      <c r="R1143" s="1">
        <v>26900</v>
      </c>
      <c r="S1143" t="s">
        <v>1291</v>
      </c>
      <c r="T1143" t="s">
        <v>1292</v>
      </c>
      <c r="U1143" t="s">
        <v>25</v>
      </c>
      <c r="V1143" t="s">
        <v>66</v>
      </c>
      <c r="W1143" s="4">
        <f>R1143</f>
        <v>26900</v>
      </c>
      <c r="X1143" s="4">
        <f>Y1143*10000</f>
        <v>6000000</v>
      </c>
      <c r="Y1143" s="9">
        <v>600</v>
      </c>
      <c r="Z1143" s="5">
        <f>W1143/Y1143</f>
        <v>44.833333333333336</v>
      </c>
      <c r="AA1143" t="str">
        <f>YEAR(E1143)&amp;"-"&amp;IF(MONTH(E1143)&lt;10,"0"&amp;MONTH(E1143),MONTH(E1143))</f>
        <v>2024-03</v>
      </c>
      <c r="AB1143" t="str">
        <f>YEAR(E1143)&amp;"-"&amp;IF(MONTH(E1143)/6&lt;=1,1,2)</f>
        <v>2024-1</v>
      </c>
    </row>
    <row r="1144" spans="1:28" hidden="1" x14ac:dyDescent="0.25">
      <c r="A1144">
        <v>7482412</v>
      </c>
      <c r="B1144">
        <v>407639</v>
      </c>
      <c r="C1144" t="s">
        <v>798</v>
      </c>
      <c r="D1144" t="s">
        <v>637</v>
      </c>
      <c r="E1144" t="s">
        <v>152</v>
      </c>
      <c r="F1144" t="s">
        <v>153</v>
      </c>
      <c r="G1144" t="s">
        <v>24</v>
      </c>
      <c r="H1144" t="s">
        <v>39</v>
      </c>
      <c r="I1144" t="s">
        <v>25</v>
      </c>
      <c r="J1144" t="s">
        <v>59</v>
      </c>
      <c r="K1144">
        <v>-45.004859699999997</v>
      </c>
      <c r="L1144">
        <v>-72.481306599999996</v>
      </c>
      <c r="M1144" s="1">
        <v>6000000</v>
      </c>
      <c r="O1144" t="s">
        <v>54</v>
      </c>
      <c r="P1144" t="s">
        <v>35</v>
      </c>
      <c r="Q1144" s="3">
        <v>650000000</v>
      </c>
      <c r="R1144" s="1">
        <v>17387</v>
      </c>
      <c r="S1144" t="s">
        <v>799</v>
      </c>
      <c r="T1144" t="s">
        <v>309</v>
      </c>
      <c r="U1144" t="s">
        <v>25</v>
      </c>
      <c r="V1144" t="s">
        <v>61</v>
      </c>
      <c r="W1144" s="4">
        <f>R1144</f>
        <v>17387</v>
      </c>
      <c r="X1144" s="4">
        <f>Y1144*10000</f>
        <v>6000000</v>
      </c>
      <c r="Y1144" s="9">
        <v>600</v>
      </c>
      <c r="Z1144" s="5">
        <f>W1144/Y1144</f>
        <v>28.978333333333332</v>
      </c>
      <c r="AA1144" t="str">
        <f>YEAR(E1144)&amp;"-"&amp;IF(MONTH(E1144)&lt;10,"0"&amp;MONTH(E1144),MONTH(E1144))</f>
        <v>2024-05</v>
      </c>
      <c r="AB1144" t="str">
        <f>YEAR(E1144)&amp;"-"&amp;IF(MONTH(E1144)/6&lt;=1,1,2)</f>
        <v>2024-1</v>
      </c>
    </row>
    <row r="1145" spans="1:28" hidden="1" x14ac:dyDescent="0.25">
      <c r="A1145">
        <v>6879265</v>
      </c>
      <c r="B1145">
        <v>373793</v>
      </c>
      <c r="C1145" t="s">
        <v>2035</v>
      </c>
      <c r="D1145" t="s">
        <v>2036</v>
      </c>
      <c r="E1145" t="s">
        <v>2037</v>
      </c>
      <c r="F1145" t="s">
        <v>23</v>
      </c>
      <c r="G1145" t="s">
        <v>24</v>
      </c>
      <c r="H1145" t="s">
        <v>24</v>
      </c>
      <c r="I1145" t="s">
        <v>25</v>
      </c>
      <c r="J1145" t="s">
        <v>59</v>
      </c>
      <c r="K1145">
        <v>-44.9257335</v>
      </c>
      <c r="L1145">
        <v>-72.465512700000005</v>
      </c>
      <c r="M1145" s="1">
        <v>5960000</v>
      </c>
      <c r="O1145" t="s">
        <v>54</v>
      </c>
      <c r="P1145" t="s">
        <v>35</v>
      </c>
      <c r="Q1145" s="3">
        <v>1788000000</v>
      </c>
      <c r="R1145" s="1">
        <v>48513.592895526199</v>
      </c>
      <c r="S1145" t="s">
        <v>2038</v>
      </c>
      <c r="T1145" t="s">
        <v>2039</v>
      </c>
      <c r="U1145" t="s">
        <v>25</v>
      </c>
      <c r="V1145" t="s">
        <v>61</v>
      </c>
      <c r="W1145" s="4">
        <f>R1145</f>
        <v>48513.592895526199</v>
      </c>
      <c r="X1145" s="4">
        <f>Y1145*10000</f>
        <v>5960000</v>
      </c>
      <c r="Y1145" s="9">
        <v>596</v>
      </c>
      <c r="Z1145" s="5">
        <f>W1145/Y1145</f>
        <v>81.398645797862756</v>
      </c>
      <c r="AA1145" t="str">
        <f>YEAR(E1145)&amp;"-"&amp;IF(MONTH(E1145)&lt;10,"0"&amp;MONTH(E1145),MONTH(E1145))</f>
        <v>2024-01</v>
      </c>
      <c r="AB1145" t="str">
        <f>YEAR(E1145)&amp;"-"&amp;IF(MONTH(E1145)/6&lt;=1,1,2)</f>
        <v>2024-1</v>
      </c>
    </row>
    <row r="1146" spans="1:28" hidden="1" x14ac:dyDescent="0.25">
      <c r="A1146">
        <v>7483236</v>
      </c>
      <c r="B1146">
        <v>408318</v>
      </c>
      <c r="C1146" t="s">
        <v>1066</v>
      </c>
      <c r="D1146" t="s">
        <v>331</v>
      </c>
      <c r="E1146" t="s">
        <v>152</v>
      </c>
      <c r="F1146" t="s">
        <v>153</v>
      </c>
      <c r="G1146" t="s">
        <v>24</v>
      </c>
      <c r="H1146" t="s">
        <v>39</v>
      </c>
      <c r="I1146" t="s">
        <v>25</v>
      </c>
      <c r="J1146" t="s">
        <v>70</v>
      </c>
      <c r="K1146">
        <v>-45.571225400000003</v>
      </c>
      <c r="L1146">
        <v>-72.068264999999997</v>
      </c>
      <c r="M1146" s="1">
        <v>0</v>
      </c>
      <c r="O1146" t="s">
        <v>54</v>
      </c>
      <c r="P1146" t="s">
        <v>35</v>
      </c>
      <c r="Q1146" s="7">
        <v>2320000000</v>
      </c>
      <c r="R1146" s="1">
        <v>21400</v>
      </c>
      <c r="S1146" t="s">
        <v>1067</v>
      </c>
      <c r="T1146" t="s">
        <v>155</v>
      </c>
      <c r="U1146" t="s">
        <v>25</v>
      </c>
      <c r="V1146" t="s">
        <v>73</v>
      </c>
      <c r="W1146" s="4">
        <f>R1146</f>
        <v>21400</v>
      </c>
      <c r="X1146" s="4">
        <f>Y1146*10000</f>
        <v>5803299.9999999991</v>
      </c>
      <c r="Y1146" s="9">
        <v>580.32999999999993</v>
      </c>
      <c r="Z1146" s="5">
        <f>W1146/Y1146</f>
        <v>36.875570795926457</v>
      </c>
      <c r="AA1146" t="str">
        <f>YEAR(E1146)&amp;"-"&amp;IF(MONTH(E1146)&lt;10,"0"&amp;MONTH(E1146),MONTH(E1146))</f>
        <v>2024-05</v>
      </c>
      <c r="AB1146" t="str">
        <f>YEAR(E1146)&amp;"-"&amp;IF(MONTH(E1146)/6&lt;=1,1,2)</f>
        <v>2024-1</v>
      </c>
    </row>
    <row r="1147" spans="1:28" hidden="1" x14ac:dyDescent="0.25">
      <c r="A1147">
        <v>7601510</v>
      </c>
      <c r="B1147">
        <v>422678</v>
      </c>
      <c r="C1147" t="s">
        <v>1057</v>
      </c>
      <c r="D1147" t="s">
        <v>1058</v>
      </c>
      <c r="E1147" t="s">
        <v>1059</v>
      </c>
      <c r="F1147" t="s">
        <v>32</v>
      </c>
      <c r="G1147" t="s">
        <v>24</v>
      </c>
      <c r="H1147" t="s">
        <v>24</v>
      </c>
      <c r="I1147" t="s">
        <v>25</v>
      </c>
      <c r="J1147" t="s">
        <v>70</v>
      </c>
      <c r="K1147">
        <v>-45.571225400000003</v>
      </c>
      <c r="L1147">
        <v>-72.068264999999997</v>
      </c>
      <c r="M1147" s="1">
        <v>0</v>
      </c>
      <c r="O1147" t="s">
        <v>54</v>
      </c>
      <c r="P1147" t="s">
        <v>35</v>
      </c>
      <c r="Q1147" s="7">
        <v>2320000000</v>
      </c>
      <c r="R1147" s="1">
        <v>21335.097034688199</v>
      </c>
      <c r="S1147" t="s">
        <v>1060</v>
      </c>
      <c r="T1147" t="s">
        <v>1061</v>
      </c>
      <c r="U1147" t="s">
        <v>25</v>
      </c>
      <c r="V1147" t="s">
        <v>73</v>
      </c>
      <c r="W1147" s="4">
        <f>R1147</f>
        <v>21335.097034688199</v>
      </c>
      <c r="X1147" s="4">
        <f>Y1147*10000</f>
        <v>5803299.9999999991</v>
      </c>
      <c r="Y1147" s="9">
        <v>580.32999999999993</v>
      </c>
      <c r="Z1147" s="5">
        <f>W1147/Y1147</f>
        <v>36.763732763579689</v>
      </c>
      <c r="AA1147" t="str">
        <f>YEAR(E1147)&amp;"-"&amp;IF(MONTH(E1147)&lt;10,"0"&amp;MONTH(E1147),MONTH(E1147))</f>
        <v>2024-06</v>
      </c>
      <c r="AB1147" t="str">
        <f>YEAR(E1147)&amp;"-"&amp;IF(MONTH(E1147)/6&lt;=1,1,2)</f>
        <v>2024-1</v>
      </c>
    </row>
    <row r="1148" spans="1:28" hidden="1" x14ac:dyDescent="0.25">
      <c r="A1148">
        <v>7431058</v>
      </c>
      <c r="B1148">
        <v>403538</v>
      </c>
      <c r="C1148" t="s">
        <v>2419</v>
      </c>
      <c r="D1148" t="s">
        <v>1383</v>
      </c>
      <c r="E1148" t="s">
        <v>669</v>
      </c>
      <c r="F1148" t="s">
        <v>23</v>
      </c>
      <c r="G1148" t="s">
        <v>24</v>
      </c>
      <c r="H1148" t="s">
        <v>24</v>
      </c>
      <c r="I1148" t="s">
        <v>25</v>
      </c>
      <c r="J1148" t="s">
        <v>63</v>
      </c>
      <c r="K1148">
        <v>-46.378345000000003</v>
      </c>
      <c r="L1148">
        <v>-72.300762300000002</v>
      </c>
      <c r="M1148" s="1">
        <v>5730000</v>
      </c>
      <c r="O1148" t="s">
        <v>54</v>
      </c>
      <c r="P1148" t="s">
        <v>35</v>
      </c>
      <c r="Q1148" s="3">
        <v>2464294048</v>
      </c>
      <c r="R1148" s="1">
        <v>66002</v>
      </c>
      <c r="S1148" t="s">
        <v>2420</v>
      </c>
      <c r="T1148" t="s">
        <v>298</v>
      </c>
      <c r="U1148" t="s">
        <v>25</v>
      </c>
      <c r="V1148" t="s">
        <v>66</v>
      </c>
      <c r="W1148" s="4">
        <f>R1148</f>
        <v>66002</v>
      </c>
      <c r="X1148" s="4">
        <f>Y1148*10000</f>
        <v>5730000</v>
      </c>
      <c r="Y1148" s="9">
        <v>573</v>
      </c>
      <c r="Z1148" s="5">
        <f>W1148/Y1148</f>
        <v>115.18673647469458</v>
      </c>
      <c r="AA1148" t="str">
        <f>YEAR(E1148)&amp;"-"&amp;IF(MONTH(E1148)&lt;10,"0"&amp;MONTH(E1148),MONTH(E1148))</f>
        <v>2024-05</v>
      </c>
      <c r="AB1148" t="str">
        <f>YEAR(E1148)&amp;"-"&amp;IF(MONTH(E1148)/6&lt;=1,1,2)</f>
        <v>2024-1</v>
      </c>
    </row>
    <row r="1149" spans="1:28" hidden="1" x14ac:dyDescent="0.25">
      <c r="A1149">
        <v>7192617</v>
      </c>
      <c r="B1149">
        <v>390140</v>
      </c>
      <c r="C1149" t="s">
        <v>1386</v>
      </c>
      <c r="D1149" t="s">
        <v>403</v>
      </c>
      <c r="E1149" t="s">
        <v>718</v>
      </c>
      <c r="F1149" t="s">
        <v>23</v>
      </c>
      <c r="G1149" t="s">
        <v>24</v>
      </c>
      <c r="H1149" t="s">
        <v>24</v>
      </c>
      <c r="I1149" t="s">
        <v>25</v>
      </c>
      <c r="J1149" t="s">
        <v>63</v>
      </c>
      <c r="K1149">
        <v>-46.4558356</v>
      </c>
      <c r="L1149">
        <v>-72.672460799999996</v>
      </c>
      <c r="M1149" s="1">
        <v>5680000</v>
      </c>
      <c r="O1149" t="s">
        <v>27</v>
      </c>
      <c r="P1149" t="s">
        <v>734</v>
      </c>
      <c r="Q1149" s="3">
        <v>1022400000</v>
      </c>
      <c r="R1149" s="1">
        <v>27594.694822755901</v>
      </c>
      <c r="S1149" t="s">
        <v>1367</v>
      </c>
      <c r="T1149" t="s">
        <v>1365</v>
      </c>
      <c r="U1149" t="s">
        <v>25</v>
      </c>
      <c r="V1149" t="s">
        <v>66</v>
      </c>
      <c r="W1149" s="4">
        <f>R1149</f>
        <v>27594.694822755901</v>
      </c>
      <c r="X1149" s="4">
        <f>Y1149*10000</f>
        <v>5680000</v>
      </c>
      <c r="Y1149" s="9">
        <v>568</v>
      </c>
      <c r="Z1149" s="5">
        <f>W1149/Y1149</f>
        <v>48.582209194992785</v>
      </c>
      <c r="AA1149" t="str">
        <f>YEAR(E1149)&amp;"-"&amp;IF(MONTH(E1149)&lt;10,"0"&amp;MONTH(E1149),MONTH(E1149))</f>
        <v>2024-03</v>
      </c>
      <c r="AB1149" t="str">
        <f>YEAR(E1149)&amp;"-"&amp;IF(MONTH(E1149)/6&lt;=1,1,2)</f>
        <v>2024-1</v>
      </c>
    </row>
    <row r="1150" spans="1:28" hidden="1" x14ac:dyDescent="0.25">
      <c r="A1150">
        <v>6882277</v>
      </c>
      <c r="B1150">
        <v>373978</v>
      </c>
      <c r="C1150" t="s">
        <v>2361</v>
      </c>
      <c r="D1150" t="s">
        <v>2362</v>
      </c>
      <c r="E1150" t="s">
        <v>1511</v>
      </c>
      <c r="F1150" t="s">
        <v>23</v>
      </c>
      <c r="G1150" t="s">
        <v>24</v>
      </c>
      <c r="H1150" t="s">
        <v>24</v>
      </c>
      <c r="I1150" t="s">
        <v>25</v>
      </c>
      <c r="J1150" t="s">
        <v>42</v>
      </c>
      <c r="K1150">
        <v>-44.662658899999997</v>
      </c>
      <c r="L1150">
        <v>-71.814468500000004</v>
      </c>
      <c r="M1150" s="1">
        <v>5670000</v>
      </c>
      <c r="O1150" t="s">
        <v>54</v>
      </c>
      <c r="P1150" t="s">
        <v>35</v>
      </c>
      <c r="Q1150" s="3">
        <v>2268000000</v>
      </c>
      <c r="R1150" s="1">
        <v>61537.376223184197</v>
      </c>
      <c r="S1150" t="s">
        <v>2363</v>
      </c>
      <c r="T1150" t="s">
        <v>2364</v>
      </c>
      <c r="U1150" t="s">
        <v>25</v>
      </c>
      <c r="V1150" t="s">
        <v>46</v>
      </c>
      <c r="W1150" s="4">
        <f>R1150</f>
        <v>61537.376223184197</v>
      </c>
      <c r="X1150" s="4">
        <f>Y1150*10000</f>
        <v>5670000</v>
      </c>
      <c r="Y1150" s="9">
        <v>567</v>
      </c>
      <c r="Z1150" s="5">
        <f>W1150/Y1150</f>
        <v>108.53152773048359</v>
      </c>
      <c r="AA1150" t="str">
        <f>YEAR(E1150)&amp;"-"&amp;IF(MONTH(E1150)&lt;10,"0"&amp;MONTH(E1150),MONTH(E1150))</f>
        <v>2024-01</v>
      </c>
      <c r="AB1150" t="str">
        <f>YEAR(E1150)&amp;"-"&amp;IF(MONTH(E1150)/6&lt;=1,1,2)</f>
        <v>2024-1</v>
      </c>
    </row>
    <row r="1151" spans="1:28" hidden="1" x14ac:dyDescent="0.25">
      <c r="A1151">
        <v>7328889</v>
      </c>
      <c r="B1151">
        <v>398105</v>
      </c>
      <c r="C1151" t="s">
        <v>1797</v>
      </c>
      <c r="D1151" t="s">
        <v>887</v>
      </c>
      <c r="E1151" t="s">
        <v>1197</v>
      </c>
      <c r="F1151" t="s">
        <v>23</v>
      </c>
      <c r="G1151" t="s">
        <v>24</v>
      </c>
      <c r="H1151" t="s">
        <v>24</v>
      </c>
      <c r="I1151" t="s">
        <v>25</v>
      </c>
      <c r="J1151" t="s">
        <v>59</v>
      </c>
      <c r="K1151">
        <v>-44.975626599999998</v>
      </c>
      <c r="L1151">
        <v>-72.298504300000005</v>
      </c>
      <c r="M1151" s="1">
        <v>5550000</v>
      </c>
      <c r="O1151" t="s">
        <v>27</v>
      </c>
      <c r="P1151" t="s">
        <v>736</v>
      </c>
      <c r="Q1151" s="3">
        <v>1399746192</v>
      </c>
      <c r="R1151" s="1">
        <v>37600</v>
      </c>
      <c r="S1151" t="s">
        <v>1795</v>
      </c>
      <c r="T1151" t="s">
        <v>1796</v>
      </c>
      <c r="U1151" t="s">
        <v>25</v>
      </c>
      <c r="V1151" t="s">
        <v>61</v>
      </c>
      <c r="W1151" s="4">
        <f>R1151</f>
        <v>37600</v>
      </c>
      <c r="X1151" s="4">
        <f>Y1151*10000</f>
        <v>5550000</v>
      </c>
      <c r="Y1151" s="9">
        <v>555</v>
      </c>
      <c r="Z1151" s="5">
        <f>W1151/Y1151</f>
        <v>67.747747747747752</v>
      </c>
      <c r="AA1151" t="str">
        <f>YEAR(E1151)&amp;"-"&amp;IF(MONTH(E1151)&lt;10,"0"&amp;MONTH(E1151),MONTH(E1151))</f>
        <v>2024-04</v>
      </c>
      <c r="AB1151" t="str">
        <f>YEAR(E1151)&amp;"-"&amp;IF(MONTH(E1151)/6&lt;=1,1,2)</f>
        <v>2024-1</v>
      </c>
    </row>
    <row r="1152" spans="1:28" hidden="1" x14ac:dyDescent="0.25">
      <c r="A1152">
        <v>7573001</v>
      </c>
      <c r="B1152">
        <v>419970</v>
      </c>
      <c r="C1152" t="s">
        <v>1110</v>
      </c>
      <c r="D1152" t="s">
        <v>342</v>
      </c>
      <c r="E1152" t="s">
        <v>786</v>
      </c>
      <c r="F1152" t="s">
        <v>23</v>
      </c>
      <c r="G1152" t="s">
        <v>24</v>
      </c>
      <c r="H1152" t="s">
        <v>24</v>
      </c>
      <c r="I1152" t="s">
        <v>25</v>
      </c>
      <c r="J1152" t="s">
        <v>33</v>
      </c>
      <c r="K1152">
        <v>-46.967458700000002</v>
      </c>
      <c r="L1152">
        <v>-72.585059599999994</v>
      </c>
      <c r="M1152" s="1">
        <v>5470000</v>
      </c>
      <c r="O1152" t="s">
        <v>54</v>
      </c>
      <c r="P1152" t="s">
        <v>35</v>
      </c>
      <c r="Q1152" s="3">
        <v>780000000</v>
      </c>
      <c r="R1152" s="1">
        <v>20847.348497908399</v>
      </c>
      <c r="S1152" t="s">
        <v>1111</v>
      </c>
      <c r="T1152" t="s">
        <v>1005</v>
      </c>
      <c r="U1152" t="s">
        <v>25</v>
      </c>
      <c r="V1152" t="s">
        <v>36</v>
      </c>
      <c r="W1152" s="4">
        <f>R1152</f>
        <v>20847.348497908399</v>
      </c>
      <c r="X1152" s="4">
        <f>Y1152*10000</f>
        <v>5470000</v>
      </c>
      <c r="Y1152" s="9">
        <v>547</v>
      </c>
      <c r="Z1152" s="5">
        <f>W1152/Y1152</f>
        <v>38.112154475152465</v>
      </c>
      <c r="AA1152" t="str">
        <f>YEAR(E1152)&amp;"-"&amp;IF(MONTH(E1152)&lt;10,"0"&amp;MONTH(E1152),MONTH(E1152))</f>
        <v>2024-06</v>
      </c>
      <c r="AB1152" t="str">
        <f>YEAR(E1152)&amp;"-"&amp;IF(MONTH(E1152)/6&lt;=1,1,2)</f>
        <v>2024-1</v>
      </c>
    </row>
    <row r="1153" spans="1:29" hidden="1" x14ac:dyDescent="0.25">
      <c r="A1153">
        <v>7406714</v>
      </c>
      <c r="B1153">
        <v>402131</v>
      </c>
      <c r="C1153" t="s">
        <v>1191</v>
      </c>
      <c r="D1153" t="s">
        <v>887</v>
      </c>
      <c r="E1153" t="s">
        <v>888</v>
      </c>
      <c r="F1153" t="s">
        <v>23</v>
      </c>
      <c r="G1153" t="s">
        <v>24</v>
      </c>
      <c r="H1153" t="s">
        <v>24</v>
      </c>
      <c r="I1153" t="s">
        <v>25</v>
      </c>
      <c r="J1153" t="s">
        <v>127</v>
      </c>
      <c r="K1153">
        <v>-47.397734999999997</v>
      </c>
      <c r="L1153">
        <v>-72.267915900000006</v>
      </c>
      <c r="M1153" s="1">
        <v>5450000</v>
      </c>
      <c r="O1153" t="s">
        <v>27</v>
      </c>
      <c r="P1153" t="s">
        <v>889</v>
      </c>
      <c r="Q1153" s="3">
        <v>843129765</v>
      </c>
      <c r="R1153" s="1">
        <v>22600</v>
      </c>
      <c r="S1153" t="s">
        <v>1192</v>
      </c>
      <c r="T1153" t="s">
        <v>644</v>
      </c>
      <c r="U1153" t="s">
        <v>25</v>
      </c>
      <c r="V1153" t="s">
        <v>129</v>
      </c>
      <c r="W1153" s="4">
        <f>R1153</f>
        <v>22600</v>
      </c>
      <c r="X1153" s="4">
        <f>Y1153*10000</f>
        <v>5450000</v>
      </c>
      <c r="Y1153" s="9">
        <v>545</v>
      </c>
      <c r="Z1153" s="5">
        <f>W1153/Y1153</f>
        <v>41.467889908256879</v>
      </c>
      <c r="AA1153" t="str">
        <f>YEAR(E1153)&amp;"-"&amp;IF(MONTH(E1153)&lt;10,"0"&amp;MONTH(E1153),MONTH(E1153))</f>
        <v>2024-05</v>
      </c>
      <c r="AB1153" t="str">
        <f>YEAR(E1153)&amp;"-"&amp;IF(MONTH(E1153)/6&lt;=1,1,2)</f>
        <v>2024-1</v>
      </c>
    </row>
    <row r="1154" spans="1:29" hidden="1" x14ac:dyDescent="0.25">
      <c r="A1154">
        <v>7378893</v>
      </c>
      <c r="B1154">
        <v>400747</v>
      </c>
      <c r="C1154" t="s">
        <v>2016</v>
      </c>
      <c r="D1154" t="s">
        <v>2017</v>
      </c>
      <c r="E1154" t="s">
        <v>244</v>
      </c>
      <c r="F1154" t="s">
        <v>23</v>
      </c>
      <c r="G1154" t="s">
        <v>24</v>
      </c>
      <c r="H1154" t="s">
        <v>24</v>
      </c>
      <c r="I1154" t="s">
        <v>25</v>
      </c>
      <c r="J1154" t="s">
        <v>26</v>
      </c>
      <c r="K1154">
        <v>-45.414988000000001</v>
      </c>
      <c r="L1154">
        <v>-72.687180499999997</v>
      </c>
      <c r="M1154" s="1">
        <v>5381200</v>
      </c>
      <c r="O1154" t="s">
        <v>27</v>
      </c>
      <c r="P1154" t="s">
        <v>889</v>
      </c>
      <c r="Q1154" s="3">
        <v>1614360000</v>
      </c>
      <c r="R1154" s="1">
        <v>43330.357607774298</v>
      </c>
      <c r="S1154" t="s">
        <v>2018</v>
      </c>
      <c r="T1154" t="s">
        <v>2019</v>
      </c>
      <c r="U1154" t="s">
        <v>25</v>
      </c>
      <c r="V1154" t="s">
        <v>25</v>
      </c>
      <c r="W1154" s="4">
        <f>R1154</f>
        <v>43330.357607774298</v>
      </c>
      <c r="X1154" s="4">
        <f>Y1154*10000</f>
        <v>5381200</v>
      </c>
      <c r="Y1154" s="9">
        <v>538.12</v>
      </c>
      <c r="Z1154" s="5">
        <f>W1154/Y1154</f>
        <v>80.521737916773759</v>
      </c>
      <c r="AA1154" t="str">
        <f>YEAR(E1154)&amp;"-"&amp;IF(MONTH(E1154)&lt;10,"0"&amp;MONTH(E1154),MONTH(E1154))</f>
        <v>2024-05</v>
      </c>
      <c r="AB1154" t="str">
        <f>YEAR(E1154)&amp;"-"&amp;IF(MONTH(E1154)/6&lt;=1,1,2)</f>
        <v>2024-1</v>
      </c>
    </row>
    <row r="1155" spans="1:29" hidden="1" x14ac:dyDescent="0.25">
      <c r="A1155">
        <v>7055499</v>
      </c>
      <c r="B1155">
        <v>382858</v>
      </c>
      <c r="C1155" t="s">
        <v>1909</v>
      </c>
      <c r="D1155" t="s">
        <v>1289</v>
      </c>
      <c r="E1155" t="s">
        <v>226</v>
      </c>
      <c r="F1155" t="s">
        <v>23</v>
      </c>
      <c r="G1155" t="s">
        <v>24</v>
      </c>
      <c r="H1155" t="s">
        <v>39</v>
      </c>
      <c r="I1155" t="s">
        <v>25</v>
      </c>
      <c r="J1155" t="s">
        <v>70</v>
      </c>
      <c r="K1155">
        <v>-45.56906</v>
      </c>
      <c r="L1155">
        <v>-72.071826200000004</v>
      </c>
      <c r="M1155" s="1">
        <v>0</v>
      </c>
      <c r="O1155" t="s">
        <v>27</v>
      </c>
      <c r="P1155" t="s">
        <v>1496</v>
      </c>
      <c r="Q1155" s="3">
        <v>1289047276</v>
      </c>
      <c r="R1155" s="1">
        <v>35000</v>
      </c>
      <c r="S1155" t="s">
        <v>1904</v>
      </c>
      <c r="T1155" t="s">
        <v>1905</v>
      </c>
      <c r="U1155" t="s">
        <v>25</v>
      </c>
      <c r="V1155" t="s">
        <v>73</v>
      </c>
      <c r="W1155" s="4">
        <f>R1155</f>
        <v>35000</v>
      </c>
      <c r="X1155" s="4">
        <f>Y1155*10000</f>
        <v>4740000</v>
      </c>
      <c r="Y1155" s="9">
        <v>474</v>
      </c>
      <c r="Z1155" s="5">
        <f>W1155/Y1155</f>
        <v>73.839662447257382</v>
      </c>
      <c r="AA1155" t="str">
        <f>YEAR(E1155)&amp;"-"&amp;IF(MONTH(E1155)&lt;10,"0"&amp;MONTH(E1155),MONTH(E1155))</f>
        <v>2024-02</v>
      </c>
      <c r="AB1155" t="str">
        <f>YEAR(E1155)&amp;"-"&amp;IF(MONTH(E1155)/6&lt;=1,1,2)</f>
        <v>2024-1</v>
      </c>
    </row>
    <row r="1156" spans="1:29" hidden="1" x14ac:dyDescent="0.25">
      <c r="A1156">
        <v>7328885</v>
      </c>
      <c r="B1156">
        <v>398101</v>
      </c>
      <c r="C1156" t="s">
        <v>1553</v>
      </c>
      <c r="D1156" t="s">
        <v>887</v>
      </c>
      <c r="E1156" t="s">
        <v>1197</v>
      </c>
      <c r="F1156" t="s">
        <v>23</v>
      </c>
      <c r="G1156" t="s">
        <v>24</v>
      </c>
      <c r="H1156" t="s">
        <v>24</v>
      </c>
      <c r="I1156" t="s">
        <v>25</v>
      </c>
      <c r="J1156" t="s">
        <v>127</v>
      </c>
      <c r="K1156">
        <v>-47.467895800000001</v>
      </c>
      <c r="L1156">
        <v>-72.532435599999999</v>
      </c>
      <c r="M1156" s="1">
        <v>4710000</v>
      </c>
      <c r="O1156" t="s">
        <v>27</v>
      </c>
      <c r="P1156" t="s">
        <v>736</v>
      </c>
      <c r="Q1156" s="3">
        <v>964186871</v>
      </c>
      <c r="R1156" s="1">
        <v>25900</v>
      </c>
      <c r="S1156" t="s">
        <v>1552</v>
      </c>
      <c r="T1156" t="s">
        <v>644</v>
      </c>
      <c r="U1156" t="s">
        <v>25</v>
      </c>
      <c r="V1156" t="s">
        <v>129</v>
      </c>
      <c r="W1156" s="4">
        <f>R1156</f>
        <v>25900</v>
      </c>
      <c r="X1156" s="4">
        <f>Y1156*10000</f>
        <v>4710000</v>
      </c>
      <c r="Y1156" s="9">
        <v>471</v>
      </c>
      <c r="Z1156" s="5">
        <f>W1156/Y1156</f>
        <v>54.989384288747345</v>
      </c>
      <c r="AA1156" t="str">
        <f>YEAR(E1156)&amp;"-"&amp;IF(MONTH(E1156)&lt;10,"0"&amp;MONTH(E1156),MONTH(E1156))</f>
        <v>2024-04</v>
      </c>
      <c r="AB1156" t="str">
        <f>YEAR(E1156)&amp;"-"&amp;IF(MONTH(E1156)/6&lt;=1,1,2)</f>
        <v>2024-1</v>
      </c>
    </row>
    <row r="1157" spans="1:29" x14ac:dyDescent="0.25">
      <c r="A1157">
        <v>6988409</v>
      </c>
      <c r="B1157">
        <v>379585</v>
      </c>
      <c r="C1157" s="10" t="s">
        <v>3303</v>
      </c>
      <c r="D1157" t="s">
        <v>1470</v>
      </c>
      <c r="E1157" t="s">
        <v>2665</v>
      </c>
      <c r="F1157" t="s">
        <v>23</v>
      </c>
      <c r="G1157" t="s">
        <v>24</v>
      </c>
      <c r="H1157" t="s">
        <v>24</v>
      </c>
      <c r="I1157" t="s">
        <v>25</v>
      </c>
      <c r="J1157" t="s">
        <v>63</v>
      </c>
      <c r="K1157">
        <v>-46.3501221</v>
      </c>
      <c r="L1157">
        <v>-71.784448400000002</v>
      </c>
      <c r="M1157" s="1">
        <v>2500000</v>
      </c>
      <c r="O1157" t="s">
        <v>54</v>
      </c>
      <c r="P1157" t="s">
        <v>35</v>
      </c>
      <c r="Q1157" s="3">
        <v>2496615145</v>
      </c>
      <c r="R1157" s="1">
        <v>68000</v>
      </c>
      <c r="S1157" t="s">
        <v>3304</v>
      </c>
      <c r="T1157" t="s">
        <v>3302</v>
      </c>
      <c r="U1157" t="s">
        <v>25</v>
      </c>
      <c r="V1157" t="s">
        <v>66</v>
      </c>
      <c r="W1157" s="4">
        <f>R1157</f>
        <v>68000</v>
      </c>
      <c r="X1157" s="4">
        <f>Y1157*10000</f>
        <v>2500000</v>
      </c>
      <c r="Y1157" s="9">
        <v>250</v>
      </c>
      <c r="Z1157" s="5">
        <f>W1157/Y1157</f>
        <v>272</v>
      </c>
      <c r="AA1157" t="str">
        <f>YEAR(E1157)&amp;"-"&amp;IF(MONTH(E1157)&lt;10,"0"&amp;MONTH(E1157),MONTH(E1157))</f>
        <v>2024-02</v>
      </c>
      <c r="AB1157" t="str">
        <f>YEAR(E1157)&amp;"-"&amp;IF(MONTH(E1157)/6&lt;=1,1,2)</f>
        <v>2024-1</v>
      </c>
      <c r="AC1157">
        <v>4</v>
      </c>
    </row>
    <row r="1158" spans="1:29" hidden="1" x14ac:dyDescent="0.25">
      <c r="A1158">
        <v>6871489</v>
      </c>
      <c r="B1158">
        <v>373307</v>
      </c>
      <c r="C1158" t="s">
        <v>1805</v>
      </c>
      <c r="D1158" t="s">
        <v>1507</v>
      </c>
      <c r="E1158" t="s">
        <v>1806</v>
      </c>
      <c r="F1158" t="s">
        <v>32</v>
      </c>
      <c r="G1158" t="s">
        <v>24</v>
      </c>
      <c r="H1158" t="s">
        <v>24</v>
      </c>
      <c r="I1158" t="s">
        <v>25</v>
      </c>
      <c r="J1158" t="s">
        <v>26</v>
      </c>
      <c r="K1158">
        <v>-45.635163220000003</v>
      </c>
      <c r="L1158">
        <v>-72.5805048</v>
      </c>
      <c r="M1158" s="1">
        <v>4500000</v>
      </c>
      <c r="O1158" t="s">
        <v>27</v>
      </c>
      <c r="P1158" t="s">
        <v>1807</v>
      </c>
      <c r="Q1158" s="3">
        <v>1125000000</v>
      </c>
      <c r="R1158" s="1">
        <v>30524.492174198502</v>
      </c>
      <c r="S1158" t="s">
        <v>1808</v>
      </c>
      <c r="T1158" t="s">
        <v>1809</v>
      </c>
      <c r="U1158" t="s">
        <v>25</v>
      </c>
      <c r="V1158" t="s">
        <v>25</v>
      </c>
      <c r="W1158" s="4">
        <f>R1158</f>
        <v>30524.492174198502</v>
      </c>
      <c r="X1158" s="4">
        <f>Y1158*10000</f>
        <v>4500000</v>
      </c>
      <c r="Y1158" s="9">
        <v>450</v>
      </c>
      <c r="Z1158" s="5">
        <f>W1158/Y1158</f>
        <v>67.832204831552232</v>
      </c>
      <c r="AA1158" t="str">
        <f>YEAR(E1158)&amp;"-"&amp;IF(MONTH(E1158)&lt;10,"0"&amp;MONTH(E1158),MONTH(E1158))</f>
        <v>2024-01</v>
      </c>
      <c r="AB1158" t="str">
        <f>YEAR(E1158)&amp;"-"&amp;IF(MONTH(E1158)/6&lt;=1,1,2)</f>
        <v>2024-1</v>
      </c>
    </row>
    <row r="1159" spans="1:29" hidden="1" x14ac:dyDescent="0.25">
      <c r="A1159">
        <v>7652111</v>
      </c>
      <c r="B1159">
        <v>426423</v>
      </c>
      <c r="C1159" t="s">
        <v>1491</v>
      </c>
      <c r="D1159" t="s">
        <v>740</v>
      </c>
      <c r="E1159" t="s">
        <v>551</v>
      </c>
      <c r="F1159" t="s">
        <v>23</v>
      </c>
      <c r="G1159" t="s">
        <v>24</v>
      </c>
      <c r="H1159" t="s">
        <v>24</v>
      </c>
      <c r="I1159" t="s">
        <v>25</v>
      </c>
      <c r="J1159" t="s">
        <v>26</v>
      </c>
      <c r="K1159">
        <v>-45.403731499999999</v>
      </c>
      <c r="L1159">
        <v>-72.686491899999993</v>
      </c>
      <c r="M1159" s="1">
        <v>4450000</v>
      </c>
      <c r="O1159" t="s">
        <v>27</v>
      </c>
      <c r="P1159" t="s">
        <v>519</v>
      </c>
      <c r="Q1159" s="3">
        <v>880000000</v>
      </c>
      <c r="R1159" s="1">
        <v>23452.207598941699</v>
      </c>
      <c r="S1159" t="s">
        <v>1487</v>
      </c>
      <c r="T1159" t="s">
        <v>228</v>
      </c>
      <c r="U1159" t="s">
        <v>25</v>
      </c>
      <c r="V1159" t="s">
        <v>25</v>
      </c>
      <c r="W1159" s="4">
        <f>R1159</f>
        <v>23452.207598941699</v>
      </c>
      <c r="X1159" s="4">
        <f>Y1159*10000</f>
        <v>4450000</v>
      </c>
      <c r="Y1159" s="9">
        <v>445</v>
      </c>
      <c r="Z1159" s="5">
        <f>W1159/Y1159</f>
        <v>52.701590109981346</v>
      </c>
      <c r="AA1159" t="str">
        <f>YEAR(E1159)&amp;"-"&amp;IF(MONTH(E1159)&lt;10,"0"&amp;MONTH(E1159),MONTH(E1159))</f>
        <v>2024-06</v>
      </c>
      <c r="AB1159" t="str">
        <f>YEAR(E1159)&amp;"-"&amp;IF(MONTH(E1159)/6&lt;=1,1,2)</f>
        <v>2024-1</v>
      </c>
    </row>
    <row r="1160" spans="1:29" hidden="1" x14ac:dyDescent="0.25">
      <c r="A1160">
        <v>7431421</v>
      </c>
      <c r="B1160">
        <v>403628</v>
      </c>
      <c r="C1160" t="s">
        <v>987</v>
      </c>
      <c r="D1160" t="s">
        <v>887</v>
      </c>
      <c r="E1160" t="s">
        <v>988</v>
      </c>
      <c r="F1160" t="s">
        <v>23</v>
      </c>
      <c r="G1160" t="s">
        <v>24</v>
      </c>
      <c r="H1160" t="s">
        <v>24</v>
      </c>
      <c r="I1160" t="s">
        <v>25</v>
      </c>
      <c r="J1160" t="s">
        <v>127</v>
      </c>
      <c r="K1160">
        <v>-47.113821899999998</v>
      </c>
      <c r="L1160">
        <v>-72.764110099999996</v>
      </c>
      <c r="M1160" s="1">
        <v>4400000</v>
      </c>
      <c r="O1160" t="s">
        <v>27</v>
      </c>
      <c r="P1160" t="s">
        <v>889</v>
      </c>
      <c r="Q1160" s="3">
        <v>567517151</v>
      </c>
      <c r="R1160" s="1">
        <v>15200</v>
      </c>
      <c r="S1160" t="s">
        <v>986</v>
      </c>
      <c r="T1160" t="s">
        <v>644</v>
      </c>
      <c r="U1160" t="s">
        <v>25</v>
      </c>
      <c r="V1160" t="s">
        <v>129</v>
      </c>
      <c r="W1160" s="4">
        <f>R1160</f>
        <v>15200</v>
      </c>
      <c r="X1160" s="4">
        <f>Y1160*10000</f>
        <v>4400000</v>
      </c>
      <c r="Y1160" s="9">
        <v>440</v>
      </c>
      <c r="Z1160" s="5">
        <f>W1160/Y1160</f>
        <v>34.545454545454547</v>
      </c>
      <c r="AA1160" t="str">
        <f>YEAR(E1160)&amp;"-"&amp;IF(MONTH(E1160)&lt;10,"0"&amp;MONTH(E1160),MONTH(E1160))</f>
        <v>2024-05</v>
      </c>
      <c r="AB1160" t="str">
        <f>YEAR(E1160)&amp;"-"&amp;IF(MONTH(E1160)/6&lt;=1,1,2)</f>
        <v>2024-1</v>
      </c>
    </row>
    <row r="1161" spans="1:29" hidden="1" x14ac:dyDescent="0.25">
      <c r="A1161">
        <v>7473582</v>
      </c>
      <c r="B1161">
        <v>405909</v>
      </c>
      <c r="C1161" t="s">
        <v>1171</v>
      </c>
      <c r="D1161" t="s">
        <v>661</v>
      </c>
      <c r="E1161" t="s">
        <v>1172</v>
      </c>
      <c r="F1161" t="s">
        <v>153</v>
      </c>
      <c r="G1161" t="s">
        <v>24</v>
      </c>
      <c r="H1161" t="s">
        <v>39</v>
      </c>
      <c r="I1161" t="s">
        <v>25</v>
      </c>
      <c r="J1161" t="s">
        <v>59</v>
      </c>
      <c r="K1161">
        <v>-44.729918699999999</v>
      </c>
      <c r="L1161">
        <v>-72.682281200000006</v>
      </c>
      <c r="M1161" s="1">
        <v>4150000</v>
      </c>
      <c r="O1161" t="s">
        <v>54</v>
      </c>
      <c r="P1161" t="s">
        <v>35</v>
      </c>
      <c r="Q1161" s="3">
        <v>635438410</v>
      </c>
      <c r="R1161" s="1">
        <v>17000</v>
      </c>
      <c r="S1161" t="s">
        <v>1173</v>
      </c>
      <c r="T1161" t="s">
        <v>309</v>
      </c>
      <c r="U1161" t="s">
        <v>25</v>
      </c>
      <c r="V1161" t="s">
        <v>61</v>
      </c>
      <c r="W1161" s="4">
        <f>R1161</f>
        <v>17000</v>
      </c>
      <c r="X1161" s="4">
        <f>Y1161*10000</f>
        <v>4150000</v>
      </c>
      <c r="Y1161" s="9">
        <v>415</v>
      </c>
      <c r="Z1161" s="5">
        <f>W1161/Y1161</f>
        <v>40.963855421686745</v>
      </c>
      <c r="AA1161" t="str">
        <f>YEAR(E1161)&amp;"-"&amp;IF(MONTH(E1161)&lt;10,"0"&amp;MONTH(E1161),MONTH(E1161))</f>
        <v>2024-05</v>
      </c>
      <c r="AB1161" t="str">
        <f>YEAR(E1161)&amp;"-"&amp;IF(MONTH(E1161)/6&lt;=1,1,2)</f>
        <v>2024-1</v>
      </c>
    </row>
    <row r="1162" spans="1:29" x14ac:dyDescent="0.25">
      <c r="A1162">
        <v>7377331</v>
      </c>
      <c r="B1162">
        <v>400614</v>
      </c>
      <c r="C1162" s="10" t="s">
        <v>3282</v>
      </c>
      <c r="D1162" t="s">
        <v>486</v>
      </c>
      <c r="E1162" t="s">
        <v>244</v>
      </c>
      <c r="F1162" t="s">
        <v>32</v>
      </c>
      <c r="G1162" t="s">
        <v>24</v>
      </c>
      <c r="H1162" t="s">
        <v>24</v>
      </c>
      <c r="I1162" t="s">
        <v>25</v>
      </c>
      <c r="J1162" t="s">
        <v>26</v>
      </c>
      <c r="K1162">
        <v>-45.467113650000002</v>
      </c>
      <c r="L1162">
        <v>-72.703399660000002</v>
      </c>
      <c r="M1162" s="1">
        <v>1828100</v>
      </c>
      <c r="O1162" t="s">
        <v>54</v>
      </c>
      <c r="P1162" t="s">
        <v>35</v>
      </c>
      <c r="Q1162" s="3">
        <v>1831000000</v>
      </c>
      <c r="R1162" s="1">
        <v>49145.100708537597</v>
      </c>
      <c r="S1162" t="s">
        <v>3283</v>
      </c>
      <c r="T1162" t="s">
        <v>3284</v>
      </c>
      <c r="U1162" t="s">
        <v>25</v>
      </c>
      <c r="V1162" t="s">
        <v>25</v>
      </c>
      <c r="W1162" s="4">
        <f>R1162</f>
        <v>49145.100708537597</v>
      </c>
      <c r="X1162" s="4">
        <f>Y1162*10000</f>
        <v>1828100</v>
      </c>
      <c r="Y1162" s="9">
        <v>182.81</v>
      </c>
      <c r="Z1162" s="5">
        <f>W1162/Y1162</f>
        <v>268.8315776409255</v>
      </c>
      <c r="AA1162" t="str">
        <f>YEAR(E1162)&amp;"-"&amp;IF(MONTH(E1162)&lt;10,"0"&amp;MONTH(E1162),MONTH(E1162))</f>
        <v>2024-05</v>
      </c>
      <c r="AB1162" t="str">
        <f>YEAR(E1162)&amp;"-"&amp;IF(MONTH(E1162)/6&lt;=1,1,2)</f>
        <v>2024-1</v>
      </c>
      <c r="AC1162">
        <v>2</v>
      </c>
    </row>
    <row r="1163" spans="1:29" hidden="1" x14ac:dyDescent="0.25">
      <c r="A1163">
        <v>7483616</v>
      </c>
      <c r="B1163">
        <v>408614</v>
      </c>
      <c r="C1163" t="s">
        <v>3503</v>
      </c>
      <c r="D1163" t="s">
        <v>3504</v>
      </c>
      <c r="E1163" t="s">
        <v>152</v>
      </c>
      <c r="F1163" t="s">
        <v>153</v>
      </c>
      <c r="G1163" t="s">
        <v>24</v>
      </c>
      <c r="H1163" t="s">
        <v>39</v>
      </c>
      <c r="I1163" t="s">
        <v>25</v>
      </c>
      <c r="J1163" t="s">
        <v>70</v>
      </c>
      <c r="K1163">
        <v>-44.893470299999997</v>
      </c>
      <c r="L1163">
        <v>-72.202055000000001</v>
      </c>
      <c r="M1163" s="1">
        <v>3900000</v>
      </c>
      <c r="O1163" t="s">
        <v>54</v>
      </c>
      <c r="P1163" t="s">
        <v>35</v>
      </c>
      <c r="Q1163" s="3">
        <v>4680000000</v>
      </c>
      <c r="R1163" s="1">
        <v>125185</v>
      </c>
      <c r="S1163" t="s">
        <v>3505</v>
      </c>
      <c r="T1163" t="s">
        <v>155</v>
      </c>
      <c r="U1163" t="s">
        <v>25</v>
      </c>
      <c r="V1163" t="s">
        <v>73</v>
      </c>
      <c r="W1163" s="4">
        <f>R1163</f>
        <v>125185</v>
      </c>
      <c r="X1163" s="4">
        <f>Y1163*10000</f>
        <v>3900000</v>
      </c>
      <c r="Y1163" s="9">
        <v>390</v>
      </c>
      <c r="Z1163" s="5">
        <f>W1163/Y1163</f>
        <v>320.9871794871795</v>
      </c>
      <c r="AA1163" t="str">
        <f>YEAR(E1163)&amp;"-"&amp;IF(MONTH(E1163)&lt;10,"0"&amp;MONTH(E1163),MONTH(E1163))</f>
        <v>2024-05</v>
      </c>
      <c r="AB1163" t="str">
        <f>YEAR(E1163)&amp;"-"&amp;IF(MONTH(E1163)/6&lt;=1,1,2)</f>
        <v>2024-1</v>
      </c>
    </row>
    <row r="1164" spans="1:29" hidden="1" x14ac:dyDescent="0.25">
      <c r="A1164">
        <v>7330969</v>
      </c>
      <c r="B1164">
        <v>398273</v>
      </c>
      <c r="C1164" t="s">
        <v>2020</v>
      </c>
      <c r="D1164" t="s">
        <v>2021</v>
      </c>
      <c r="E1164" t="s">
        <v>735</v>
      </c>
      <c r="F1164" t="s">
        <v>23</v>
      </c>
      <c r="G1164" t="s">
        <v>24</v>
      </c>
      <c r="H1164" t="s">
        <v>24</v>
      </c>
      <c r="I1164" t="s">
        <v>25</v>
      </c>
      <c r="J1164" t="s">
        <v>26</v>
      </c>
      <c r="K1164">
        <v>-45.313333299999996</v>
      </c>
      <c r="L1164">
        <v>-72.701666599999996</v>
      </c>
      <c r="M1164" s="1">
        <v>3900000</v>
      </c>
      <c r="O1164" t="s">
        <v>27</v>
      </c>
      <c r="P1164" t="s">
        <v>1383</v>
      </c>
      <c r="Q1164" s="3">
        <v>1170000000</v>
      </c>
      <c r="R1164" s="1">
        <v>31432.744806679199</v>
      </c>
      <c r="S1164" t="s">
        <v>35</v>
      </c>
      <c r="T1164" t="s">
        <v>1624</v>
      </c>
      <c r="U1164" t="s">
        <v>25</v>
      </c>
      <c r="V1164" t="s">
        <v>25</v>
      </c>
      <c r="W1164" s="4">
        <f>R1164</f>
        <v>31432.744806679199</v>
      </c>
      <c r="X1164" s="4">
        <f>Y1164*10000</f>
        <v>3900000</v>
      </c>
      <c r="Y1164" s="9">
        <v>390</v>
      </c>
      <c r="Z1164" s="5">
        <f>W1164/Y1164</f>
        <v>80.596781555587683</v>
      </c>
      <c r="AA1164" t="str">
        <f>YEAR(E1164)&amp;"-"&amp;IF(MONTH(E1164)&lt;10,"0"&amp;MONTH(E1164),MONTH(E1164))</f>
        <v>2024-04</v>
      </c>
      <c r="AB1164" t="str">
        <f>YEAR(E1164)&amp;"-"&amp;IF(MONTH(E1164)/6&lt;=1,1,2)</f>
        <v>2024-1</v>
      </c>
    </row>
    <row r="1165" spans="1:29" hidden="1" x14ac:dyDescent="0.25">
      <c r="A1165">
        <v>7661000</v>
      </c>
      <c r="B1165">
        <v>427108</v>
      </c>
      <c r="C1165" t="s">
        <v>1625</v>
      </c>
      <c r="D1165" t="s">
        <v>552</v>
      </c>
      <c r="E1165" t="s">
        <v>52</v>
      </c>
      <c r="F1165" t="s">
        <v>23</v>
      </c>
      <c r="G1165" t="s">
        <v>24</v>
      </c>
      <c r="H1165" t="s">
        <v>24</v>
      </c>
      <c r="I1165" t="s">
        <v>25</v>
      </c>
      <c r="J1165" t="s">
        <v>26</v>
      </c>
      <c r="K1165">
        <v>-45.313333299999996</v>
      </c>
      <c r="L1165">
        <v>-72.701666599999996</v>
      </c>
      <c r="M1165" s="1">
        <v>3900000</v>
      </c>
      <c r="O1165" t="s">
        <v>27</v>
      </c>
      <c r="P1165" t="s">
        <v>197</v>
      </c>
      <c r="Q1165" s="3">
        <v>860000000</v>
      </c>
      <c r="R1165" s="1">
        <v>22919.202880783901</v>
      </c>
      <c r="S1165" t="s">
        <v>1623</v>
      </c>
      <c r="T1165" t="s">
        <v>1624</v>
      </c>
      <c r="U1165" t="s">
        <v>25</v>
      </c>
      <c r="V1165" t="s">
        <v>25</v>
      </c>
      <c r="W1165" s="4">
        <f>R1165</f>
        <v>22919.202880783901</v>
      </c>
      <c r="X1165" s="4">
        <f>Y1165*10000</f>
        <v>3900000</v>
      </c>
      <c r="Y1165" s="9">
        <v>390</v>
      </c>
      <c r="Z1165" s="5">
        <f>W1165/Y1165</f>
        <v>58.767186873804874</v>
      </c>
      <c r="AA1165" t="str">
        <f>YEAR(E1165)&amp;"-"&amp;IF(MONTH(E1165)&lt;10,"0"&amp;MONTH(E1165),MONTH(E1165))</f>
        <v>2024-06</v>
      </c>
      <c r="AB1165" t="str">
        <f>YEAR(E1165)&amp;"-"&amp;IF(MONTH(E1165)/6&lt;=1,1,2)</f>
        <v>2024-1</v>
      </c>
    </row>
    <row r="1166" spans="1:29" hidden="1" x14ac:dyDescent="0.25">
      <c r="A1166">
        <v>6871449</v>
      </c>
      <c r="B1166">
        <v>373299</v>
      </c>
      <c r="C1166" t="s">
        <v>2658</v>
      </c>
      <c r="D1166" t="s">
        <v>1470</v>
      </c>
      <c r="E1166" t="s">
        <v>1806</v>
      </c>
      <c r="F1166" t="s">
        <v>32</v>
      </c>
      <c r="G1166" t="s">
        <v>24</v>
      </c>
      <c r="H1166" t="s">
        <v>24</v>
      </c>
      <c r="I1166" t="s">
        <v>25</v>
      </c>
      <c r="J1166" t="s">
        <v>63</v>
      </c>
      <c r="K1166">
        <v>-46.394280270000003</v>
      </c>
      <c r="L1166">
        <v>-71.885894820000004</v>
      </c>
      <c r="M1166" s="1">
        <v>3765000</v>
      </c>
      <c r="O1166" t="s">
        <v>27</v>
      </c>
      <c r="P1166" t="s">
        <v>1162</v>
      </c>
      <c r="Q1166" s="3">
        <v>2003841690.5</v>
      </c>
      <c r="R1166" s="1">
        <v>54370</v>
      </c>
      <c r="S1166" t="s">
        <v>2659</v>
      </c>
      <c r="T1166" t="s">
        <v>2660</v>
      </c>
      <c r="U1166" t="s">
        <v>25</v>
      </c>
      <c r="V1166" t="s">
        <v>66</v>
      </c>
      <c r="W1166" s="4">
        <f>R1166</f>
        <v>54370</v>
      </c>
      <c r="X1166" s="4">
        <f>Y1166*10000</f>
        <v>3765000</v>
      </c>
      <c r="Y1166" s="9">
        <v>376.5</v>
      </c>
      <c r="Z1166" s="5">
        <f>W1166/Y1166</f>
        <v>144.4090305444887</v>
      </c>
      <c r="AA1166" t="str">
        <f>YEAR(E1166)&amp;"-"&amp;IF(MONTH(E1166)&lt;10,"0"&amp;MONTH(E1166),MONTH(E1166))</f>
        <v>2024-01</v>
      </c>
      <c r="AB1166" t="str">
        <f>YEAR(E1166)&amp;"-"&amp;IF(MONTH(E1166)/6&lt;=1,1,2)</f>
        <v>2024-1</v>
      </c>
    </row>
    <row r="1167" spans="1:29" hidden="1" x14ac:dyDescent="0.25">
      <c r="A1167">
        <v>7278001</v>
      </c>
      <c r="B1167">
        <v>395251</v>
      </c>
      <c r="C1167" t="s">
        <v>2639</v>
      </c>
      <c r="D1167" t="s">
        <v>887</v>
      </c>
      <c r="E1167" t="s">
        <v>1290</v>
      </c>
      <c r="F1167" t="s">
        <v>23</v>
      </c>
      <c r="G1167" t="s">
        <v>24</v>
      </c>
      <c r="H1167" t="s">
        <v>24</v>
      </c>
      <c r="I1167" t="s">
        <v>25</v>
      </c>
      <c r="J1167" t="s">
        <v>63</v>
      </c>
      <c r="K1167">
        <v>-46.395719999999997</v>
      </c>
      <c r="L1167">
        <v>-71.952870000000004</v>
      </c>
      <c r="M1167" s="1">
        <v>3760000</v>
      </c>
      <c r="O1167" t="s">
        <v>27</v>
      </c>
      <c r="P1167" t="s">
        <v>889</v>
      </c>
      <c r="Q1167" s="3">
        <v>2007600034</v>
      </c>
      <c r="R1167" s="1">
        <v>54000</v>
      </c>
      <c r="S1167" t="s">
        <v>2640</v>
      </c>
      <c r="T1167" t="s">
        <v>1745</v>
      </c>
      <c r="U1167" t="s">
        <v>25</v>
      </c>
      <c r="V1167" t="s">
        <v>66</v>
      </c>
      <c r="W1167" s="4">
        <f>R1167</f>
        <v>54000</v>
      </c>
      <c r="X1167" s="4">
        <f>Y1167*10000</f>
        <v>3760000</v>
      </c>
      <c r="Y1167" s="9">
        <v>376</v>
      </c>
      <c r="Z1167" s="5">
        <f>W1167/Y1167</f>
        <v>143.61702127659575</v>
      </c>
      <c r="AA1167" t="str">
        <f>YEAR(E1167)&amp;"-"&amp;IF(MONTH(E1167)&lt;10,"0"&amp;MONTH(E1167),MONTH(E1167))</f>
        <v>2024-04</v>
      </c>
      <c r="AB1167" t="str">
        <f>YEAR(E1167)&amp;"-"&amp;IF(MONTH(E1167)/6&lt;=1,1,2)</f>
        <v>2024-1</v>
      </c>
    </row>
    <row r="1168" spans="1:29" hidden="1" x14ac:dyDescent="0.25">
      <c r="A1168">
        <v>7245310</v>
      </c>
      <c r="B1168">
        <v>393305</v>
      </c>
      <c r="C1168" t="s">
        <v>1791</v>
      </c>
      <c r="D1168" t="s">
        <v>1282</v>
      </c>
      <c r="E1168" t="s">
        <v>1792</v>
      </c>
      <c r="F1168" t="s">
        <v>23</v>
      </c>
      <c r="G1168" t="s">
        <v>24</v>
      </c>
      <c r="H1168" t="s">
        <v>24</v>
      </c>
      <c r="I1168" t="s">
        <v>25</v>
      </c>
      <c r="J1168" t="s">
        <v>59</v>
      </c>
      <c r="K1168">
        <v>-43.975711500000003</v>
      </c>
      <c r="L1168">
        <v>-72.408385300000006</v>
      </c>
      <c r="M1168" s="1">
        <v>3740000</v>
      </c>
      <c r="O1168" t="s">
        <v>27</v>
      </c>
      <c r="P1168" t="s">
        <v>988</v>
      </c>
      <c r="Q1168" s="3">
        <v>2500000</v>
      </c>
      <c r="R1168" s="6">
        <f>67.4752905486011*M1168/10000</f>
        <v>25235.758665176811</v>
      </c>
      <c r="S1168" t="s">
        <v>1793</v>
      </c>
      <c r="T1168" t="s">
        <v>1794</v>
      </c>
      <c r="U1168" t="s">
        <v>25</v>
      </c>
      <c r="V1168" t="s">
        <v>61</v>
      </c>
      <c r="W1168" s="4">
        <f>R1168</f>
        <v>25235.758665176811</v>
      </c>
      <c r="X1168" s="4">
        <f>Y1168*10000</f>
        <v>3740000</v>
      </c>
      <c r="Y1168" s="9">
        <v>374</v>
      </c>
      <c r="Z1168" s="5">
        <f>W1168/Y1168</f>
        <v>67.475290548601095</v>
      </c>
      <c r="AA1168" t="str">
        <f>YEAR(E1168)&amp;"-"&amp;IF(MONTH(E1168)&lt;10,"0"&amp;MONTH(E1168),MONTH(E1168))</f>
        <v>2024-04</v>
      </c>
      <c r="AB1168" t="str">
        <f>YEAR(E1168)&amp;"-"&amp;IF(MONTH(E1168)/6&lt;=1,1,2)</f>
        <v>2024-1</v>
      </c>
    </row>
    <row r="1169" spans="1:29" hidden="1" x14ac:dyDescent="0.25">
      <c r="A1169">
        <v>6990066</v>
      </c>
      <c r="B1169">
        <v>379830</v>
      </c>
      <c r="C1169" t="s">
        <v>1163</v>
      </c>
      <c r="D1169" t="s">
        <v>365</v>
      </c>
      <c r="E1169" t="s">
        <v>1164</v>
      </c>
      <c r="F1169" t="s">
        <v>32</v>
      </c>
      <c r="G1169" t="s">
        <v>24</v>
      </c>
      <c r="H1169" t="s">
        <v>24</v>
      </c>
      <c r="I1169" t="s">
        <v>25</v>
      </c>
      <c r="J1169" t="s">
        <v>26</v>
      </c>
      <c r="K1169">
        <v>-45.4035437</v>
      </c>
      <c r="L1169">
        <v>-72.686415499999995</v>
      </c>
      <c r="M1169" s="1">
        <v>3500000</v>
      </c>
      <c r="O1169" t="s">
        <v>27</v>
      </c>
      <c r="P1169" t="s">
        <v>1162</v>
      </c>
      <c r="Q1169" s="3">
        <v>525000000</v>
      </c>
      <c r="R1169" s="1">
        <v>14302.7998071165</v>
      </c>
      <c r="S1169" t="s">
        <v>1165</v>
      </c>
      <c r="T1169" t="s">
        <v>1166</v>
      </c>
      <c r="U1169" t="s">
        <v>25</v>
      </c>
      <c r="V1169" t="s">
        <v>25</v>
      </c>
      <c r="W1169" s="4">
        <f>R1169</f>
        <v>14302.7998071165</v>
      </c>
      <c r="X1169" s="4">
        <f>Y1169*10000</f>
        <v>3500000</v>
      </c>
      <c r="Y1169" s="9">
        <v>350</v>
      </c>
      <c r="Z1169" s="5">
        <f>W1169/Y1169</f>
        <v>40.86514230604714</v>
      </c>
      <c r="AA1169" t="str">
        <f>YEAR(E1169)&amp;"-"&amp;IF(MONTH(E1169)&lt;10,"0"&amp;MONTH(E1169),MONTH(E1169))</f>
        <v>2024-02</v>
      </c>
      <c r="AB1169" t="str">
        <f>YEAR(E1169)&amp;"-"&amp;IF(MONTH(E1169)/6&lt;=1,1,2)</f>
        <v>2024-1</v>
      </c>
    </row>
    <row r="1170" spans="1:29" x14ac:dyDescent="0.25">
      <c r="A1170">
        <v>7861148</v>
      </c>
      <c r="B1170">
        <v>443071</v>
      </c>
      <c r="C1170" s="10" t="s">
        <v>2918</v>
      </c>
      <c r="D1170" t="s">
        <v>52</v>
      </c>
      <c r="E1170" t="s">
        <v>407</v>
      </c>
      <c r="F1170" t="s">
        <v>32</v>
      </c>
      <c r="G1170" t="s">
        <v>24</v>
      </c>
      <c r="H1170" t="s">
        <v>24</v>
      </c>
      <c r="I1170" t="s">
        <v>25</v>
      </c>
      <c r="J1170" t="s">
        <v>63</v>
      </c>
      <c r="K1170">
        <v>-46.658928462220999</v>
      </c>
      <c r="L1170">
        <v>-72.557233976969897</v>
      </c>
      <c r="M1170" s="1">
        <v>0</v>
      </c>
      <c r="O1170" t="s">
        <v>54</v>
      </c>
      <c r="P1170" t="s">
        <v>35</v>
      </c>
      <c r="Q1170" s="3">
        <v>1000000000</v>
      </c>
      <c r="R1170" s="1">
        <v>26602.911901530901</v>
      </c>
      <c r="S1170" t="s">
        <v>2919</v>
      </c>
      <c r="T1170" t="s">
        <v>35</v>
      </c>
      <c r="U1170" t="s">
        <v>25</v>
      </c>
      <c r="V1170" t="s">
        <v>66</v>
      </c>
      <c r="W1170" s="4">
        <f>R1170</f>
        <v>26602.911901530901</v>
      </c>
      <c r="X1170" s="4">
        <f>Y1170*10000</f>
        <v>1550000</v>
      </c>
      <c r="Y1170" s="9">
        <v>155</v>
      </c>
      <c r="Z1170" s="5">
        <f>W1170/Y1170</f>
        <v>171.63168968729613</v>
      </c>
      <c r="AA1170" t="str">
        <f>YEAR(E1170)&amp;"-"&amp;IF(MONTH(E1170)&lt;10,"0"&amp;MONTH(E1170),MONTH(E1170))</f>
        <v>2024-07</v>
      </c>
      <c r="AB1170" t="str">
        <f>YEAR(E1170)&amp;"-"&amp;IF(MONTH(E1170)/6&lt;=1,1,2)</f>
        <v>2024-2</v>
      </c>
      <c r="AC1170">
        <v>2</v>
      </c>
    </row>
    <row r="1171" spans="1:29" hidden="1" x14ac:dyDescent="0.25">
      <c r="A1171">
        <v>7674769</v>
      </c>
      <c r="B1171">
        <v>427958</v>
      </c>
      <c r="C1171" t="s">
        <v>1891</v>
      </c>
      <c r="D1171" t="s">
        <v>359</v>
      </c>
      <c r="E1171" t="s">
        <v>56</v>
      </c>
      <c r="F1171" t="s">
        <v>23</v>
      </c>
      <c r="G1171" t="s">
        <v>24</v>
      </c>
      <c r="H1171" t="s">
        <v>325</v>
      </c>
      <c r="I1171" t="s">
        <v>25</v>
      </c>
      <c r="J1171" t="s">
        <v>26</v>
      </c>
      <c r="K1171">
        <v>-45.6060765</v>
      </c>
      <c r="L1171">
        <v>-72.972191199999997</v>
      </c>
      <c r="M1171" s="1">
        <v>3250000</v>
      </c>
      <c r="O1171" t="s">
        <v>27</v>
      </c>
      <c r="P1171" t="s">
        <v>639</v>
      </c>
      <c r="Q1171" s="3">
        <v>900000000</v>
      </c>
      <c r="R1171" s="1">
        <v>23968.451126730299</v>
      </c>
      <c r="S1171" t="s">
        <v>1892</v>
      </c>
      <c r="T1171" t="s">
        <v>1893</v>
      </c>
      <c r="U1171" t="s">
        <v>25</v>
      </c>
      <c r="V1171" t="s">
        <v>25</v>
      </c>
      <c r="W1171" s="4">
        <f>R1171</f>
        <v>23968.451126730299</v>
      </c>
      <c r="X1171" s="4">
        <f>Y1171*10000</f>
        <v>3250000</v>
      </c>
      <c r="Y1171" s="9">
        <v>325</v>
      </c>
      <c r="Z1171" s="5">
        <f>W1171/Y1171</f>
        <v>73.74908038993938</v>
      </c>
      <c r="AA1171" t="str">
        <f>YEAR(E1171)&amp;"-"&amp;IF(MONTH(E1171)&lt;10,"0"&amp;MONTH(E1171),MONTH(E1171))</f>
        <v>2024-06</v>
      </c>
      <c r="AB1171" t="str">
        <f>YEAR(E1171)&amp;"-"&amp;IF(MONTH(E1171)/6&lt;=1,1,2)</f>
        <v>2024-1</v>
      </c>
    </row>
    <row r="1172" spans="1:29" x14ac:dyDescent="0.25">
      <c r="A1172">
        <v>7897587</v>
      </c>
      <c r="B1172">
        <v>447117</v>
      </c>
      <c r="C1172" s="10" t="s">
        <v>2910</v>
      </c>
      <c r="D1172" t="s">
        <v>568</v>
      </c>
      <c r="E1172" t="s">
        <v>569</v>
      </c>
      <c r="F1172" t="s">
        <v>32</v>
      </c>
      <c r="G1172" t="s">
        <v>24</v>
      </c>
      <c r="H1172" t="s">
        <v>24</v>
      </c>
      <c r="I1172" t="s">
        <v>25</v>
      </c>
      <c r="J1172" t="s">
        <v>63</v>
      </c>
      <c r="K1172">
        <v>-46.161617110000002</v>
      </c>
      <c r="L1172">
        <v>-72.274877829999994</v>
      </c>
      <c r="M1172" s="1">
        <v>2820000</v>
      </c>
      <c r="O1172" t="s">
        <v>54</v>
      </c>
      <c r="P1172" t="s">
        <v>35</v>
      </c>
      <c r="Q1172" s="3">
        <v>1818938308</v>
      </c>
      <c r="R1172" s="1">
        <v>48400</v>
      </c>
      <c r="S1172" t="s">
        <v>2911</v>
      </c>
      <c r="T1172" t="s">
        <v>2912</v>
      </c>
      <c r="U1172" t="s">
        <v>25</v>
      </c>
      <c r="V1172" t="s">
        <v>66</v>
      </c>
      <c r="W1172" s="4">
        <f>R1172</f>
        <v>48400</v>
      </c>
      <c r="X1172" s="4">
        <f>Y1172*10000</f>
        <v>2820000</v>
      </c>
      <c r="Y1172" s="9">
        <v>282</v>
      </c>
      <c r="Z1172" s="5">
        <f>W1172/Y1172</f>
        <v>171.63120567375887</v>
      </c>
      <c r="AA1172" t="str">
        <f>YEAR(E1172)&amp;"-"&amp;IF(MONTH(E1172)&lt;10,"0"&amp;MONTH(E1172),MONTH(E1172))</f>
        <v>2024-07</v>
      </c>
      <c r="AB1172" t="str">
        <f>YEAR(E1172)&amp;"-"&amp;IF(MONTH(E1172)/6&lt;=1,1,2)</f>
        <v>2024-2</v>
      </c>
      <c r="AC1172">
        <v>5</v>
      </c>
    </row>
    <row r="1173" spans="1:29" hidden="1" x14ac:dyDescent="0.25">
      <c r="A1173">
        <v>7671115</v>
      </c>
      <c r="B1173">
        <v>427747</v>
      </c>
      <c r="C1173" t="s">
        <v>2341</v>
      </c>
      <c r="D1173" t="s">
        <v>91</v>
      </c>
      <c r="E1173" t="s">
        <v>55</v>
      </c>
      <c r="F1173" t="s">
        <v>23</v>
      </c>
      <c r="G1173" t="s">
        <v>24</v>
      </c>
      <c r="H1173" t="s">
        <v>24</v>
      </c>
      <c r="I1173" t="s">
        <v>25</v>
      </c>
      <c r="J1173" t="s">
        <v>42</v>
      </c>
      <c r="K1173">
        <v>-44.239606299999998</v>
      </c>
      <c r="L1173">
        <v>-71.849907400000006</v>
      </c>
      <c r="M1173" s="1">
        <v>3200000</v>
      </c>
      <c r="O1173" t="s">
        <v>27</v>
      </c>
      <c r="P1173" t="s">
        <v>639</v>
      </c>
      <c r="Q1173" s="3">
        <v>4000000</v>
      </c>
      <c r="R1173" s="6">
        <f>106.526449452134*M1173/10000</f>
        <v>34088.463824682876</v>
      </c>
      <c r="S1173" t="s">
        <v>2342</v>
      </c>
      <c r="T1173" t="s">
        <v>2343</v>
      </c>
      <c r="U1173" t="s">
        <v>25</v>
      </c>
      <c r="V1173" t="s">
        <v>46</v>
      </c>
      <c r="W1173" s="4">
        <f>R1173</f>
        <v>34088.463824682876</v>
      </c>
      <c r="X1173" s="4">
        <f>Y1173*10000</f>
        <v>3200000</v>
      </c>
      <c r="Y1173" s="9">
        <v>320</v>
      </c>
      <c r="Z1173" s="5">
        <f>W1173/Y1173</f>
        <v>106.52644945213399</v>
      </c>
      <c r="AA1173" t="str">
        <f>YEAR(E1173)&amp;"-"&amp;IF(MONTH(E1173)&lt;10,"0"&amp;MONTH(E1173),MONTH(E1173))</f>
        <v>2024-06</v>
      </c>
      <c r="AB1173" t="str">
        <f>YEAR(E1173)&amp;"-"&amp;IF(MONTH(E1173)/6&lt;=1,1,2)</f>
        <v>2024-1</v>
      </c>
    </row>
    <row r="1174" spans="1:29" hidden="1" x14ac:dyDescent="0.25">
      <c r="A1174">
        <v>7323962</v>
      </c>
      <c r="B1174">
        <v>397895</v>
      </c>
      <c r="C1174" t="s">
        <v>1983</v>
      </c>
      <c r="D1174" t="s">
        <v>725</v>
      </c>
      <c r="E1174" t="s">
        <v>1197</v>
      </c>
      <c r="F1174" t="s">
        <v>23</v>
      </c>
      <c r="G1174" t="s">
        <v>24</v>
      </c>
      <c r="H1174" t="s">
        <v>39</v>
      </c>
      <c r="I1174" t="s">
        <v>25</v>
      </c>
      <c r="J1174" t="s">
        <v>42</v>
      </c>
      <c r="K1174">
        <v>-44.1401185</v>
      </c>
      <c r="L1174">
        <v>-71.892752400000006</v>
      </c>
      <c r="M1174" s="1">
        <v>3200000</v>
      </c>
      <c r="O1174" t="s">
        <v>54</v>
      </c>
      <c r="P1174" t="s">
        <v>35</v>
      </c>
      <c r="Q1174" s="3">
        <v>938002888</v>
      </c>
      <c r="R1174" s="1">
        <v>25200</v>
      </c>
      <c r="S1174" t="s">
        <v>1984</v>
      </c>
      <c r="T1174" t="s">
        <v>45</v>
      </c>
      <c r="U1174" t="s">
        <v>25</v>
      </c>
      <c r="V1174" t="s">
        <v>46</v>
      </c>
      <c r="W1174" s="4">
        <f>R1174</f>
        <v>25200</v>
      </c>
      <c r="X1174" s="4">
        <f>Y1174*10000</f>
        <v>3200000</v>
      </c>
      <c r="Y1174" s="9">
        <v>320</v>
      </c>
      <c r="Z1174" s="5">
        <f>W1174/Y1174</f>
        <v>78.75</v>
      </c>
      <c r="AA1174" t="str">
        <f>YEAR(E1174)&amp;"-"&amp;IF(MONTH(E1174)&lt;10,"0"&amp;MONTH(E1174),MONTH(E1174))</f>
        <v>2024-04</v>
      </c>
      <c r="AB1174" t="str">
        <f>YEAR(E1174)&amp;"-"&amp;IF(MONTH(E1174)/6&lt;=1,1,2)</f>
        <v>2024-1</v>
      </c>
    </row>
    <row r="1175" spans="1:29" hidden="1" x14ac:dyDescent="0.25">
      <c r="A1175">
        <v>7670074</v>
      </c>
      <c r="B1175">
        <v>427438</v>
      </c>
      <c r="C1175" t="s">
        <v>2714</v>
      </c>
      <c r="D1175" t="s">
        <v>406</v>
      </c>
      <c r="E1175" t="s">
        <v>55</v>
      </c>
      <c r="F1175" t="s">
        <v>271</v>
      </c>
      <c r="G1175" t="s">
        <v>24</v>
      </c>
      <c r="H1175" t="s">
        <v>39</v>
      </c>
      <c r="I1175" t="s">
        <v>25</v>
      </c>
      <c r="J1175" t="s">
        <v>59</v>
      </c>
      <c r="K1175">
        <v>-44.134700000000002</v>
      </c>
      <c r="L1175">
        <v>-72.134360000000001</v>
      </c>
      <c r="M1175" s="1">
        <v>3170000</v>
      </c>
      <c r="N1175">
        <v>0</v>
      </c>
      <c r="O1175" t="s">
        <v>54</v>
      </c>
      <c r="P1175" t="s">
        <v>35</v>
      </c>
      <c r="Q1175" s="3">
        <v>1799292000</v>
      </c>
      <c r="R1175" s="1">
        <v>47913.4</v>
      </c>
      <c r="S1175" t="s">
        <v>2715</v>
      </c>
      <c r="T1175" t="s">
        <v>560</v>
      </c>
      <c r="U1175" t="s">
        <v>25</v>
      </c>
      <c r="V1175" t="s">
        <v>61</v>
      </c>
      <c r="W1175" s="4">
        <f>R1175</f>
        <v>47913.4</v>
      </c>
      <c r="X1175" s="4">
        <f>Y1175*10000</f>
        <v>3170000</v>
      </c>
      <c r="Y1175" s="9">
        <v>317</v>
      </c>
      <c r="Z1175" s="5">
        <f>W1175/Y1175</f>
        <v>151.14637223974765</v>
      </c>
      <c r="AA1175" t="str">
        <f>YEAR(E1175)&amp;"-"&amp;IF(MONTH(E1175)&lt;10,"0"&amp;MONTH(E1175),MONTH(E1175))</f>
        <v>2024-06</v>
      </c>
      <c r="AB1175" t="str">
        <f>YEAR(E1175)&amp;"-"&amp;IF(MONTH(E1175)/6&lt;=1,1,2)</f>
        <v>2024-1</v>
      </c>
    </row>
    <row r="1176" spans="1:29" hidden="1" x14ac:dyDescent="0.25">
      <c r="A1176">
        <v>7542404</v>
      </c>
      <c r="B1176">
        <v>417084</v>
      </c>
      <c r="C1176" t="s">
        <v>1678</v>
      </c>
      <c r="D1176" t="s">
        <v>323</v>
      </c>
      <c r="E1176" t="s">
        <v>329</v>
      </c>
      <c r="F1176" t="s">
        <v>23</v>
      </c>
      <c r="G1176" t="s">
        <v>24</v>
      </c>
      <c r="H1176" t="s">
        <v>24</v>
      </c>
      <c r="I1176" t="s">
        <v>25</v>
      </c>
      <c r="J1176" t="s">
        <v>63</v>
      </c>
      <c r="K1176">
        <v>-46.131739899999999</v>
      </c>
      <c r="L1176">
        <v>-72.221179199999995</v>
      </c>
      <c r="M1176" s="1">
        <v>2970000</v>
      </c>
      <c r="O1176" t="s">
        <v>27</v>
      </c>
      <c r="P1176" t="s">
        <v>853</v>
      </c>
      <c r="Q1176" s="3">
        <v>683100000</v>
      </c>
      <c r="R1176" s="1">
        <v>18257.466357591398</v>
      </c>
      <c r="S1176" t="s">
        <v>1679</v>
      </c>
      <c r="T1176" t="s">
        <v>1677</v>
      </c>
      <c r="U1176" t="s">
        <v>25</v>
      </c>
      <c r="V1176" t="s">
        <v>66</v>
      </c>
      <c r="W1176" s="4">
        <f>R1176</f>
        <v>18257.466357591398</v>
      </c>
      <c r="X1176" s="4">
        <f>Y1176*10000</f>
        <v>2970000</v>
      </c>
      <c r="Y1176" s="9">
        <v>297</v>
      </c>
      <c r="Z1176" s="5">
        <f>W1176/Y1176</f>
        <v>61.472950698960936</v>
      </c>
      <c r="AA1176" t="str">
        <f>YEAR(E1176)&amp;"-"&amp;IF(MONTH(E1176)&lt;10,"0"&amp;MONTH(E1176),MONTH(E1176))</f>
        <v>2024-06</v>
      </c>
      <c r="AB1176" t="str">
        <f>YEAR(E1176)&amp;"-"&amp;IF(MONTH(E1176)/6&lt;=1,1,2)</f>
        <v>2024-1</v>
      </c>
    </row>
    <row r="1177" spans="1:29" hidden="1" x14ac:dyDescent="0.25">
      <c r="A1177">
        <v>7542491</v>
      </c>
      <c r="B1177">
        <v>417116</v>
      </c>
      <c r="C1177" t="s">
        <v>1159</v>
      </c>
      <c r="D1177" t="s">
        <v>323</v>
      </c>
      <c r="E1177" t="s">
        <v>329</v>
      </c>
      <c r="F1177" t="s">
        <v>23</v>
      </c>
      <c r="G1177" t="s">
        <v>24</v>
      </c>
      <c r="H1177" t="s">
        <v>24</v>
      </c>
      <c r="I1177" t="s">
        <v>25</v>
      </c>
      <c r="J1177" t="s">
        <v>33</v>
      </c>
      <c r="K1177">
        <v>-46.8282825</v>
      </c>
      <c r="L1177">
        <v>-72.659031299999995</v>
      </c>
      <c r="M1177" s="1">
        <v>2950000</v>
      </c>
      <c r="O1177" t="s">
        <v>27</v>
      </c>
      <c r="P1177" t="s">
        <v>853</v>
      </c>
      <c r="Q1177" s="3">
        <v>442500000</v>
      </c>
      <c r="R1177" s="1">
        <v>11826.861167082699</v>
      </c>
      <c r="S1177" t="s">
        <v>1151</v>
      </c>
      <c r="T1177" t="s">
        <v>1147</v>
      </c>
      <c r="U1177" t="s">
        <v>25</v>
      </c>
      <c r="V1177" t="s">
        <v>36</v>
      </c>
      <c r="W1177" s="4">
        <f>R1177</f>
        <v>11826.861167082699</v>
      </c>
      <c r="X1177" s="4">
        <f>Y1177*10000</f>
        <v>2950000</v>
      </c>
      <c r="Y1177" s="9">
        <v>295</v>
      </c>
      <c r="Z1177" s="5">
        <f>W1177/Y1177</f>
        <v>40.091054803670168</v>
      </c>
      <c r="AA1177" t="str">
        <f>YEAR(E1177)&amp;"-"&amp;IF(MONTH(E1177)&lt;10,"0"&amp;MONTH(E1177),MONTH(E1177))</f>
        <v>2024-06</v>
      </c>
      <c r="AB1177" t="str">
        <f>YEAR(E1177)&amp;"-"&amp;IF(MONTH(E1177)/6&lt;=1,1,2)</f>
        <v>2024-1</v>
      </c>
    </row>
    <row r="1178" spans="1:29" hidden="1" x14ac:dyDescent="0.25">
      <c r="A1178">
        <v>7611925</v>
      </c>
      <c r="B1178">
        <v>423407</v>
      </c>
      <c r="C1178" t="s">
        <v>1072</v>
      </c>
      <c r="D1178" t="s">
        <v>87</v>
      </c>
      <c r="E1178" t="s">
        <v>88</v>
      </c>
      <c r="F1178" t="s">
        <v>153</v>
      </c>
      <c r="G1178" t="s">
        <v>24</v>
      </c>
      <c r="H1178" t="s">
        <v>24</v>
      </c>
      <c r="I1178" t="s">
        <v>25</v>
      </c>
      <c r="J1178" t="s">
        <v>59</v>
      </c>
      <c r="K1178">
        <v>-44.821396178902702</v>
      </c>
      <c r="L1178">
        <v>-73.756103706359895</v>
      </c>
      <c r="M1178" s="1">
        <v>2900000</v>
      </c>
      <c r="O1178" t="s">
        <v>54</v>
      </c>
      <c r="P1178" t="s">
        <v>35</v>
      </c>
      <c r="Q1178" s="3">
        <v>402538400</v>
      </c>
      <c r="R1178" s="1">
        <v>10733</v>
      </c>
      <c r="S1178" t="s">
        <v>1071</v>
      </c>
      <c r="T1178" t="s">
        <v>309</v>
      </c>
      <c r="U1178" t="s">
        <v>25</v>
      </c>
      <c r="V1178" t="s">
        <v>61</v>
      </c>
      <c r="W1178" s="4">
        <f>R1178</f>
        <v>10733</v>
      </c>
      <c r="X1178" s="4">
        <f>Y1178*10000</f>
        <v>2900000</v>
      </c>
      <c r="Y1178" s="9">
        <v>290</v>
      </c>
      <c r="Z1178" s="5">
        <f>W1178/Y1178</f>
        <v>37.010344827586209</v>
      </c>
      <c r="AA1178" t="str">
        <f>YEAR(E1178)&amp;"-"&amp;IF(MONTH(E1178)&lt;10,"0"&amp;MONTH(E1178),MONTH(E1178))</f>
        <v>2024-06</v>
      </c>
      <c r="AB1178" t="str">
        <f>YEAR(E1178)&amp;"-"&amp;IF(MONTH(E1178)/6&lt;=1,1,2)</f>
        <v>2024-1</v>
      </c>
    </row>
    <row r="1179" spans="1:29" hidden="1" x14ac:dyDescent="0.25">
      <c r="A1179">
        <v>6879233</v>
      </c>
      <c r="B1179">
        <v>373761</v>
      </c>
      <c r="C1179" t="s">
        <v>2915</v>
      </c>
      <c r="D1179" t="s">
        <v>1630</v>
      </c>
      <c r="E1179" t="s">
        <v>2037</v>
      </c>
      <c r="F1179" t="s">
        <v>23</v>
      </c>
      <c r="G1179" t="s">
        <v>24</v>
      </c>
      <c r="H1179" t="s">
        <v>39</v>
      </c>
      <c r="I1179" t="s">
        <v>25</v>
      </c>
      <c r="J1179" t="s">
        <v>63</v>
      </c>
      <c r="K1179">
        <v>-46.125992500000002</v>
      </c>
      <c r="L1179">
        <v>-72.166379300000003</v>
      </c>
      <c r="M1179" s="1">
        <v>2820000</v>
      </c>
      <c r="O1179" t="s">
        <v>27</v>
      </c>
      <c r="P1179" t="s">
        <v>887</v>
      </c>
      <c r="Q1179" s="3">
        <v>1783060998</v>
      </c>
      <c r="R1179" s="1">
        <v>48400</v>
      </c>
      <c r="S1179" t="s">
        <v>2916</v>
      </c>
      <c r="T1179" t="s">
        <v>2917</v>
      </c>
      <c r="U1179" t="s">
        <v>25</v>
      </c>
      <c r="V1179" t="s">
        <v>66</v>
      </c>
      <c r="W1179" s="4">
        <f>R1179</f>
        <v>48400</v>
      </c>
      <c r="X1179" s="4">
        <f>Y1179*10000</f>
        <v>2820000</v>
      </c>
      <c r="Y1179" s="9">
        <v>282</v>
      </c>
      <c r="Z1179" s="5">
        <f>W1179/Y1179</f>
        <v>171.63120567375887</v>
      </c>
      <c r="AA1179" t="str">
        <f>YEAR(E1179)&amp;"-"&amp;IF(MONTH(E1179)&lt;10,"0"&amp;MONTH(E1179),MONTH(E1179))</f>
        <v>2024-01</v>
      </c>
      <c r="AB1179" t="str">
        <f>YEAR(E1179)&amp;"-"&amp;IF(MONTH(E1179)/6&lt;=1,1,2)</f>
        <v>2024-1</v>
      </c>
    </row>
    <row r="1180" spans="1:29" x14ac:dyDescent="0.25">
      <c r="A1180">
        <v>7934994</v>
      </c>
      <c r="B1180">
        <v>451573</v>
      </c>
      <c r="C1180" s="10" t="s">
        <v>2839</v>
      </c>
      <c r="D1180" t="s">
        <v>1584</v>
      </c>
      <c r="E1180" t="s">
        <v>504</v>
      </c>
      <c r="F1180" t="s">
        <v>32</v>
      </c>
      <c r="G1180" t="s">
        <v>24</v>
      </c>
      <c r="H1180" t="s">
        <v>24</v>
      </c>
      <c r="I1180" t="s">
        <v>25</v>
      </c>
      <c r="J1180" t="s">
        <v>63</v>
      </c>
      <c r="K1180">
        <v>-46.411463130000001</v>
      </c>
      <c r="L1180">
        <v>-72.701924669999997</v>
      </c>
      <c r="M1180" s="1">
        <v>660000</v>
      </c>
      <c r="O1180" t="s">
        <v>54</v>
      </c>
      <c r="P1180" t="s">
        <v>35</v>
      </c>
      <c r="Q1180" s="3">
        <v>409636933</v>
      </c>
      <c r="R1180" s="1">
        <v>10900</v>
      </c>
      <c r="S1180" t="s">
        <v>2838</v>
      </c>
      <c r="T1180" t="s">
        <v>1860</v>
      </c>
      <c r="U1180" t="s">
        <v>25</v>
      </c>
      <c r="V1180" t="s">
        <v>66</v>
      </c>
      <c r="W1180" s="4">
        <f>R1180</f>
        <v>10900</v>
      </c>
      <c r="X1180" s="4">
        <f>Y1180*10000</f>
        <v>660000</v>
      </c>
      <c r="Y1180" s="9">
        <v>66</v>
      </c>
      <c r="Z1180" s="5">
        <f>W1180/Y1180</f>
        <v>165.15151515151516</v>
      </c>
      <c r="AA1180" t="str">
        <f>YEAR(E1180)&amp;"-"&amp;IF(MONTH(E1180)&lt;10,"0"&amp;MONTH(E1180),MONTH(E1180))</f>
        <v>2024-07</v>
      </c>
      <c r="AB1180" t="str">
        <f>YEAR(E1180)&amp;"-"&amp;IF(MONTH(E1180)/6&lt;=1,1,2)</f>
        <v>2024-2</v>
      </c>
      <c r="AC1180">
        <v>2</v>
      </c>
    </row>
    <row r="1181" spans="1:29" hidden="1" x14ac:dyDescent="0.25">
      <c r="A1181">
        <v>7340494</v>
      </c>
      <c r="B1181">
        <v>398613</v>
      </c>
      <c r="C1181" t="s">
        <v>941</v>
      </c>
      <c r="D1181" t="s">
        <v>734</v>
      </c>
      <c r="E1181" t="s">
        <v>942</v>
      </c>
      <c r="F1181" t="s">
        <v>23</v>
      </c>
      <c r="G1181" t="s">
        <v>24</v>
      </c>
      <c r="H1181" t="s">
        <v>24</v>
      </c>
      <c r="I1181" t="s">
        <v>25</v>
      </c>
      <c r="J1181" t="s">
        <v>127</v>
      </c>
      <c r="K1181">
        <v>-47.197890200000003</v>
      </c>
      <c r="L1181">
        <v>-72.244546900000003</v>
      </c>
      <c r="M1181" s="1">
        <v>2800000</v>
      </c>
      <c r="O1181" t="s">
        <v>27</v>
      </c>
      <c r="P1181" t="s">
        <v>889</v>
      </c>
      <c r="Q1181" s="3">
        <v>350029687</v>
      </c>
      <c r="R1181" s="1">
        <v>9400</v>
      </c>
      <c r="S1181" t="s">
        <v>943</v>
      </c>
      <c r="T1181" t="s">
        <v>644</v>
      </c>
      <c r="U1181" t="s">
        <v>25</v>
      </c>
      <c r="V1181" t="s">
        <v>129</v>
      </c>
      <c r="W1181" s="4">
        <f>R1181</f>
        <v>9400</v>
      </c>
      <c r="X1181" s="4">
        <f>Y1181*10000</f>
        <v>2800000</v>
      </c>
      <c r="Y1181" s="9">
        <v>280</v>
      </c>
      <c r="Z1181" s="5">
        <f>W1181/Y1181</f>
        <v>33.571428571428569</v>
      </c>
      <c r="AA1181" t="str">
        <f>YEAR(E1181)&amp;"-"&amp;IF(MONTH(E1181)&lt;10,"0"&amp;MONTH(E1181),MONTH(E1181))</f>
        <v>2024-04</v>
      </c>
      <c r="AB1181" t="str">
        <f>YEAR(E1181)&amp;"-"&amp;IF(MONTH(E1181)/6&lt;=1,1,2)</f>
        <v>2024-1</v>
      </c>
    </row>
    <row r="1182" spans="1:29" x14ac:dyDescent="0.25">
      <c r="A1182">
        <v>7483729</v>
      </c>
      <c r="B1182">
        <v>408697</v>
      </c>
      <c r="C1182" s="10" t="s">
        <v>2837</v>
      </c>
      <c r="D1182" t="s">
        <v>1584</v>
      </c>
      <c r="E1182" t="s">
        <v>152</v>
      </c>
      <c r="F1182" t="s">
        <v>153</v>
      </c>
      <c r="G1182" t="s">
        <v>24</v>
      </c>
      <c r="H1182" t="s">
        <v>190</v>
      </c>
      <c r="I1182" t="s">
        <v>25</v>
      </c>
      <c r="J1182" t="s">
        <v>63</v>
      </c>
      <c r="K1182">
        <v>-46.411463134891299</v>
      </c>
      <c r="L1182">
        <v>-72.7019246676075</v>
      </c>
      <c r="M1182" s="1">
        <v>660000</v>
      </c>
      <c r="O1182" t="s">
        <v>54</v>
      </c>
      <c r="P1182" t="s">
        <v>35</v>
      </c>
      <c r="Q1182" s="3">
        <v>407493666</v>
      </c>
      <c r="R1182" s="1">
        <v>10900</v>
      </c>
      <c r="S1182" t="s">
        <v>2836</v>
      </c>
      <c r="T1182" t="s">
        <v>178</v>
      </c>
      <c r="U1182" t="s">
        <v>25</v>
      </c>
      <c r="V1182" t="s">
        <v>66</v>
      </c>
      <c r="W1182" s="4">
        <f>R1182</f>
        <v>10900</v>
      </c>
      <c r="X1182" s="4">
        <f>Y1182*10000</f>
        <v>660000</v>
      </c>
      <c r="Y1182" s="9">
        <v>66</v>
      </c>
      <c r="Z1182" s="5">
        <f>W1182/Y1182</f>
        <v>165.15151515151516</v>
      </c>
      <c r="AA1182" t="str">
        <f>YEAR(E1182)&amp;"-"&amp;IF(MONTH(E1182)&lt;10,"0"&amp;MONTH(E1182),MONTH(E1182))</f>
        <v>2024-05</v>
      </c>
      <c r="AB1182" t="str">
        <f>YEAR(E1182)&amp;"-"&amp;IF(MONTH(E1182)/6&lt;=1,1,2)</f>
        <v>2024-1</v>
      </c>
      <c r="AC1182">
        <v>2</v>
      </c>
    </row>
    <row r="1183" spans="1:29" x14ac:dyDescent="0.25">
      <c r="A1183">
        <v>7055503</v>
      </c>
      <c r="B1183">
        <v>382862</v>
      </c>
      <c r="C1183" s="10" t="s">
        <v>2819</v>
      </c>
      <c r="D1183" t="s">
        <v>1567</v>
      </c>
      <c r="E1183" t="s">
        <v>226</v>
      </c>
      <c r="F1183" t="s">
        <v>23</v>
      </c>
      <c r="G1183" t="s">
        <v>24</v>
      </c>
      <c r="H1183" t="s">
        <v>39</v>
      </c>
      <c r="I1183" t="s">
        <v>25</v>
      </c>
      <c r="J1183" t="s">
        <v>26</v>
      </c>
      <c r="K1183">
        <v>-45.462231899999999</v>
      </c>
      <c r="L1183">
        <v>-72.819015899999997</v>
      </c>
      <c r="M1183" s="1">
        <v>4000000</v>
      </c>
      <c r="O1183" t="s">
        <v>54</v>
      </c>
      <c r="P1183" t="s">
        <v>35</v>
      </c>
      <c r="Q1183" s="3">
        <v>2365954201</v>
      </c>
      <c r="R1183" s="1">
        <v>64240</v>
      </c>
      <c r="S1183" t="s">
        <v>2817</v>
      </c>
      <c r="T1183" t="s">
        <v>2818</v>
      </c>
      <c r="U1183" t="s">
        <v>25</v>
      </c>
      <c r="V1183" t="s">
        <v>25</v>
      </c>
      <c r="W1183" s="4">
        <f>R1183</f>
        <v>64240</v>
      </c>
      <c r="X1183" s="4">
        <f>Y1183*10000</f>
        <v>4000000</v>
      </c>
      <c r="Y1183" s="9">
        <v>400</v>
      </c>
      <c r="Z1183" s="5">
        <f>W1183/Y1183</f>
        <v>160.6</v>
      </c>
      <c r="AA1183" t="str">
        <f>YEAR(E1183)&amp;"-"&amp;IF(MONTH(E1183)&lt;10,"0"&amp;MONTH(E1183),MONTH(E1183))</f>
        <v>2024-02</v>
      </c>
      <c r="AB1183" t="str">
        <f>YEAR(E1183)&amp;"-"&amp;IF(MONTH(E1183)/6&lt;=1,1,2)</f>
        <v>2024-1</v>
      </c>
      <c r="AC1183">
        <v>4</v>
      </c>
    </row>
    <row r="1184" spans="1:29" x14ac:dyDescent="0.25">
      <c r="A1184">
        <v>7566128</v>
      </c>
      <c r="B1184">
        <v>419402</v>
      </c>
      <c r="C1184" s="10" t="s">
        <v>2813</v>
      </c>
      <c r="D1184" t="s">
        <v>342</v>
      </c>
      <c r="E1184" t="s">
        <v>1488</v>
      </c>
      <c r="F1184" t="s">
        <v>23</v>
      </c>
      <c r="G1184" t="s">
        <v>24</v>
      </c>
      <c r="H1184" t="s">
        <v>24</v>
      </c>
      <c r="I1184" t="s">
        <v>25</v>
      </c>
      <c r="J1184" t="s">
        <v>63</v>
      </c>
      <c r="K1184">
        <v>-46.140258699999997</v>
      </c>
      <c r="L1184">
        <v>-72.363508999999993</v>
      </c>
      <c r="M1184" s="1">
        <v>800000</v>
      </c>
      <c r="O1184" t="s">
        <v>54</v>
      </c>
      <c r="P1184" t="s">
        <v>35</v>
      </c>
      <c r="Q1184" s="3">
        <v>480000000</v>
      </c>
      <c r="R1184" s="1">
        <v>12829.1375371744</v>
      </c>
      <c r="S1184" t="s">
        <v>2811</v>
      </c>
      <c r="T1184" t="s">
        <v>2812</v>
      </c>
      <c r="U1184" t="s">
        <v>25</v>
      </c>
      <c r="V1184" t="s">
        <v>66</v>
      </c>
      <c r="W1184" s="4">
        <f>R1184</f>
        <v>12829.1375371744</v>
      </c>
      <c r="X1184" s="4">
        <f>Y1184*10000</f>
        <v>800000</v>
      </c>
      <c r="Y1184" s="9">
        <v>80</v>
      </c>
      <c r="Z1184" s="5">
        <f>W1184/Y1184</f>
        <v>160.36421921467999</v>
      </c>
      <c r="AA1184" t="str">
        <f>YEAR(E1184)&amp;"-"&amp;IF(MONTH(E1184)&lt;10,"0"&amp;MONTH(E1184),MONTH(E1184))</f>
        <v>2024-06</v>
      </c>
      <c r="AB1184" t="str">
        <f>YEAR(E1184)&amp;"-"&amp;IF(MONTH(E1184)/6&lt;=1,1,2)</f>
        <v>2024-1</v>
      </c>
      <c r="AC1184">
        <v>4</v>
      </c>
    </row>
    <row r="1185" spans="1:29" x14ac:dyDescent="0.25">
      <c r="A1185">
        <v>7053939</v>
      </c>
      <c r="B1185">
        <v>382805</v>
      </c>
      <c r="C1185" s="10" t="s">
        <v>2746</v>
      </c>
      <c r="D1185" t="s">
        <v>1400</v>
      </c>
      <c r="E1185" t="s">
        <v>360</v>
      </c>
      <c r="F1185" t="s">
        <v>271</v>
      </c>
      <c r="G1185" t="s">
        <v>24</v>
      </c>
      <c r="H1185" t="s">
        <v>190</v>
      </c>
      <c r="I1185" t="s">
        <v>25</v>
      </c>
      <c r="J1185" t="s">
        <v>26</v>
      </c>
      <c r="K1185">
        <v>-44.2476514856357</v>
      </c>
      <c r="L1185">
        <v>-71.851130946615399</v>
      </c>
      <c r="M1185" s="1">
        <v>0</v>
      </c>
      <c r="N1185">
        <v>0</v>
      </c>
      <c r="O1185" t="s">
        <v>54</v>
      </c>
      <c r="P1185" t="s">
        <v>35</v>
      </c>
      <c r="Q1185" s="3">
        <v>519987009</v>
      </c>
      <c r="R1185" s="1">
        <v>14122</v>
      </c>
      <c r="S1185" t="s">
        <v>2747</v>
      </c>
      <c r="T1185" t="s">
        <v>237</v>
      </c>
      <c r="U1185" t="s">
        <v>25</v>
      </c>
      <c r="V1185" t="s">
        <v>25</v>
      </c>
      <c r="W1185" s="4">
        <f>R1185</f>
        <v>14122</v>
      </c>
      <c r="X1185" s="4">
        <f>Y1185*10000</f>
        <v>916330</v>
      </c>
      <c r="Y1185" s="9">
        <v>91.632999999999996</v>
      </c>
      <c r="Z1185" s="5">
        <f>W1185/Y1185</f>
        <v>154.11478397520546</v>
      </c>
      <c r="AA1185" t="str">
        <f>YEAR(E1185)&amp;"-"&amp;IF(MONTH(E1185)&lt;10,"0"&amp;MONTH(E1185),MONTH(E1185))</f>
        <v>2024-02</v>
      </c>
      <c r="AB1185" t="str">
        <f>YEAR(E1185)&amp;"-"&amp;IF(MONTH(E1185)/6&lt;=1,1,2)</f>
        <v>2024-1</v>
      </c>
      <c r="AC1185">
        <v>3</v>
      </c>
    </row>
    <row r="1186" spans="1:29" hidden="1" x14ac:dyDescent="0.25">
      <c r="A1186">
        <v>7038672</v>
      </c>
      <c r="B1186">
        <v>381905</v>
      </c>
      <c r="C1186" t="s">
        <v>897</v>
      </c>
      <c r="D1186" t="s">
        <v>365</v>
      </c>
      <c r="E1186" t="s">
        <v>898</v>
      </c>
      <c r="F1186" t="s">
        <v>23</v>
      </c>
      <c r="G1186" t="s">
        <v>24</v>
      </c>
      <c r="H1186" t="s">
        <v>24</v>
      </c>
      <c r="I1186" t="s">
        <v>25</v>
      </c>
      <c r="J1186" t="s">
        <v>33</v>
      </c>
      <c r="K1186">
        <v>-47.0157825</v>
      </c>
      <c r="L1186">
        <v>-72.827446600000002</v>
      </c>
      <c r="M1186" s="1">
        <v>2350000</v>
      </c>
      <c r="O1186" t="s">
        <v>27</v>
      </c>
      <c r="P1186" t="s">
        <v>487</v>
      </c>
      <c r="Q1186" s="3">
        <v>282000000</v>
      </c>
      <c r="R1186" s="1">
        <v>7669.7232236227501</v>
      </c>
      <c r="S1186" t="s">
        <v>899</v>
      </c>
      <c r="T1186" t="s">
        <v>35</v>
      </c>
      <c r="U1186" t="s">
        <v>25</v>
      </c>
      <c r="V1186" t="s">
        <v>36</v>
      </c>
      <c r="W1186" s="4">
        <f>R1186</f>
        <v>7669.7232236227501</v>
      </c>
      <c r="X1186" s="4">
        <f>Y1186*10000</f>
        <v>2350000</v>
      </c>
      <c r="Y1186" s="9">
        <v>235</v>
      </c>
      <c r="Z1186" s="5">
        <f>W1186/Y1186</f>
        <v>32.637120100522338</v>
      </c>
      <c r="AA1186" t="str">
        <f>YEAR(E1186)&amp;"-"&amp;IF(MONTH(E1186)&lt;10,"0"&amp;MONTH(E1186),MONTH(E1186))</f>
        <v>2024-02</v>
      </c>
      <c r="AB1186" t="str">
        <f>YEAR(E1186)&amp;"-"&amp;IF(MONTH(E1186)/6&lt;=1,1,2)</f>
        <v>2024-1</v>
      </c>
    </row>
    <row r="1187" spans="1:29" hidden="1" x14ac:dyDescent="0.25">
      <c r="A1187">
        <v>7495329</v>
      </c>
      <c r="B1187">
        <v>414293</v>
      </c>
      <c r="C1187" t="s">
        <v>2329</v>
      </c>
      <c r="D1187" t="s">
        <v>887</v>
      </c>
      <c r="E1187" t="s">
        <v>668</v>
      </c>
      <c r="F1187" t="s">
        <v>23</v>
      </c>
      <c r="G1187" t="s">
        <v>24</v>
      </c>
      <c r="H1187" t="s">
        <v>24</v>
      </c>
      <c r="I1187" t="s">
        <v>25</v>
      </c>
      <c r="J1187" t="s">
        <v>26</v>
      </c>
      <c r="K1187">
        <v>-45.370356600000001</v>
      </c>
      <c r="L1187">
        <v>-73.306764599999994</v>
      </c>
      <c r="M1187" s="1">
        <v>2250000</v>
      </c>
      <c r="O1187" t="s">
        <v>27</v>
      </c>
      <c r="P1187" t="s">
        <v>736</v>
      </c>
      <c r="Q1187" s="3">
        <v>886303327</v>
      </c>
      <c r="R1187" s="1">
        <v>23700</v>
      </c>
      <c r="S1187" t="s">
        <v>2330</v>
      </c>
      <c r="T1187" t="s">
        <v>1869</v>
      </c>
      <c r="U1187" t="s">
        <v>25</v>
      </c>
      <c r="V1187" t="s">
        <v>25</v>
      </c>
      <c r="W1187" s="4">
        <f>R1187</f>
        <v>23700</v>
      </c>
      <c r="X1187" s="4">
        <f>Y1187*10000</f>
        <v>2250000</v>
      </c>
      <c r="Y1187" s="9">
        <v>225</v>
      </c>
      <c r="Z1187" s="5">
        <f>W1187/Y1187</f>
        <v>105.33333333333333</v>
      </c>
      <c r="AA1187" t="str">
        <f>YEAR(E1187)&amp;"-"&amp;IF(MONTH(E1187)&lt;10,"0"&amp;MONTH(E1187),MONTH(E1187))</f>
        <v>2024-05</v>
      </c>
      <c r="AB1187" t="str">
        <f>YEAR(E1187)&amp;"-"&amp;IF(MONTH(E1187)/6&lt;=1,1,2)</f>
        <v>2024-1</v>
      </c>
    </row>
    <row r="1188" spans="1:29" hidden="1" x14ac:dyDescent="0.25">
      <c r="A1188">
        <v>7606751</v>
      </c>
      <c r="B1188">
        <v>423109</v>
      </c>
      <c r="C1188" t="s">
        <v>1010</v>
      </c>
      <c r="D1188" t="s">
        <v>1011</v>
      </c>
      <c r="E1188" t="s">
        <v>87</v>
      </c>
      <c r="F1188" t="s">
        <v>23</v>
      </c>
      <c r="G1188" t="s">
        <v>24</v>
      </c>
      <c r="H1188" t="s">
        <v>39</v>
      </c>
      <c r="I1188" t="s">
        <v>25</v>
      </c>
      <c r="J1188" t="s">
        <v>59</v>
      </c>
      <c r="K1188">
        <v>-45.063331400000003</v>
      </c>
      <c r="L1188">
        <v>-72.509115699999995</v>
      </c>
      <c r="M1188" s="1">
        <v>2220000</v>
      </c>
      <c r="O1188" t="s">
        <v>54</v>
      </c>
      <c r="P1188" t="s">
        <v>35</v>
      </c>
      <c r="Q1188" s="3">
        <v>293000000</v>
      </c>
      <c r="R1188" s="1">
        <v>7813.9792889545497</v>
      </c>
      <c r="S1188" t="s">
        <v>1012</v>
      </c>
      <c r="T1188" t="s">
        <v>1013</v>
      </c>
      <c r="U1188" t="s">
        <v>25</v>
      </c>
      <c r="V1188" t="s">
        <v>61</v>
      </c>
      <c r="W1188" s="4">
        <f>R1188</f>
        <v>7813.9792889545497</v>
      </c>
      <c r="X1188" s="4">
        <f>Y1188*10000</f>
        <v>2220000</v>
      </c>
      <c r="Y1188" s="9">
        <v>222</v>
      </c>
      <c r="Z1188" s="5">
        <f>W1188/Y1188</f>
        <v>35.198104905200672</v>
      </c>
      <c r="AA1188" t="str">
        <f>YEAR(E1188)&amp;"-"&amp;IF(MONTH(E1188)&lt;10,"0"&amp;MONTH(E1188),MONTH(E1188))</f>
        <v>2024-06</v>
      </c>
      <c r="AB1188" t="str">
        <f>YEAR(E1188)&amp;"-"&amp;IF(MONTH(E1188)/6&lt;=1,1,2)</f>
        <v>2024-1</v>
      </c>
    </row>
    <row r="1189" spans="1:29" hidden="1" x14ac:dyDescent="0.25">
      <c r="A1189">
        <v>7382142</v>
      </c>
      <c r="B1189">
        <v>400816</v>
      </c>
      <c r="C1189" t="s">
        <v>1867</v>
      </c>
      <c r="D1189" t="s">
        <v>734</v>
      </c>
      <c r="E1189" t="s">
        <v>244</v>
      </c>
      <c r="F1189" t="s">
        <v>23</v>
      </c>
      <c r="G1189" t="s">
        <v>24</v>
      </c>
      <c r="H1189" t="s">
        <v>24</v>
      </c>
      <c r="I1189" t="s">
        <v>25</v>
      </c>
      <c r="J1189" t="s">
        <v>26</v>
      </c>
      <c r="K1189">
        <v>-45.6052009</v>
      </c>
      <c r="L1189">
        <v>-72.468445299999999</v>
      </c>
      <c r="M1189" s="1">
        <v>2200000</v>
      </c>
      <c r="O1189" t="s">
        <v>27</v>
      </c>
      <c r="P1189" t="s">
        <v>889</v>
      </c>
      <c r="Q1189" s="3">
        <v>592780838</v>
      </c>
      <c r="R1189" s="1">
        <v>15900</v>
      </c>
      <c r="S1189" t="s">
        <v>1868</v>
      </c>
      <c r="T1189" t="s">
        <v>1869</v>
      </c>
      <c r="U1189" t="s">
        <v>25</v>
      </c>
      <c r="V1189" t="s">
        <v>25</v>
      </c>
      <c r="W1189" s="4">
        <f>R1189</f>
        <v>15900</v>
      </c>
      <c r="X1189" s="4">
        <f>Y1189*10000</f>
        <v>2200000</v>
      </c>
      <c r="Y1189" s="9">
        <v>220</v>
      </c>
      <c r="Z1189" s="5">
        <f>W1189/Y1189</f>
        <v>72.272727272727266</v>
      </c>
      <c r="AA1189" t="str">
        <f>YEAR(E1189)&amp;"-"&amp;IF(MONTH(E1189)&lt;10,"0"&amp;MONTH(E1189),MONTH(E1189))</f>
        <v>2024-05</v>
      </c>
      <c r="AB1189" t="str">
        <f>YEAR(E1189)&amp;"-"&amp;IF(MONTH(E1189)/6&lt;=1,1,2)</f>
        <v>2024-1</v>
      </c>
    </row>
    <row r="1190" spans="1:29" hidden="1" x14ac:dyDescent="0.25">
      <c r="A1190">
        <v>7542499</v>
      </c>
      <c r="B1190">
        <v>417117</v>
      </c>
      <c r="C1190" t="s">
        <v>1080</v>
      </c>
      <c r="D1190" t="s">
        <v>323</v>
      </c>
      <c r="E1190" t="s">
        <v>329</v>
      </c>
      <c r="F1190" t="s">
        <v>23</v>
      </c>
      <c r="G1190" t="s">
        <v>24</v>
      </c>
      <c r="H1190" t="s">
        <v>24</v>
      </c>
      <c r="I1190" t="s">
        <v>25</v>
      </c>
      <c r="J1190" t="s">
        <v>26</v>
      </c>
      <c r="K1190">
        <v>-45.316792200000002</v>
      </c>
      <c r="L1190">
        <v>-73.163421600000007</v>
      </c>
      <c r="M1190" s="1">
        <v>2140000</v>
      </c>
      <c r="O1190" t="s">
        <v>27</v>
      </c>
      <c r="P1190" t="s">
        <v>853</v>
      </c>
      <c r="Q1190" s="3">
        <v>300000000</v>
      </c>
      <c r="R1190" s="1">
        <v>8018.2109607340199</v>
      </c>
      <c r="S1190" t="s">
        <v>1078</v>
      </c>
      <c r="T1190" t="s">
        <v>1079</v>
      </c>
      <c r="U1190" t="s">
        <v>25</v>
      </c>
      <c r="V1190" t="s">
        <v>25</v>
      </c>
      <c r="W1190" s="4">
        <f>R1190</f>
        <v>8018.2109607340199</v>
      </c>
      <c r="X1190" s="4">
        <f>Y1190*10000</f>
        <v>2140000</v>
      </c>
      <c r="Y1190" s="9">
        <v>214</v>
      </c>
      <c r="Z1190" s="5">
        <f>W1190/Y1190</f>
        <v>37.468275517448689</v>
      </c>
      <c r="AA1190" t="str">
        <f>YEAR(E1190)&amp;"-"&amp;IF(MONTH(E1190)&lt;10,"0"&amp;MONTH(E1190),MONTH(E1190))</f>
        <v>2024-06</v>
      </c>
      <c r="AB1190" t="str">
        <f>YEAR(E1190)&amp;"-"&amp;IF(MONTH(E1190)/6&lt;=1,1,2)</f>
        <v>2024-1</v>
      </c>
    </row>
    <row r="1191" spans="1:29" x14ac:dyDescent="0.25">
      <c r="A1191">
        <v>7820224</v>
      </c>
      <c r="B1191">
        <v>438686</v>
      </c>
      <c r="C1191" s="10" t="s">
        <v>2687</v>
      </c>
      <c r="D1191" t="s">
        <v>1622</v>
      </c>
      <c r="E1191" t="s">
        <v>197</v>
      </c>
      <c r="F1191" t="s">
        <v>23</v>
      </c>
      <c r="G1191" t="s">
        <v>24</v>
      </c>
      <c r="H1191" t="s">
        <v>24</v>
      </c>
      <c r="I1191" t="s">
        <v>25</v>
      </c>
      <c r="J1191" t="s">
        <v>26</v>
      </c>
      <c r="K1191">
        <v>-44.2476514856357</v>
      </c>
      <c r="L1191">
        <v>-71.851130946615399</v>
      </c>
      <c r="M1191" s="1">
        <v>916200</v>
      </c>
      <c r="O1191" t="s">
        <v>54</v>
      </c>
      <c r="P1191" t="s">
        <v>35</v>
      </c>
      <c r="Q1191" s="3">
        <v>504000000</v>
      </c>
      <c r="R1191" s="1">
        <v>13407.8675983716</v>
      </c>
      <c r="S1191" t="s">
        <v>2688</v>
      </c>
      <c r="T1191" t="s">
        <v>1671</v>
      </c>
      <c r="U1191" t="s">
        <v>25</v>
      </c>
      <c r="V1191" t="s">
        <v>25</v>
      </c>
      <c r="W1191" s="4">
        <f>R1191</f>
        <v>13407.8675983716</v>
      </c>
      <c r="X1191" s="4">
        <f>Y1191*10000</f>
        <v>916200</v>
      </c>
      <c r="Y1191" s="9">
        <v>91.62</v>
      </c>
      <c r="Z1191" s="5">
        <f>W1191/Y1191</f>
        <v>146.34214798484609</v>
      </c>
      <c r="AA1191" t="str">
        <f>YEAR(E1191)&amp;"-"&amp;IF(MONTH(E1191)&lt;10,"0"&amp;MONTH(E1191),MONTH(E1191))</f>
        <v>2024-07</v>
      </c>
      <c r="AB1191" t="str">
        <f>YEAR(E1191)&amp;"-"&amp;IF(MONTH(E1191)/6&lt;=1,1,2)</f>
        <v>2024-2</v>
      </c>
      <c r="AC1191">
        <v>3</v>
      </c>
    </row>
    <row r="1192" spans="1:29" hidden="1" x14ac:dyDescent="0.25">
      <c r="A1192">
        <v>7499052</v>
      </c>
      <c r="B1192">
        <v>414531</v>
      </c>
      <c r="C1192" t="s">
        <v>1710</v>
      </c>
      <c r="D1192" t="s">
        <v>734</v>
      </c>
      <c r="E1192" t="s">
        <v>740</v>
      </c>
      <c r="F1192" t="s">
        <v>23</v>
      </c>
      <c r="G1192" t="s">
        <v>24</v>
      </c>
      <c r="H1192" t="s">
        <v>24</v>
      </c>
      <c r="I1192" t="s">
        <v>25</v>
      </c>
      <c r="J1192" t="s">
        <v>33</v>
      </c>
      <c r="K1192">
        <v>-47.001365700000001</v>
      </c>
      <c r="L1192">
        <v>-72.762828400000004</v>
      </c>
      <c r="M1192" s="1">
        <v>2060000</v>
      </c>
      <c r="O1192" t="s">
        <v>27</v>
      </c>
      <c r="P1192" t="s">
        <v>736</v>
      </c>
      <c r="Q1192" s="3">
        <v>491767425</v>
      </c>
      <c r="R1192" s="1">
        <v>13150</v>
      </c>
      <c r="S1192" t="s">
        <v>1711</v>
      </c>
      <c r="T1192" t="s">
        <v>741</v>
      </c>
      <c r="U1192" t="s">
        <v>25</v>
      </c>
      <c r="V1192" t="s">
        <v>36</v>
      </c>
      <c r="W1192" s="4">
        <f>R1192</f>
        <v>13150</v>
      </c>
      <c r="X1192" s="4">
        <f>Y1192*10000</f>
        <v>2060000</v>
      </c>
      <c r="Y1192" s="9">
        <v>206</v>
      </c>
      <c r="Z1192" s="5">
        <f>W1192/Y1192</f>
        <v>63.834951456310677</v>
      </c>
      <c r="AA1192" t="str">
        <f>YEAR(E1192)&amp;"-"&amp;IF(MONTH(E1192)&lt;10,"0"&amp;MONTH(E1192),MONTH(E1192))</f>
        <v>2024-05</v>
      </c>
      <c r="AB1192" t="str">
        <f>YEAR(E1192)&amp;"-"&amp;IF(MONTH(E1192)/6&lt;=1,1,2)</f>
        <v>2024-1</v>
      </c>
    </row>
    <row r="1193" spans="1:29" hidden="1" x14ac:dyDescent="0.25">
      <c r="A1193">
        <v>7542649</v>
      </c>
      <c r="B1193">
        <v>417188</v>
      </c>
      <c r="C1193" t="s">
        <v>1539</v>
      </c>
      <c r="D1193" t="s">
        <v>328</v>
      </c>
      <c r="E1193" t="s">
        <v>329</v>
      </c>
      <c r="F1193" t="s">
        <v>23</v>
      </c>
      <c r="G1193" t="s">
        <v>24</v>
      </c>
      <c r="H1193" t="s">
        <v>24</v>
      </c>
      <c r="I1193" t="s">
        <v>25</v>
      </c>
      <c r="J1193" t="s">
        <v>59</v>
      </c>
      <c r="K1193">
        <v>-44.729918699999999</v>
      </c>
      <c r="L1193">
        <v>-72.682281200000006</v>
      </c>
      <c r="M1193" s="1">
        <v>2010000</v>
      </c>
      <c r="O1193" t="s">
        <v>54</v>
      </c>
      <c r="P1193" t="s">
        <v>35</v>
      </c>
      <c r="Q1193" s="3">
        <v>412093085</v>
      </c>
      <c r="R1193" s="1">
        <v>11000</v>
      </c>
      <c r="S1193" t="s">
        <v>1540</v>
      </c>
      <c r="T1193" t="s">
        <v>1541</v>
      </c>
      <c r="U1193" t="s">
        <v>25</v>
      </c>
      <c r="V1193" t="s">
        <v>61</v>
      </c>
      <c r="W1193" s="4">
        <f>R1193</f>
        <v>11000</v>
      </c>
      <c r="X1193" s="4">
        <f>Y1193*10000</f>
        <v>2010000</v>
      </c>
      <c r="Y1193" s="9">
        <v>201</v>
      </c>
      <c r="Z1193" s="5">
        <f>W1193/Y1193</f>
        <v>54.726368159203979</v>
      </c>
      <c r="AA1193" t="str">
        <f>YEAR(E1193)&amp;"-"&amp;IF(MONTH(E1193)&lt;10,"0"&amp;MONTH(E1193),MONTH(E1193))</f>
        <v>2024-06</v>
      </c>
      <c r="AB1193" t="str">
        <f>YEAR(E1193)&amp;"-"&amp;IF(MONTH(E1193)/6&lt;=1,1,2)</f>
        <v>2024-1</v>
      </c>
    </row>
    <row r="1194" spans="1:29" hidden="1" x14ac:dyDescent="0.25">
      <c r="A1194">
        <v>7659270</v>
      </c>
      <c r="B1194">
        <v>426955</v>
      </c>
      <c r="C1194" t="s">
        <v>966</v>
      </c>
      <c r="D1194" t="s">
        <v>551</v>
      </c>
      <c r="E1194" t="s">
        <v>552</v>
      </c>
      <c r="F1194" t="s">
        <v>153</v>
      </c>
      <c r="G1194" t="s">
        <v>24</v>
      </c>
      <c r="H1194" t="s">
        <v>24</v>
      </c>
      <c r="I1194" t="s">
        <v>25</v>
      </c>
      <c r="J1194" t="s">
        <v>59</v>
      </c>
      <c r="K1194">
        <v>-44.651411650192401</v>
      </c>
      <c r="L1194">
        <v>-72.900597047805803</v>
      </c>
      <c r="M1194" s="1">
        <v>2000000</v>
      </c>
      <c r="O1194" t="s">
        <v>54</v>
      </c>
      <c r="P1194" t="s">
        <v>35</v>
      </c>
      <c r="Q1194" s="3">
        <v>255259148</v>
      </c>
      <c r="R1194" s="1">
        <v>6800</v>
      </c>
      <c r="S1194" t="s">
        <v>965</v>
      </c>
      <c r="T1194" t="s">
        <v>309</v>
      </c>
      <c r="U1194" t="s">
        <v>25</v>
      </c>
      <c r="V1194" t="s">
        <v>61</v>
      </c>
      <c r="W1194" s="4">
        <f>R1194</f>
        <v>6800</v>
      </c>
      <c r="X1194" s="4">
        <f>Y1194*10000</f>
        <v>2000000</v>
      </c>
      <c r="Y1194" s="9">
        <v>200</v>
      </c>
      <c r="Z1194" s="5">
        <f>W1194/Y1194</f>
        <v>34</v>
      </c>
      <c r="AA1194" t="str">
        <f>YEAR(E1194)&amp;"-"&amp;IF(MONTH(E1194)&lt;10,"0"&amp;MONTH(E1194),MONTH(E1194))</f>
        <v>2024-06</v>
      </c>
      <c r="AB1194" t="str">
        <f>YEAR(E1194)&amp;"-"&amp;IF(MONTH(E1194)/6&lt;=1,1,2)</f>
        <v>2024-1</v>
      </c>
    </row>
    <row r="1195" spans="1:29" hidden="1" x14ac:dyDescent="0.25">
      <c r="A1195">
        <v>7557462</v>
      </c>
      <c r="B1195">
        <v>418720</v>
      </c>
      <c r="C1195" t="s">
        <v>2491</v>
      </c>
      <c r="D1195" t="s">
        <v>341</v>
      </c>
      <c r="E1195" t="s">
        <v>342</v>
      </c>
      <c r="F1195" t="s">
        <v>23</v>
      </c>
      <c r="G1195" t="s">
        <v>24</v>
      </c>
      <c r="H1195" t="s">
        <v>39</v>
      </c>
      <c r="I1195" t="s">
        <v>25</v>
      </c>
      <c r="J1195" t="s">
        <v>26</v>
      </c>
      <c r="K1195">
        <v>-45.487576099999998</v>
      </c>
      <c r="L1195">
        <v>-72.686920200000003</v>
      </c>
      <c r="M1195" s="1">
        <v>1828200</v>
      </c>
      <c r="O1195" t="s">
        <v>27</v>
      </c>
      <c r="P1195" t="s">
        <v>853</v>
      </c>
      <c r="Q1195" s="3">
        <v>852557961</v>
      </c>
      <c r="R1195" s="1">
        <v>22750</v>
      </c>
      <c r="S1195" t="s">
        <v>2492</v>
      </c>
      <c r="T1195" t="s">
        <v>2490</v>
      </c>
      <c r="U1195" t="s">
        <v>25</v>
      </c>
      <c r="V1195" t="s">
        <v>25</v>
      </c>
      <c r="W1195" s="4">
        <f>R1195</f>
        <v>22750</v>
      </c>
      <c r="X1195" s="4">
        <f>Y1195*10000</f>
        <v>1828200</v>
      </c>
      <c r="Y1195" s="9">
        <v>182.82</v>
      </c>
      <c r="Z1195" s="5">
        <f>W1195/Y1195</f>
        <v>124.43933924078328</v>
      </c>
      <c r="AA1195" t="str">
        <f>YEAR(E1195)&amp;"-"&amp;IF(MONTH(E1195)&lt;10,"0"&amp;MONTH(E1195),MONTH(E1195))</f>
        <v>2024-06</v>
      </c>
      <c r="AB1195" t="str">
        <f>YEAR(E1195)&amp;"-"&amp;IF(MONTH(E1195)/6&lt;=1,1,2)</f>
        <v>2024-1</v>
      </c>
    </row>
    <row r="1196" spans="1:29" x14ac:dyDescent="0.25">
      <c r="A1196">
        <v>7740016</v>
      </c>
      <c r="B1196">
        <v>433078</v>
      </c>
      <c r="C1196" s="10" t="s">
        <v>2641</v>
      </c>
      <c r="D1196" t="s">
        <v>91</v>
      </c>
      <c r="E1196" t="s">
        <v>519</v>
      </c>
      <c r="F1196" t="s">
        <v>23</v>
      </c>
      <c r="G1196" t="s">
        <v>24</v>
      </c>
      <c r="H1196" t="s">
        <v>24</v>
      </c>
      <c r="I1196" t="s">
        <v>25</v>
      </c>
      <c r="J1196" t="s">
        <v>63</v>
      </c>
      <c r="K1196">
        <v>-46.395719999999997</v>
      </c>
      <c r="L1196">
        <v>-71.952870000000004</v>
      </c>
      <c r="M1196" s="1">
        <v>3760000</v>
      </c>
      <c r="O1196" t="s">
        <v>54</v>
      </c>
      <c r="P1196" t="s">
        <v>35</v>
      </c>
      <c r="Q1196" s="3">
        <v>2023709046</v>
      </c>
      <c r="R1196" s="1">
        <v>54000</v>
      </c>
      <c r="S1196" t="s">
        <v>2640</v>
      </c>
      <c r="T1196" t="s">
        <v>1743</v>
      </c>
      <c r="U1196" t="s">
        <v>25</v>
      </c>
      <c r="V1196" t="s">
        <v>66</v>
      </c>
      <c r="W1196" s="4">
        <f>R1196</f>
        <v>54000</v>
      </c>
      <c r="X1196" s="4">
        <f>Y1196*10000</f>
        <v>3760000</v>
      </c>
      <c r="Y1196" s="9">
        <v>376</v>
      </c>
      <c r="Z1196" s="5">
        <f>W1196/Y1196</f>
        <v>143.61702127659575</v>
      </c>
      <c r="AA1196" t="str">
        <f>YEAR(E1196)&amp;"-"&amp;IF(MONTH(E1196)&lt;10,"0"&amp;MONTH(E1196),MONTH(E1196))</f>
        <v>2024-07</v>
      </c>
      <c r="AB1196" t="str">
        <f>YEAR(E1196)&amp;"-"&amp;IF(MONTH(E1196)/6&lt;=1,1,2)</f>
        <v>2024-2</v>
      </c>
      <c r="AC1196">
        <v>2</v>
      </c>
    </row>
    <row r="1197" spans="1:29" x14ac:dyDescent="0.25">
      <c r="A1197">
        <v>6888617</v>
      </c>
      <c r="B1197">
        <v>374584</v>
      </c>
      <c r="C1197" s="10" t="s">
        <v>2522</v>
      </c>
      <c r="D1197" t="s">
        <v>2036</v>
      </c>
      <c r="E1197" t="s">
        <v>2523</v>
      </c>
      <c r="F1197" t="s">
        <v>23</v>
      </c>
      <c r="G1197" t="s">
        <v>24</v>
      </c>
      <c r="H1197" t="s">
        <v>24</v>
      </c>
      <c r="I1197" t="s">
        <v>25</v>
      </c>
      <c r="J1197" t="s">
        <v>63</v>
      </c>
      <c r="K1197">
        <v>-46.378345000000003</v>
      </c>
      <c r="L1197">
        <v>-72.300762300000002</v>
      </c>
      <c r="M1197" s="1">
        <v>1630000</v>
      </c>
      <c r="O1197" t="s">
        <v>54</v>
      </c>
      <c r="P1197" t="s">
        <v>35</v>
      </c>
      <c r="Q1197" s="3">
        <v>761727349</v>
      </c>
      <c r="R1197" s="1">
        <v>20700</v>
      </c>
      <c r="S1197" t="s">
        <v>2524</v>
      </c>
      <c r="T1197" t="s">
        <v>298</v>
      </c>
      <c r="U1197" t="s">
        <v>25</v>
      </c>
      <c r="V1197" t="s">
        <v>66</v>
      </c>
      <c r="W1197" s="4">
        <f>R1197</f>
        <v>20700</v>
      </c>
      <c r="X1197" s="4">
        <f>Y1197*10000</f>
        <v>1630000</v>
      </c>
      <c r="Y1197" s="9">
        <v>163</v>
      </c>
      <c r="Z1197" s="5">
        <f>W1197/Y1197</f>
        <v>126.99386503067484</v>
      </c>
      <c r="AA1197" t="str">
        <f>YEAR(E1197)&amp;"-"&amp;IF(MONTH(E1197)&lt;10,"0"&amp;MONTH(E1197),MONTH(E1197))</f>
        <v>2024-01</v>
      </c>
      <c r="AB1197" t="str">
        <f>YEAR(E1197)&amp;"-"&amp;IF(MONTH(E1197)/6&lt;=1,1,2)</f>
        <v>2024-1</v>
      </c>
      <c r="AC1197">
        <v>1</v>
      </c>
    </row>
    <row r="1198" spans="1:29" hidden="1" x14ac:dyDescent="0.25">
      <c r="A1198">
        <v>7542507</v>
      </c>
      <c r="B1198">
        <v>417120</v>
      </c>
      <c r="C1198" t="s">
        <v>3279</v>
      </c>
      <c r="D1198" t="s">
        <v>323</v>
      </c>
      <c r="E1198" t="s">
        <v>329</v>
      </c>
      <c r="F1198" t="s">
        <v>23</v>
      </c>
      <c r="G1198" t="s">
        <v>24</v>
      </c>
      <c r="H1198" t="s">
        <v>24</v>
      </c>
      <c r="I1198" t="s">
        <v>25</v>
      </c>
      <c r="J1198" t="s">
        <v>70</v>
      </c>
      <c r="K1198">
        <v>-45.722819700000002</v>
      </c>
      <c r="L1198">
        <v>-72.275159500000001</v>
      </c>
      <c r="M1198" s="1">
        <v>1800000</v>
      </c>
      <c r="O1198" t="s">
        <v>27</v>
      </c>
      <c r="P1198" t="s">
        <v>853</v>
      </c>
      <c r="Q1198" s="3">
        <v>1800000000</v>
      </c>
      <c r="R1198" s="1">
        <v>48109.265764404103</v>
      </c>
      <c r="S1198" t="s">
        <v>3270</v>
      </c>
      <c r="T1198" t="s">
        <v>3271</v>
      </c>
      <c r="U1198" t="s">
        <v>25</v>
      </c>
      <c r="V1198" t="s">
        <v>73</v>
      </c>
      <c r="W1198" s="4">
        <f>R1198</f>
        <v>48109.265764404103</v>
      </c>
      <c r="X1198" s="4">
        <f>Y1198*10000</f>
        <v>1800000</v>
      </c>
      <c r="Y1198" s="9">
        <v>180</v>
      </c>
      <c r="Z1198" s="5">
        <f>W1198/Y1198</f>
        <v>267.27369869113392</v>
      </c>
      <c r="AA1198" t="str">
        <f>YEAR(E1198)&amp;"-"&amp;IF(MONTH(E1198)&lt;10,"0"&amp;MONTH(E1198),MONTH(E1198))</f>
        <v>2024-06</v>
      </c>
      <c r="AB1198" t="str">
        <f>YEAR(E1198)&amp;"-"&amp;IF(MONTH(E1198)/6&lt;=1,1,2)</f>
        <v>2024-1</v>
      </c>
    </row>
    <row r="1199" spans="1:29" hidden="1" x14ac:dyDescent="0.25">
      <c r="A1199">
        <v>7570417</v>
      </c>
      <c r="B1199">
        <v>419646</v>
      </c>
      <c r="C1199" t="s">
        <v>1744</v>
      </c>
      <c r="D1199" t="s">
        <v>669</v>
      </c>
      <c r="E1199" t="s">
        <v>786</v>
      </c>
      <c r="F1199" t="s">
        <v>23</v>
      </c>
      <c r="G1199" t="s">
        <v>24</v>
      </c>
      <c r="H1199" t="s">
        <v>24</v>
      </c>
      <c r="I1199" t="s">
        <v>25</v>
      </c>
      <c r="J1199" t="s">
        <v>63</v>
      </c>
      <c r="K1199">
        <v>-46.45205</v>
      </c>
      <c r="L1199">
        <v>-72.836519999999993</v>
      </c>
      <c r="M1199" s="1">
        <v>0</v>
      </c>
      <c r="O1199" t="s">
        <v>27</v>
      </c>
      <c r="P1199" t="s">
        <v>87</v>
      </c>
      <c r="Q1199" s="3">
        <v>431102030</v>
      </c>
      <c r="R1199" s="1">
        <v>11500</v>
      </c>
      <c r="S1199" t="s">
        <v>1742</v>
      </c>
      <c r="T1199" t="s">
        <v>1745</v>
      </c>
      <c r="U1199" t="s">
        <v>25</v>
      </c>
      <c r="V1199" t="s">
        <v>66</v>
      </c>
      <c r="W1199" s="4">
        <f>R1199</f>
        <v>11500</v>
      </c>
      <c r="X1199" s="4">
        <f>Y1199*10000</f>
        <v>1780000</v>
      </c>
      <c r="Y1199" s="9">
        <v>178</v>
      </c>
      <c r="Z1199" s="5">
        <f>W1199/Y1199</f>
        <v>64.606741573033702</v>
      </c>
      <c r="AA1199" t="str">
        <f>YEAR(E1199)&amp;"-"&amp;IF(MONTH(E1199)&lt;10,"0"&amp;MONTH(E1199),MONTH(E1199))</f>
        <v>2024-06</v>
      </c>
      <c r="AB1199" t="str">
        <f>YEAR(E1199)&amp;"-"&amp;IF(MONTH(E1199)/6&lt;=1,1,2)</f>
        <v>2024-1</v>
      </c>
    </row>
    <row r="1200" spans="1:29" hidden="1" x14ac:dyDescent="0.25">
      <c r="A1200">
        <v>7686803</v>
      </c>
      <c r="B1200">
        <v>428981</v>
      </c>
      <c r="C1200" t="s">
        <v>1946</v>
      </c>
      <c r="D1200" t="s">
        <v>1366</v>
      </c>
      <c r="E1200" t="s">
        <v>725</v>
      </c>
      <c r="F1200" t="s">
        <v>32</v>
      </c>
      <c r="G1200" t="s">
        <v>24</v>
      </c>
      <c r="H1200" t="s">
        <v>24</v>
      </c>
      <c r="I1200" t="s">
        <v>25</v>
      </c>
      <c r="J1200" t="s">
        <v>26</v>
      </c>
      <c r="K1200">
        <v>-45.702266860000002</v>
      </c>
      <c r="L1200">
        <v>-74.329155729999997</v>
      </c>
      <c r="M1200" s="6">
        <v>1724200</v>
      </c>
      <c r="O1200" t="s">
        <v>27</v>
      </c>
      <c r="P1200" t="s">
        <v>118</v>
      </c>
      <c r="Q1200" s="3">
        <v>2850000</v>
      </c>
      <c r="R1200" s="6">
        <f>76.1730041269732*M1200/10000</f>
        <v>13133.749371572718</v>
      </c>
      <c r="S1200" t="s">
        <v>1944</v>
      </c>
      <c r="T1200" t="s">
        <v>1945</v>
      </c>
      <c r="U1200" t="s">
        <v>25</v>
      </c>
      <c r="V1200" t="s">
        <v>25</v>
      </c>
      <c r="W1200" s="4">
        <f>R1200</f>
        <v>13133.749371572718</v>
      </c>
      <c r="X1200" s="4">
        <f>Y1200*10000</f>
        <v>1724199.9999999998</v>
      </c>
      <c r="Y1200" s="9">
        <v>172.42</v>
      </c>
      <c r="Z1200" s="5">
        <f>W1200/Y1200</f>
        <v>76.173004126973197</v>
      </c>
      <c r="AA1200" t="str">
        <f>YEAR(E1200)&amp;"-"&amp;IF(MONTH(E1200)&lt;10,"0"&amp;MONTH(E1200),MONTH(E1200))</f>
        <v>2024-06</v>
      </c>
      <c r="AB1200" t="str">
        <f>YEAR(E1200)&amp;"-"&amp;IF(MONTH(E1200)/6&lt;=1,1,2)</f>
        <v>2024-1</v>
      </c>
    </row>
    <row r="1201" spans="1:29" x14ac:dyDescent="0.25">
      <c r="A1201">
        <v>7712781</v>
      </c>
      <c r="B1201">
        <v>430909</v>
      </c>
      <c r="C1201" s="10" t="s">
        <v>2510</v>
      </c>
      <c r="D1201" t="s">
        <v>378</v>
      </c>
      <c r="E1201" t="s">
        <v>486</v>
      </c>
      <c r="F1201" t="s">
        <v>32</v>
      </c>
      <c r="G1201" t="s">
        <v>24</v>
      </c>
      <c r="H1201" t="s">
        <v>24</v>
      </c>
      <c r="I1201" t="s">
        <v>25</v>
      </c>
      <c r="J1201" t="s">
        <v>26</v>
      </c>
      <c r="K1201" s="11">
        <v>-45.019687270226001</v>
      </c>
      <c r="L1201">
        <v>-73.656050626820402</v>
      </c>
      <c r="M1201" s="1">
        <v>0</v>
      </c>
      <c r="O1201" t="s">
        <v>54</v>
      </c>
      <c r="P1201" t="s">
        <v>35</v>
      </c>
      <c r="Q1201" s="3">
        <v>770300005</v>
      </c>
      <c r="R1201" s="1">
        <v>20500</v>
      </c>
      <c r="S1201" t="s">
        <v>2511</v>
      </c>
      <c r="T1201" t="s">
        <v>35</v>
      </c>
      <c r="U1201" t="s">
        <v>25</v>
      </c>
      <c r="V1201" t="s">
        <v>25</v>
      </c>
      <c r="W1201" s="4">
        <f>R1201</f>
        <v>20500</v>
      </c>
      <c r="X1201" s="4">
        <f>Y1201*10000</f>
        <v>1630000</v>
      </c>
      <c r="Y1201" s="9">
        <v>163</v>
      </c>
      <c r="Z1201" s="5">
        <f>W1201/Y1201</f>
        <v>125.76687116564418</v>
      </c>
      <c r="AA1201" t="str">
        <f>YEAR(E1201)&amp;"-"&amp;IF(MONTH(E1201)&lt;10,"0"&amp;MONTH(E1201),MONTH(E1201))</f>
        <v>2024-07</v>
      </c>
      <c r="AB1201" t="str">
        <f>YEAR(E1201)&amp;"-"&amp;IF(MONTH(E1201)/6&lt;=1,1,2)</f>
        <v>2024-2</v>
      </c>
      <c r="AC1201">
        <v>1</v>
      </c>
    </row>
    <row r="1202" spans="1:29" hidden="1" x14ac:dyDescent="0.25">
      <c r="A1202">
        <v>7483550</v>
      </c>
      <c r="B1202">
        <v>408566</v>
      </c>
      <c r="C1202" t="s">
        <v>3758</v>
      </c>
      <c r="D1202" t="s">
        <v>3759</v>
      </c>
      <c r="E1202" t="s">
        <v>152</v>
      </c>
      <c r="F1202" t="s">
        <v>153</v>
      </c>
      <c r="G1202" t="s">
        <v>24</v>
      </c>
      <c r="H1202" t="s">
        <v>24</v>
      </c>
      <c r="I1202" t="s">
        <v>25</v>
      </c>
      <c r="J1202" t="s">
        <v>33</v>
      </c>
      <c r="K1202">
        <v>-46.575614100000003</v>
      </c>
      <c r="L1202">
        <v>-71.672153199999997</v>
      </c>
      <c r="M1202" s="6">
        <v>1690000</v>
      </c>
      <c r="O1202" t="s">
        <v>54</v>
      </c>
      <c r="P1202" t="s">
        <v>35</v>
      </c>
      <c r="Q1202" s="3">
        <v>3089710592</v>
      </c>
      <c r="R1202" s="1">
        <v>82647</v>
      </c>
      <c r="S1202" t="s">
        <v>3760</v>
      </c>
      <c r="T1202" t="s">
        <v>188</v>
      </c>
      <c r="U1202" t="s">
        <v>25</v>
      </c>
      <c r="V1202" t="s">
        <v>36</v>
      </c>
      <c r="W1202" s="4">
        <f>R1202</f>
        <v>82647</v>
      </c>
      <c r="X1202" s="4">
        <f>Y1202*10000</f>
        <v>1690000</v>
      </c>
      <c r="Y1202" s="9">
        <v>169</v>
      </c>
      <c r="Z1202" s="5">
        <f>W1202/Y1202</f>
        <v>489.03550295857985</v>
      </c>
      <c r="AA1202" t="str">
        <f>YEAR(E1202)&amp;"-"&amp;IF(MONTH(E1202)&lt;10,"0"&amp;MONTH(E1202),MONTH(E1202))</f>
        <v>2024-05</v>
      </c>
      <c r="AB1202" t="str">
        <f>YEAR(E1202)&amp;"-"&amp;IF(MONTH(E1202)/6&lt;=1,1,2)</f>
        <v>2024-1</v>
      </c>
    </row>
    <row r="1203" spans="1:29" hidden="1" x14ac:dyDescent="0.25">
      <c r="A1203">
        <v>7044139</v>
      </c>
      <c r="B1203">
        <v>382188</v>
      </c>
      <c r="C1203" t="s">
        <v>2753</v>
      </c>
      <c r="D1203" t="s">
        <v>1470</v>
      </c>
      <c r="E1203" t="s">
        <v>2754</v>
      </c>
      <c r="F1203" t="s">
        <v>23</v>
      </c>
      <c r="G1203" t="s">
        <v>24</v>
      </c>
      <c r="H1203" t="s">
        <v>39</v>
      </c>
      <c r="I1203" t="s">
        <v>25</v>
      </c>
      <c r="J1203" t="s">
        <v>59</v>
      </c>
      <c r="K1203">
        <v>-44.410207</v>
      </c>
      <c r="L1203">
        <v>-72.635617699999997</v>
      </c>
      <c r="M1203" s="1">
        <v>1680000</v>
      </c>
      <c r="O1203" t="s">
        <v>54</v>
      </c>
      <c r="P1203" t="s">
        <v>35</v>
      </c>
      <c r="Q1203" s="3">
        <v>956657158</v>
      </c>
      <c r="R1203" s="1">
        <v>26000</v>
      </c>
      <c r="S1203" t="s">
        <v>2755</v>
      </c>
      <c r="T1203" t="s">
        <v>2756</v>
      </c>
      <c r="U1203" t="s">
        <v>25</v>
      </c>
      <c r="V1203" t="s">
        <v>61</v>
      </c>
      <c r="W1203" s="4">
        <f>R1203</f>
        <v>26000</v>
      </c>
      <c r="X1203" s="4">
        <f>Y1203*10000</f>
        <v>1680000</v>
      </c>
      <c r="Y1203" s="9">
        <v>168</v>
      </c>
      <c r="Z1203" s="5">
        <f>W1203/Y1203</f>
        <v>154.76190476190476</v>
      </c>
      <c r="AA1203" t="str">
        <f>YEAR(E1203)&amp;"-"&amp;IF(MONTH(E1203)&lt;10,"0"&amp;MONTH(E1203),MONTH(E1203))</f>
        <v>2024-02</v>
      </c>
      <c r="AB1203" t="str">
        <f>YEAR(E1203)&amp;"-"&amp;IF(MONTH(E1203)/6&lt;=1,1,2)</f>
        <v>2024-1</v>
      </c>
    </row>
    <row r="1204" spans="1:29" hidden="1" x14ac:dyDescent="0.25">
      <c r="A1204">
        <v>7693523</v>
      </c>
      <c r="B1204">
        <v>429364</v>
      </c>
      <c r="C1204" t="s">
        <v>1719</v>
      </c>
      <c r="D1204" t="s">
        <v>116</v>
      </c>
      <c r="E1204" t="s">
        <v>555</v>
      </c>
      <c r="F1204" t="s">
        <v>271</v>
      </c>
      <c r="G1204" t="s">
        <v>24</v>
      </c>
      <c r="H1204" t="s">
        <v>190</v>
      </c>
      <c r="I1204" t="s">
        <v>25</v>
      </c>
      <c r="J1204" t="s">
        <v>127</v>
      </c>
      <c r="K1204">
        <v>-47.253929999999997</v>
      </c>
      <c r="L1204">
        <v>-72.578770000000006</v>
      </c>
      <c r="M1204" s="1">
        <v>0</v>
      </c>
      <c r="N1204">
        <v>0</v>
      </c>
      <c r="O1204" t="s">
        <v>27</v>
      </c>
      <c r="P1204" t="s">
        <v>728</v>
      </c>
      <c r="Q1204" s="3">
        <v>400000000</v>
      </c>
      <c r="R1204" s="1">
        <v>10647.36</v>
      </c>
      <c r="S1204" t="s">
        <v>1718</v>
      </c>
      <c r="T1204" t="s">
        <v>128</v>
      </c>
      <c r="U1204" t="s">
        <v>25</v>
      </c>
      <c r="V1204" t="s">
        <v>129</v>
      </c>
      <c r="W1204" s="4">
        <f>R1204</f>
        <v>10647.36</v>
      </c>
      <c r="X1204" s="4">
        <f>Y1204*10000</f>
        <v>1666000</v>
      </c>
      <c r="Y1204" s="9">
        <v>166.6</v>
      </c>
      <c r="Z1204" s="5">
        <f>W1204/Y1204</f>
        <v>63.909723889555828</v>
      </c>
      <c r="AA1204" t="str">
        <f>YEAR(E1204)&amp;"-"&amp;IF(MONTH(E1204)&lt;10,"0"&amp;MONTH(E1204),MONTH(E1204))</f>
        <v>2024-06</v>
      </c>
      <c r="AB1204" t="str">
        <f>YEAR(E1204)&amp;"-"&amp;IF(MONTH(E1204)/6&lt;=1,1,2)</f>
        <v>2024-1</v>
      </c>
    </row>
    <row r="1205" spans="1:29" x14ac:dyDescent="0.25">
      <c r="A1205">
        <v>7119506</v>
      </c>
      <c r="B1205">
        <v>385987</v>
      </c>
      <c r="C1205" s="10" t="s">
        <v>2503</v>
      </c>
      <c r="D1205" t="s">
        <v>1196</v>
      </c>
      <c r="E1205" t="s">
        <v>2504</v>
      </c>
      <c r="F1205" t="s">
        <v>23</v>
      </c>
      <c r="G1205" t="s">
        <v>24</v>
      </c>
      <c r="H1205" t="s">
        <v>24</v>
      </c>
      <c r="I1205" t="s">
        <v>25</v>
      </c>
      <c r="J1205" t="s">
        <v>26</v>
      </c>
      <c r="K1205">
        <v>-45.506418699999998</v>
      </c>
      <c r="L1205">
        <v>-72.699196900000004</v>
      </c>
      <c r="M1205" s="1">
        <v>1820810</v>
      </c>
      <c r="O1205" t="s">
        <v>54</v>
      </c>
      <c r="P1205" t="s">
        <v>35</v>
      </c>
      <c r="Q1205" s="3">
        <v>824520248</v>
      </c>
      <c r="R1205" s="1">
        <v>22750</v>
      </c>
      <c r="S1205" t="s">
        <v>2505</v>
      </c>
      <c r="T1205" t="s">
        <v>2502</v>
      </c>
      <c r="U1205" t="s">
        <v>25</v>
      </c>
      <c r="V1205" t="s">
        <v>25</v>
      </c>
      <c r="W1205" s="4">
        <f>R1205</f>
        <v>22750</v>
      </c>
      <c r="X1205" s="4">
        <f>Y1205*10000</f>
        <v>1820810</v>
      </c>
      <c r="Y1205" s="9">
        <v>182.08099999999999</v>
      </c>
      <c r="Z1205" s="5">
        <f>W1205/Y1205</f>
        <v>124.94439288009184</v>
      </c>
      <c r="AA1205" t="str">
        <f>YEAR(E1205)&amp;"-"&amp;IF(MONTH(E1205)&lt;10,"0"&amp;MONTH(E1205),MONTH(E1205))</f>
        <v>2024-03</v>
      </c>
      <c r="AB1205" t="str">
        <f>YEAR(E1205)&amp;"-"&amp;IF(MONTH(E1205)/6&lt;=1,1,2)</f>
        <v>2024-1</v>
      </c>
      <c r="AC1205">
        <v>4</v>
      </c>
    </row>
    <row r="1206" spans="1:29" hidden="1" x14ac:dyDescent="0.25">
      <c r="A1206">
        <v>7528295</v>
      </c>
      <c r="B1206">
        <v>416460</v>
      </c>
      <c r="C1206" t="s">
        <v>1501</v>
      </c>
      <c r="D1206" t="s">
        <v>1383</v>
      </c>
      <c r="E1206" t="s">
        <v>1011</v>
      </c>
      <c r="F1206" t="s">
        <v>23</v>
      </c>
      <c r="G1206" t="s">
        <v>24</v>
      </c>
      <c r="H1206" t="s">
        <v>39</v>
      </c>
      <c r="I1206" t="s">
        <v>25</v>
      </c>
      <c r="J1206" t="s">
        <v>26</v>
      </c>
      <c r="K1206">
        <v>-45.503346499999999</v>
      </c>
      <c r="L1206">
        <v>-72.599725199999995</v>
      </c>
      <c r="M1206" s="6">
        <v>1620000</v>
      </c>
      <c r="O1206" t="s">
        <v>27</v>
      </c>
      <c r="P1206" t="s">
        <v>853</v>
      </c>
      <c r="Q1206" s="3">
        <v>324000000</v>
      </c>
      <c r="R1206" s="1">
        <v>8659.6678375927404</v>
      </c>
      <c r="S1206" t="s">
        <v>1502</v>
      </c>
      <c r="T1206" t="s">
        <v>1503</v>
      </c>
      <c r="U1206" t="s">
        <v>25</v>
      </c>
      <c r="V1206" t="s">
        <v>25</v>
      </c>
      <c r="W1206" s="4">
        <f>R1206</f>
        <v>8659.6678375927404</v>
      </c>
      <c r="X1206" s="4">
        <f>Y1206*10000</f>
        <v>1620000</v>
      </c>
      <c r="Y1206" s="9">
        <v>162</v>
      </c>
      <c r="Z1206" s="5">
        <f>W1206/Y1206</f>
        <v>53.454739738226792</v>
      </c>
      <c r="AA1206" t="str">
        <f>YEAR(E1206)&amp;"-"&amp;IF(MONTH(E1206)&lt;10,"0"&amp;MONTH(E1206),MONTH(E1206))</f>
        <v>2024-05</v>
      </c>
      <c r="AB1206" t="str">
        <f>YEAR(E1206)&amp;"-"&amp;IF(MONTH(E1206)/6&lt;=1,1,2)</f>
        <v>2024-1</v>
      </c>
    </row>
    <row r="1207" spans="1:29" hidden="1" x14ac:dyDescent="0.25">
      <c r="A1207">
        <v>7528296</v>
      </c>
      <c r="B1207">
        <v>416461</v>
      </c>
      <c r="C1207" t="s">
        <v>1778</v>
      </c>
      <c r="D1207" t="s">
        <v>1383</v>
      </c>
      <c r="E1207" t="s">
        <v>1011</v>
      </c>
      <c r="F1207" t="s">
        <v>23</v>
      </c>
      <c r="G1207" t="s">
        <v>24</v>
      </c>
      <c r="H1207" t="s">
        <v>39</v>
      </c>
      <c r="I1207" t="s">
        <v>25</v>
      </c>
      <c r="J1207" t="s">
        <v>26</v>
      </c>
      <c r="K1207">
        <v>-45.503317899999999</v>
      </c>
      <c r="L1207">
        <v>-72.599868400000005</v>
      </c>
      <c r="M1207" s="6">
        <v>1530000</v>
      </c>
      <c r="O1207" t="s">
        <v>27</v>
      </c>
      <c r="P1207" t="s">
        <v>853</v>
      </c>
      <c r="Q1207" s="3">
        <v>382500000</v>
      </c>
      <c r="R1207" s="1">
        <v>10223.2189749359</v>
      </c>
      <c r="S1207" t="s">
        <v>1779</v>
      </c>
      <c r="T1207" t="s">
        <v>1503</v>
      </c>
      <c r="U1207" t="s">
        <v>25</v>
      </c>
      <c r="V1207" t="s">
        <v>25</v>
      </c>
      <c r="W1207" s="4">
        <f>R1207</f>
        <v>10223.2189749359</v>
      </c>
      <c r="X1207" s="4">
        <f>Y1207*10000</f>
        <v>1530000</v>
      </c>
      <c r="Y1207" s="9">
        <v>153</v>
      </c>
      <c r="Z1207" s="5">
        <f>W1207/Y1207</f>
        <v>66.818424672783664</v>
      </c>
      <c r="AA1207" t="str">
        <f>YEAR(E1207)&amp;"-"&amp;IF(MONTH(E1207)&lt;10,"0"&amp;MONTH(E1207),MONTH(E1207))</f>
        <v>2024-05</v>
      </c>
      <c r="AB1207" t="str">
        <f>YEAR(E1207)&amp;"-"&amp;IF(MONTH(E1207)/6&lt;=1,1,2)</f>
        <v>2024-1</v>
      </c>
    </row>
    <row r="1208" spans="1:29" hidden="1" x14ac:dyDescent="0.25">
      <c r="A1208">
        <v>7542412</v>
      </c>
      <c r="B1208">
        <v>417092</v>
      </c>
      <c r="C1208" t="s">
        <v>2350</v>
      </c>
      <c r="D1208" t="s">
        <v>323</v>
      </c>
      <c r="E1208" t="s">
        <v>329</v>
      </c>
      <c r="F1208" t="s">
        <v>23</v>
      </c>
      <c r="G1208" t="s">
        <v>24</v>
      </c>
      <c r="H1208" t="s">
        <v>24</v>
      </c>
      <c r="I1208" t="s">
        <v>25</v>
      </c>
      <c r="J1208" t="s">
        <v>127</v>
      </c>
      <c r="K1208">
        <v>-47.232911399999999</v>
      </c>
      <c r="L1208">
        <v>-72.616811499999997</v>
      </c>
      <c r="M1208" s="1">
        <v>1370000</v>
      </c>
      <c r="O1208" t="s">
        <v>27</v>
      </c>
      <c r="P1208" t="s">
        <v>853</v>
      </c>
      <c r="Q1208" s="3">
        <v>548000000</v>
      </c>
      <c r="R1208" s="1">
        <v>14646.5986882741</v>
      </c>
      <c r="S1208" t="s">
        <v>2336</v>
      </c>
      <c r="T1208" t="s">
        <v>2337</v>
      </c>
      <c r="U1208" t="s">
        <v>25</v>
      </c>
      <c r="V1208" t="s">
        <v>129</v>
      </c>
      <c r="W1208" s="4">
        <f>R1208</f>
        <v>14646.5986882741</v>
      </c>
      <c r="X1208" s="4">
        <f>Y1208*10000</f>
        <v>1370000</v>
      </c>
      <c r="Y1208" s="9">
        <v>137</v>
      </c>
      <c r="Z1208" s="5">
        <f>W1208/Y1208</f>
        <v>106.90947947645328</v>
      </c>
      <c r="AA1208" t="str">
        <f>YEAR(E1208)&amp;"-"&amp;IF(MONTH(E1208)&lt;10,"0"&amp;MONTH(E1208),MONTH(E1208))</f>
        <v>2024-06</v>
      </c>
      <c r="AB1208" t="str">
        <f>YEAR(E1208)&amp;"-"&amp;IF(MONTH(E1208)/6&lt;=1,1,2)</f>
        <v>2024-1</v>
      </c>
    </row>
    <row r="1209" spans="1:29" x14ac:dyDescent="0.25">
      <c r="A1209">
        <v>8030835</v>
      </c>
      <c r="B1209">
        <v>464937</v>
      </c>
      <c r="C1209" s="10" t="s">
        <v>2499</v>
      </c>
      <c r="D1209" t="s">
        <v>483</v>
      </c>
      <c r="E1209" t="s">
        <v>968</v>
      </c>
      <c r="F1209" t="s">
        <v>23</v>
      </c>
      <c r="G1209" t="s">
        <v>24</v>
      </c>
      <c r="H1209" t="s">
        <v>39</v>
      </c>
      <c r="I1209" t="s">
        <v>25</v>
      </c>
      <c r="J1209" t="s">
        <v>26</v>
      </c>
      <c r="K1209">
        <v>-45.487576099999998</v>
      </c>
      <c r="L1209">
        <v>-72.686920200000003</v>
      </c>
      <c r="M1209" s="1">
        <v>0</v>
      </c>
      <c r="O1209" t="s">
        <v>54</v>
      </c>
      <c r="P1209" t="s">
        <v>35</v>
      </c>
      <c r="Q1209" s="3">
        <v>854838200</v>
      </c>
      <c r="R1209" s="1">
        <v>22750</v>
      </c>
      <c r="S1209" t="s">
        <v>2500</v>
      </c>
      <c r="T1209" t="s">
        <v>2490</v>
      </c>
      <c r="U1209" t="s">
        <v>25</v>
      </c>
      <c r="V1209" t="s">
        <v>25</v>
      </c>
      <c r="W1209" s="4">
        <f>R1209</f>
        <v>22750</v>
      </c>
      <c r="X1209" s="4">
        <f>Y1209*10000</f>
        <v>1828100</v>
      </c>
      <c r="Y1209" s="9">
        <v>182.81</v>
      </c>
      <c r="Z1209" s="5">
        <f>W1209/Y1209</f>
        <v>124.44614627208577</v>
      </c>
      <c r="AA1209" t="str">
        <f>YEAR(E1209)&amp;"-"&amp;IF(MONTH(E1209)&lt;10,"0"&amp;MONTH(E1209),MONTH(E1209))</f>
        <v>2024-08</v>
      </c>
      <c r="AB1209" t="str">
        <f>YEAR(E1209)&amp;"-"&amp;IF(MONTH(E1209)/6&lt;=1,1,2)</f>
        <v>2024-2</v>
      </c>
      <c r="AC1209">
        <v>4</v>
      </c>
    </row>
    <row r="1210" spans="1:29" hidden="1" x14ac:dyDescent="0.25">
      <c r="A1210">
        <v>7663717</v>
      </c>
      <c r="B1210">
        <v>427306</v>
      </c>
      <c r="C1210" t="s">
        <v>2432</v>
      </c>
      <c r="D1210" t="s">
        <v>52</v>
      </c>
      <c r="E1210" t="s">
        <v>91</v>
      </c>
      <c r="F1210" t="s">
        <v>153</v>
      </c>
      <c r="G1210" t="s">
        <v>24</v>
      </c>
      <c r="H1210" t="s">
        <v>24</v>
      </c>
      <c r="I1210" t="s">
        <v>25</v>
      </c>
      <c r="J1210" t="s">
        <v>33</v>
      </c>
      <c r="K1210">
        <v>-46.881477545424303</v>
      </c>
      <c r="L1210">
        <v>-72.702364803124993</v>
      </c>
      <c r="M1210" s="6">
        <v>1260000</v>
      </c>
      <c r="O1210" t="s">
        <v>54</v>
      </c>
      <c r="P1210" t="s">
        <v>35</v>
      </c>
      <c r="Q1210" s="3">
        <v>550000000</v>
      </c>
      <c r="R1210" s="1">
        <v>14649</v>
      </c>
      <c r="S1210" t="s">
        <v>2433</v>
      </c>
      <c r="T1210" t="s">
        <v>188</v>
      </c>
      <c r="U1210" t="s">
        <v>25</v>
      </c>
      <c r="V1210" t="s">
        <v>36</v>
      </c>
      <c r="W1210" s="4">
        <f>R1210</f>
        <v>14649</v>
      </c>
      <c r="X1210" s="4">
        <f>Y1210*10000</f>
        <v>1260000</v>
      </c>
      <c r="Y1210" s="9">
        <v>126</v>
      </c>
      <c r="Z1210" s="5">
        <f>W1210/Y1210</f>
        <v>116.26190476190476</v>
      </c>
      <c r="AA1210" t="str">
        <f>YEAR(E1210)&amp;"-"&amp;IF(MONTH(E1210)&lt;10,"0"&amp;MONTH(E1210),MONTH(E1210))</f>
        <v>2024-06</v>
      </c>
      <c r="AB1210" t="str">
        <f>YEAR(E1210)&amp;"-"&amp;IF(MONTH(E1210)/6&lt;=1,1,2)</f>
        <v>2024-1</v>
      </c>
    </row>
    <row r="1211" spans="1:29" x14ac:dyDescent="0.25">
      <c r="A1211">
        <v>7566127</v>
      </c>
      <c r="B1211">
        <v>419401</v>
      </c>
      <c r="C1211" s="10" t="s">
        <v>2476</v>
      </c>
      <c r="D1211" t="s">
        <v>342</v>
      </c>
      <c r="E1211" t="s">
        <v>1488</v>
      </c>
      <c r="F1211" t="s">
        <v>23</v>
      </c>
      <c r="G1211" t="s">
        <v>24</v>
      </c>
      <c r="H1211" t="s">
        <v>24</v>
      </c>
      <c r="I1211" t="s">
        <v>25</v>
      </c>
      <c r="J1211" t="s">
        <v>63</v>
      </c>
      <c r="K1211">
        <v>-46.154339100000001</v>
      </c>
      <c r="L1211">
        <v>-72.368791599999994</v>
      </c>
      <c r="M1211" s="1">
        <v>2810000</v>
      </c>
      <c r="O1211" t="s">
        <v>54</v>
      </c>
      <c r="P1211" t="s">
        <v>35</v>
      </c>
      <c r="Q1211" s="3">
        <v>1284000000</v>
      </c>
      <c r="R1211" s="1">
        <v>34317.942911941602</v>
      </c>
      <c r="S1211" t="s">
        <v>2474</v>
      </c>
      <c r="T1211" t="s">
        <v>2475</v>
      </c>
      <c r="U1211" t="s">
        <v>25</v>
      </c>
      <c r="V1211" t="s">
        <v>66</v>
      </c>
      <c r="W1211" s="4">
        <f>R1211</f>
        <v>34317.942911941602</v>
      </c>
      <c r="X1211" s="4">
        <f>Y1211*10000</f>
        <v>2810000</v>
      </c>
      <c r="Y1211" s="9">
        <v>281</v>
      </c>
      <c r="Z1211" s="5">
        <f>W1211/Y1211</f>
        <v>122.12791071865338</v>
      </c>
      <c r="AA1211" t="str">
        <f>YEAR(E1211)&amp;"-"&amp;IF(MONTH(E1211)&lt;10,"0"&amp;MONTH(E1211),MONTH(E1211))</f>
        <v>2024-06</v>
      </c>
      <c r="AB1211" t="str">
        <f>YEAR(E1211)&amp;"-"&amp;IF(MONTH(E1211)/6&lt;=1,1,2)</f>
        <v>2024-1</v>
      </c>
      <c r="AC1211">
        <v>5</v>
      </c>
    </row>
    <row r="1212" spans="1:29" hidden="1" x14ac:dyDescent="0.25">
      <c r="A1212">
        <v>7495342</v>
      </c>
      <c r="B1212">
        <v>414306</v>
      </c>
      <c r="C1212" t="s">
        <v>1651</v>
      </c>
      <c r="D1212" t="s">
        <v>734</v>
      </c>
      <c r="E1212" t="s">
        <v>668</v>
      </c>
      <c r="F1212" t="s">
        <v>23</v>
      </c>
      <c r="G1212" t="s">
        <v>24</v>
      </c>
      <c r="H1212" t="s">
        <v>24</v>
      </c>
      <c r="I1212" t="s">
        <v>25</v>
      </c>
      <c r="J1212" t="s">
        <v>70</v>
      </c>
      <c r="K1212">
        <v>-45.165785300000003</v>
      </c>
      <c r="L1212">
        <v>-71.536068099999994</v>
      </c>
      <c r="M1212" s="1">
        <v>1190000</v>
      </c>
      <c r="O1212" t="s">
        <v>27</v>
      </c>
      <c r="P1212" t="s">
        <v>736</v>
      </c>
      <c r="Q1212" s="3">
        <v>265517030</v>
      </c>
      <c r="R1212" s="1">
        <v>7100</v>
      </c>
      <c r="S1212" t="s">
        <v>1652</v>
      </c>
      <c r="T1212" t="s">
        <v>1653</v>
      </c>
      <c r="U1212" t="s">
        <v>25</v>
      </c>
      <c r="V1212" t="s">
        <v>73</v>
      </c>
      <c r="W1212" s="4">
        <f>R1212</f>
        <v>7100</v>
      </c>
      <c r="X1212" s="4">
        <f>Y1212*10000</f>
        <v>1190000</v>
      </c>
      <c r="Y1212" s="9">
        <v>119</v>
      </c>
      <c r="Z1212" s="5">
        <f>W1212/Y1212</f>
        <v>59.663865546218489</v>
      </c>
      <c r="AA1212" t="str">
        <f>YEAR(E1212)&amp;"-"&amp;IF(MONTH(E1212)&lt;10,"0"&amp;MONTH(E1212),MONTH(E1212))</f>
        <v>2024-05</v>
      </c>
      <c r="AB1212" t="str">
        <f>YEAR(E1212)&amp;"-"&amp;IF(MONTH(E1212)/6&lt;=1,1,2)</f>
        <v>2024-1</v>
      </c>
    </row>
    <row r="1213" spans="1:29" hidden="1" x14ac:dyDescent="0.25">
      <c r="A1213">
        <v>7486384</v>
      </c>
      <c r="B1213">
        <v>410905</v>
      </c>
      <c r="C1213" t="s">
        <v>1780</v>
      </c>
      <c r="D1213" t="s">
        <v>1781</v>
      </c>
      <c r="E1213" t="s">
        <v>152</v>
      </c>
      <c r="F1213" t="s">
        <v>153</v>
      </c>
      <c r="G1213" t="s">
        <v>24</v>
      </c>
      <c r="H1213" t="s">
        <v>679</v>
      </c>
      <c r="I1213" t="s">
        <v>25</v>
      </c>
      <c r="J1213" t="s">
        <v>127</v>
      </c>
      <c r="K1213">
        <v>-47.2541656</v>
      </c>
      <c r="L1213">
        <v>-72.573212799999993</v>
      </c>
      <c r="M1213" s="1">
        <v>1180000</v>
      </c>
      <c r="O1213" t="s">
        <v>54</v>
      </c>
      <c r="P1213" t="s">
        <v>35</v>
      </c>
      <c r="Q1213" s="3">
        <v>295000000</v>
      </c>
      <c r="R1213" s="1">
        <v>7891</v>
      </c>
      <c r="S1213" t="s">
        <v>1782</v>
      </c>
      <c r="T1213" t="s">
        <v>233</v>
      </c>
      <c r="U1213" t="s">
        <v>25</v>
      </c>
      <c r="V1213" t="s">
        <v>129</v>
      </c>
      <c r="W1213" s="4">
        <f>R1213</f>
        <v>7891</v>
      </c>
      <c r="X1213" s="4">
        <f>Y1213*10000</f>
        <v>1180000</v>
      </c>
      <c r="Y1213" s="9">
        <v>118</v>
      </c>
      <c r="Z1213" s="5">
        <f>W1213/Y1213</f>
        <v>66.872881355932208</v>
      </c>
      <c r="AA1213" t="str">
        <f>YEAR(E1213)&amp;"-"&amp;IF(MONTH(E1213)&lt;10,"0"&amp;MONTH(E1213),MONTH(E1213))</f>
        <v>2024-05</v>
      </c>
      <c r="AB1213" t="str">
        <f>YEAR(E1213)&amp;"-"&amp;IF(MONTH(E1213)/6&lt;=1,1,2)</f>
        <v>2024-1</v>
      </c>
    </row>
    <row r="1214" spans="1:29" hidden="1" x14ac:dyDescent="0.25">
      <c r="A1214">
        <v>7482411</v>
      </c>
      <c r="B1214">
        <v>407638</v>
      </c>
      <c r="C1214" t="s">
        <v>2573</v>
      </c>
      <c r="D1214" t="s">
        <v>637</v>
      </c>
      <c r="E1214" t="s">
        <v>152</v>
      </c>
      <c r="F1214" t="s">
        <v>153</v>
      </c>
      <c r="G1214" t="s">
        <v>24</v>
      </c>
      <c r="H1214" t="s">
        <v>39</v>
      </c>
      <c r="I1214" t="s">
        <v>25</v>
      </c>
      <c r="J1214" t="s">
        <v>70</v>
      </c>
      <c r="K1214">
        <v>-45.571225400000003</v>
      </c>
      <c r="L1214">
        <v>-72.068264999999997</v>
      </c>
      <c r="M1214" s="1">
        <v>1140000</v>
      </c>
      <c r="O1214" t="s">
        <v>54</v>
      </c>
      <c r="P1214" t="s">
        <v>35</v>
      </c>
      <c r="Q1214" s="3">
        <v>568000000</v>
      </c>
      <c r="R1214" s="1">
        <v>15194</v>
      </c>
      <c r="S1214" t="s">
        <v>2574</v>
      </c>
      <c r="T1214" t="s">
        <v>155</v>
      </c>
      <c r="U1214" t="s">
        <v>25</v>
      </c>
      <c r="V1214" t="s">
        <v>73</v>
      </c>
      <c r="W1214" s="4">
        <f>R1214</f>
        <v>15194</v>
      </c>
      <c r="X1214" s="4">
        <f>Y1214*10000</f>
        <v>1140000</v>
      </c>
      <c r="Y1214" s="9">
        <v>114</v>
      </c>
      <c r="Z1214" s="5">
        <f>W1214/Y1214</f>
        <v>133.28070175438597</v>
      </c>
      <c r="AA1214" t="str">
        <f>YEAR(E1214)&amp;"-"&amp;IF(MONTH(E1214)&lt;10,"0"&amp;MONTH(E1214),MONTH(E1214))</f>
        <v>2024-05</v>
      </c>
      <c r="AB1214" t="str">
        <f>YEAR(E1214)&amp;"-"&amp;IF(MONTH(E1214)/6&lt;=1,1,2)</f>
        <v>2024-1</v>
      </c>
    </row>
    <row r="1215" spans="1:29" x14ac:dyDescent="0.25">
      <c r="A1215">
        <v>6946099</v>
      </c>
      <c r="B1215">
        <v>377380</v>
      </c>
      <c r="C1215" s="10" t="s">
        <v>2441</v>
      </c>
      <c r="D1215" t="s">
        <v>52</v>
      </c>
      <c r="E1215" t="s">
        <v>53</v>
      </c>
      <c r="F1215" t="s">
        <v>23</v>
      </c>
      <c r="G1215" t="s">
        <v>24</v>
      </c>
      <c r="H1215" t="s">
        <v>24</v>
      </c>
      <c r="I1215" t="s">
        <v>25</v>
      </c>
      <c r="J1215" t="s">
        <v>63</v>
      </c>
      <c r="K1215">
        <v>-46.058055600000003</v>
      </c>
      <c r="L1215">
        <v>-72.200833299999999</v>
      </c>
      <c r="M1215" s="1">
        <v>1220000</v>
      </c>
      <c r="O1215" t="s">
        <v>54</v>
      </c>
      <c r="P1215" t="s">
        <v>35</v>
      </c>
      <c r="Q1215" s="3">
        <v>520850586</v>
      </c>
      <c r="R1215" s="1">
        <v>14200</v>
      </c>
      <c r="S1215" t="s">
        <v>147</v>
      </c>
      <c r="T1215" t="s">
        <v>1777</v>
      </c>
      <c r="U1215" t="s">
        <v>25</v>
      </c>
      <c r="V1215" t="s">
        <v>66</v>
      </c>
      <c r="W1215" s="4">
        <f>R1215</f>
        <v>14200</v>
      </c>
      <c r="X1215" s="4">
        <f>Y1215*10000</f>
        <v>1220000</v>
      </c>
      <c r="Y1215" s="9">
        <v>122</v>
      </c>
      <c r="Z1215" s="5">
        <f>W1215/Y1215</f>
        <v>116.39344262295081</v>
      </c>
      <c r="AA1215" t="str">
        <f>YEAR(E1215)&amp;"-"&amp;IF(MONTH(E1215)&lt;10,"0"&amp;MONTH(E1215),MONTH(E1215))</f>
        <v>2024-02</v>
      </c>
      <c r="AB1215" t="str">
        <f>YEAR(E1215)&amp;"-"&amp;IF(MONTH(E1215)/6&lt;=1,1,2)</f>
        <v>2024-1</v>
      </c>
      <c r="AC1215">
        <v>2</v>
      </c>
    </row>
    <row r="1216" spans="1:29" hidden="1" x14ac:dyDescent="0.25">
      <c r="A1216">
        <v>6875363</v>
      </c>
      <c r="B1216">
        <v>373455</v>
      </c>
      <c r="C1216" t="s">
        <v>3157</v>
      </c>
      <c r="D1216" t="s">
        <v>1235</v>
      </c>
      <c r="E1216" t="s">
        <v>1161</v>
      </c>
      <c r="F1216" t="s">
        <v>23</v>
      </c>
      <c r="G1216" t="s">
        <v>24</v>
      </c>
      <c r="H1216" t="s">
        <v>24</v>
      </c>
      <c r="I1216" t="s">
        <v>25</v>
      </c>
      <c r="J1216" t="s">
        <v>26</v>
      </c>
      <c r="K1216">
        <v>-45.171786500000003</v>
      </c>
      <c r="L1216">
        <v>-73.541947300000004</v>
      </c>
      <c r="M1216" s="1">
        <v>1040000</v>
      </c>
      <c r="O1216" t="s">
        <v>27</v>
      </c>
      <c r="P1216" t="s">
        <v>669</v>
      </c>
      <c r="Q1216" s="3">
        <v>901032039</v>
      </c>
      <c r="R1216" s="1">
        <v>24450</v>
      </c>
      <c r="S1216" t="s">
        <v>3158</v>
      </c>
      <c r="T1216" t="s">
        <v>228</v>
      </c>
      <c r="U1216" t="s">
        <v>25</v>
      </c>
      <c r="V1216" t="s">
        <v>25</v>
      </c>
      <c r="W1216" s="4">
        <f>R1216</f>
        <v>24450</v>
      </c>
      <c r="X1216" s="4">
        <f>Y1216*10000</f>
        <v>1040000</v>
      </c>
      <c r="Y1216" s="9">
        <v>104</v>
      </c>
      <c r="Z1216" s="5">
        <f>W1216/Y1216</f>
        <v>235.09615384615384</v>
      </c>
      <c r="AA1216" t="str">
        <f>YEAR(E1216)&amp;"-"&amp;IF(MONTH(E1216)&lt;10,"0"&amp;MONTH(E1216),MONTH(E1216))</f>
        <v>2024-01</v>
      </c>
      <c r="AB1216" t="str">
        <f>YEAR(E1216)&amp;"-"&amp;IF(MONTH(E1216)/6&lt;=1,1,2)</f>
        <v>2024-1</v>
      </c>
    </row>
    <row r="1217" spans="1:29" hidden="1" x14ac:dyDescent="0.25">
      <c r="A1217">
        <v>7483786</v>
      </c>
      <c r="B1217">
        <v>408746</v>
      </c>
      <c r="C1217" t="s">
        <v>3770</v>
      </c>
      <c r="D1217" t="s">
        <v>359</v>
      </c>
      <c r="E1217" t="s">
        <v>152</v>
      </c>
      <c r="F1217" t="s">
        <v>153</v>
      </c>
      <c r="G1217" t="s">
        <v>24</v>
      </c>
      <c r="H1217" t="s">
        <v>39</v>
      </c>
      <c r="I1217" t="s">
        <v>25</v>
      </c>
      <c r="J1217" t="s">
        <v>33</v>
      </c>
      <c r="K1217">
        <v>-47.043541900000001</v>
      </c>
      <c r="L1217">
        <v>-72.819117899999995</v>
      </c>
      <c r="M1217" s="6">
        <v>1020000</v>
      </c>
      <c r="O1217" t="s">
        <v>54</v>
      </c>
      <c r="P1217" t="s">
        <v>35</v>
      </c>
      <c r="Q1217" s="3">
        <v>1869237000</v>
      </c>
      <c r="R1217" s="1">
        <v>50000</v>
      </c>
      <c r="S1217" t="s">
        <v>3771</v>
      </c>
      <c r="T1217" t="s">
        <v>188</v>
      </c>
      <c r="U1217" t="s">
        <v>25</v>
      </c>
      <c r="V1217" t="s">
        <v>36</v>
      </c>
      <c r="W1217" s="4">
        <f>R1217</f>
        <v>50000</v>
      </c>
      <c r="X1217" s="4">
        <f>Y1217*10000</f>
        <v>1020000</v>
      </c>
      <c r="Y1217" s="9">
        <v>102</v>
      </c>
      <c r="Z1217" s="5">
        <f>W1217/Y1217</f>
        <v>490.19607843137254</v>
      </c>
      <c r="AA1217" t="str">
        <f>YEAR(E1217)&amp;"-"&amp;IF(MONTH(E1217)&lt;10,"0"&amp;MONTH(E1217),MONTH(E1217))</f>
        <v>2024-05</v>
      </c>
      <c r="AB1217" t="str">
        <f>YEAR(E1217)&amp;"-"&amp;IF(MONTH(E1217)/6&lt;=1,1,2)</f>
        <v>2024-1</v>
      </c>
    </row>
    <row r="1218" spans="1:29" hidden="1" x14ac:dyDescent="0.25">
      <c r="A1218">
        <v>7473583</v>
      </c>
      <c r="B1218">
        <v>405910</v>
      </c>
      <c r="C1218" t="s">
        <v>1417</v>
      </c>
      <c r="D1218" t="s">
        <v>1414</v>
      </c>
      <c r="E1218" t="s">
        <v>1172</v>
      </c>
      <c r="F1218" t="s">
        <v>153</v>
      </c>
      <c r="G1218" t="s">
        <v>24</v>
      </c>
      <c r="H1218" t="s">
        <v>39</v>
      </c>
      <c r="I1218" t="s">
        <v>25</v>
      </c>
      <c r="J1218" t="s">
        <v>26</v>
      </c>
      <c r="K1218">
        <v>-45.187617500000002</v>
      </c>
      <c r="L1218">
        <v>-72.166984600000006</v>
      </c>
      <c r="M1218" s="6">
        <v>1020000</v>
      </c>
      <c r="O1218" t="s">
        <v>27</v>
      </c>
      <c r="P1218" t="s">
        <v>176</v>
      </c>
      <c r="Q1218" s="3">
        <v>189700419</v>
      </c>
      <c r="R1218" s="1">
        <v>5075</v>
      </c>
      <c r="S1218" t="s">
        <v>1416</v>
      </c>
      <c r="T1218" t="s">
        <v>228</v>
      </c>
      <c r="U1218" t="s">
        <v>25</v>
      </c>
      <c r="V1218" t="s">
        <v>25</v>
      </c>
      <c r="W1218" s="4">
        <f>R1218</f>
        <v>5075</v>
      </c>
      <c r="X1218" s="4">
        <f>Y1218*10000</f>
        <v>1020000</v>
      </c>
      <c r="Y1218" s="9">
        <v>102</v>
      </c>
      <c r="Z1218" s="5">
        <f>W1218/Y1218</f>
        <v>49.754901960784316</v>
      </c>
      <c r="AA1218" t="str">
        <f>YEAR(E1218)&amp;"-"&amp;IF(MONTH(E1218)&lt;10,"0"&amp;MONTH(E1218),MONTH(E1218))</f>
        <v>2024-05</v>
      </c>
      <c r="AB1218" t="str">
        <f>YEAR(E1218)&amp;"-"&amp;IF(MONTH(E1218)/6&lt;=1,1,2)</f>
        <v>2024-1</v>
      </c>
    </row>
    <row r="1219" spans="1:29" hidden="1" x14ac:dyDescent="0.25">
      <c r="A1219">
        <v>7362579</v>
      </c>
      <c r="B1219">
        <v>399833</v>
      </c>
      <c r="C1219" t="s">
        <v>2789</v>
      </c>
      <c r="D1219" t="s">
        <v>1748</v>
      </c>
      <c r="E1219" t="s">
        <v>1160</v>
      </c>
      <c r="F1219" t="s">
        <v>23</v>
      </c>
      <c r="G1219" t="s">
        <v>24</v>
      </c>
      <c r="H1219" t="s">
        <v>39</v>
      </c>
      <c r="I1219" t="s">
        <v>25</v>
      </c>
      <c r="J1219" t="s">
        <v>70</v>
      </c>
      <c r="K1219">
        <v>-45.590744299999997</v>
      </c>
      <c r="L1219">
        <v>-72.106937400000007</v>
      </c>
      <c r="M1219" s="1">
        <v>1010000</v>
      </c>
      <c r="O1219" t="s">
        <v>27</v>
      </c>
      <c r="P1219" t="s">
        <v>222</v>
      </c>
      <c r="Q1219" s="3">
        <v>600000000</v>
      </c>
      <c r="R1219" s="1">
        <v>16104.3475833548</v>
      </c>
      <c r="S1219" t="s">
        <v>35</v>
      </c>
      <c r="T1219" t="s">
        <v>2790</v>
      </c>
      <c r="U1219" t="s">
        <v>25</v>
      </c>
      <c r="V1219" t="s">
        <v>73</v>
      </c>
      <c r="W1219" s="4">
        <f>R1219</f>
        <v>16104.3475833548</v>
      </c>
      <c r="X1219" s="4">
        <f>Y1219*10000</f>
        <v>1010000</v>
      </c>
      <c r="Y1219" s="9">
        <v>101</v>
      </c>
      <c r="Z1219" s="5">
        <f>W1219/Y1219</f>
        <v>159.4489859738099</v>
      </c>
      <c r="AA1219" t="str">
        <f>YEAR(E1219)&amp;"-"&amp;IF(MONTH(E1219)&lt;10,"0"&amp;MONTH(E1219),MONTH(E1219))</f>
        <v>2024-04</v>
      </c>
      <c r="AB1219" t="str">
        <f>YEAR(E1219)&amp;"-"&amp;IF(MONTH(E1219)/6&lt;=1,1,2)</f>
        <v>2024-1</v>
      </c>
    </row>
    <row r="1220" spans="1:29" hidden="1" x14ac:dyDescent="0.25">
      <c r="A1220">
        <v>7627792</v>
      </c>
      <c r="B1220">
        <v>424556</v>
      </c>
      <c r="C1220" t="s">
        <v>3275</v>
      </c>
      <c r="D1220" t="s">
        <v>723</v>
      </c>
      <c r="E1220" t="s">
        <v>889</v>
      </c>
      <c r="F1220" t="s">
        <v>153</v>
      </c>
      <c r="G1220" t="s">
        <v>24</v>
      </c>
      <c r="H1220" t="s">
        <v>24</v>
      </c>
      <c r="I1220" t="s">
        <v>25</v>
      </c>
      <c r="J1220" t="s">
        <v>70</v>
      </c>
      <c r="K1220">
        <v>-45.681550409960302</v>
      </c>
      <c r="L1220">
        <v>-71.910154906978406</v>
      </c>
      <c r="M1220" s="1">
        <v>0</v>
      </c>
      <c r="O1220" t="s">
        <v>54</v>
      </c>
      <c r="P1220" t="s">
        <v>35</v>
      </c>
      <c r="Q1220" s="3">
        <v>1000091665</v>
      </c>
      <c r="R1220" s="1">
        <v>26658</v>
      </c>
      <c r="S1220" t="s">
        <v>3276</v>
      </c>
      <c r="T1220" t="s">
        <v>155</v>
      </c>
      <c r="U1220" t="s">
        <v>25</v>
      </c>
      <c r="V1220" t="s">
        <v>73</v>
      </c>
      <c r="W1220" s="4">
        <f>R1220</f>
        <v>26658</v>
      </c>
      <c r="X1220" s="4">
        <f>Y1220*10000</f>
        <v>1000000</v>
      </c>
      <c r="Y1220" s="9">
        <v>100</v>
      </c>
      <c r="Z1220" s="5">
        <f>W1220/Y1220</f>
        <v>266.58</v>
      </c>
      <c r="AA1220" t="str">
        <f>YEAR(E1220)&amp;"-"&amp;IF(MONTH(E1220)&lt;10,"0"&amp;MONTH(E1220),MONTH(E1220))</f>
        <v>2024-06</v>
      </c>
      <c r="AB1220" t="str">
        <f>YEAR(E1220)&amp;"-"&amp;IF(MONTH(E1220)/6&lt;=1,1,2)</f>
        <v>2024-1</v>
      </c>
    </row>
    <row r="1221" spans="1:29" hidden="1" x14ac:dyDescent="0.25">
      <c r="A1221">
        <v>7299099</v>
      </c>
      <c r="B1221">
        <v>396481</v>
      </c>
      <c r="C1221" t="s">
        <v>2198</v>
      </c>
      <c r="D1221" t="s">
        <v>568</v>
      </c>
      <c r="E1221" t="s">
        <v>1500</v>
      </c>
      <c r="F1221" t="s">
        <v>32</v>
      </c>
      <c r="G1221" t="s">
        <v>24</v>
      </c>
      <c r="H1221" t="s">
        <v>24</v>
      </c>
      <c r="I1221" t="s">
        <v>25</v>
      </c>
      <c r="J1221" t="s">
        <v>42</v>
      </c>
      <c r="K1221">
        <v>-35.675147000000003</v>
      </c>
      <c r="L1221">
        <v>-71.542968999999999</v>
      </c>
      <c r="M1221" s="1">
        <v>1000000</v>
      </c>
      <c r="O1221" t="s">
        <v>54</v>
      </c>
      <c r="P1221" t="s">
        <v>35</v>
      </c>
      <c r="Q1221" s="3">
        <v>350000000</v>
      </c>
      <c r="R1221" s="1">
        <v>9411.7191499980599</v>
      </c>
      <c r="S1221" t="s">
        <v>2199</v>
      </c>
      <c r="T1221" t="s">
        <v>2200</v>
      </c>
      <c r="U1221" t="s">
        <v>25</v>
      </c>
      <c r="V1221" t="s">
        <v>46</v>
      </c>
      <c r="W1221" s="4">
        <f>R1221</f>
        <v>9411.7191499980599</v>
      </c>
      <c r="X1221" s="4">
        <f>Y1221*10000</f>
        <v>1000000</v>
      </c>
      <c r="Y1221" s="9">
        <v>100</v>
      </c>
      <c r="Z1221" s="5">
        <f>W1221/Y1221</f>
        <v>94.117191499980606</v>
      </c>
      <c r="AA1221" t="str">
        <f>YEAR(E1221)&amp;"-"&amp;IF(MONTH(E1221)&lt;10,"0"&amp;MONTH(E1221),MONTH(E1221))</f>
        <v>2024-04</v>
      </c>
      <c r="AB1221" t="str">
        <f>YEAR(E1221)&amp;"-"&amp;IF(MONTH(E1221)/6&lt;=1,1,2)</f>
        <v>2024-1</v>
      </c>
    </row>
    <row r="1222" spans="1:29" hidden="1" x14ac:dyDescent="0.25">
      <c r="A1222">
        <v>7671081</v>
      </c>
      <c r="B1222">
        <v>427714</v>
      </c>
      <c r="C1222" t="s">
        <v>2893</v>
      </c>
      <c r="D1222" t="s">
        <v>91</v>
      </c>
      <c r="E1222" t="s">
        <v>55</v>
      </c>
      <c r="F1222" t="s">
        <v>23</v>
      </c>
      <c r="G1222" t="s">
        <v>24</v>
      </c>
      <c r="H1222" t="s">
        <v>39</v>
      </c>
      <c r="I1222" t="s">
        <v>25</v>
      </c>
      <c r="J1222" t="s">
        <v>70</v>
      </c>
      <c r="K1222">
        <v>-44.893470299999997</v>
      </c>
      <c r="L1222">
        <v>-72.202055000000001</v>
      </c>
      <c r="M1222" s="1">
        <v>993000</v>
      </c>
      <c r="O1222" t="s">
        <v>54</v>
      </c>
      <c r="P1222" t="s">
        <v>35</v>
      </c>
      <c r="Q1222" s="3">
        <v>634647498</v>
      </c>
      <c r="R1222" s="1">
        <v>16900</v>
      </c>
      <c r="S1222" t="s">
        <v>2894</v>
      </c>
      <c r="T1222" t="s">
        <v>2895</v>
      </c>
      <c r="U1222" t="s">
        <v>25</v>
      </c>
      <c r="V1222" t="s">
        <v>73</v>
      </c>
      <c r="W1222" s="4">
        <f>R1222</f>
        <v>16900</v>
      </c>
      <c r="X1222" s="4">
        <f>Y1222*10000</f>
        <v>993000</v>
      </c>
      <c r="Y1222" s="9">
        <v>99.3</v>
      </c>
      <c r="Z1222" s="5">
        <f>W1222/Y1222</f>
        <v>170.19133937562941</v>
      </c>
      <c r="AA1222" t="str">
        <f>YEAR(E1222)&amp;"-"&amp;IF(MONTH(E1222)&lt;10,"0"&amp;MONTH(E1222),MONTH(E1222))</f>
        <v>2024-06</v>
      </c>
      <c r="AB1222" t="str">
        <f>YEAR(E1222)&amp;"-"&amp;IF(MONTH(E1222)/6&lt;=1,1,2)</f>
        <v>2024-1</v>
      </c>
    </row>
    <row r="1223" spans="1:29" hidden="1" x14ac:dyDescent="0.25">
      <c r="A1223">
        <v>7626006</v>
      </c>
      <c r="B1223">
        <v>424493</v>
      </c>
      <c r="C1223" t="s">
        <v>2152</v>
      </c>
      <c r="D1223" t="s">
        <v>176</v>
      </c>
      <c r="E1223" t="s">
        <v>889</v>
      </c>
      <c r="F1223" t="s">
        <v>23</v>
      </c>
      <c r="G1223" t="s">
        <v>24</v>
      </c>
      <c r="H1223" t="s">
        <v>24</v>
      </c>
      <c r="I1223" t="s">
        <v>25</v>
      </c>
      <c r="J1223" t="s">
        <v>127</v>
      </c>
      <c r="K1223">
        <v>-47.597203899999997</v>
      </c>
      <c r="L1223">
        <v>-72.854880600000001</v>
      </c>
      <c r="M1223" s="1">
        <v>0</v>
      </c>
      <c r="O1223" t="s">
        <v>54</v>
      </c>
      <c r="P1223" t="s">
        <v>35</v>
      </c>
      <c r="Q1223" s="3">
        <v>311410830</v>
      </c>
      <c r="R1223" s="1">
        <v>8300</v>
      </c>
      <c r="S1223" t="s">
        <v>2150</v>
      </c>
      <c r="T1223" t="s">
        <v>2151</v>
      </c>
      <c r="U1223" t="s">
        <v>25</v>
      </c>
      <c r="V1223" t="s">
        <v>129</v>
      </c>
      <c r="W1223" s="4">
        <f>R1223</f>
        <v>8300</v>
      </c>
      <c r="X1223" s="4">
        <f>Y1223*10000</f>
        <v>965000</v>
      </c>
      <c r="Y1223" s="9">
        <v>96.5</v>
      </c>
      <c r="Z1223" s="5">
        <f>W1223/Y1223</f>
        <v>86.010362694300511</v>
      </c>
      <c r="AA1223" t="str">
        <f>YEAR(E1223)&amp;"-"&amp;IF(MONTH(E1223)&lt;10,"0"&amp;MONTH(E1223),MONTH(E1223))</f>
        <v>2024-06</v>
      </c>
      <c r="AB1223" t="str">
        <f>YEAR(E1223)&amp;"-"&amp;IF(MONTH(E1223)/6&lt;=1,1,2)</f>
        <v>2024-1</v>
      </c>
    </row>
    <row r="1224" spans="1:29" hidden="1" x14ac:dyDescent="0.25">
      <c r="A1224">
        <v>7328904</v>
      </c>
      <c r="B1224">
        <v>398120</v>
      </c>
      <c r="C1224" t="s">
        <v>1532</v>
      </c>
      <c r="D1224" t="s">
        <v>734</v>
      </c>
      <c r="E1224" t="s">
        <v>1197</v>
      </c>
      <c r="F1224" t="s">
        <v>23</v>
      </c>
      <c r="G1224" t="s">
        <v>24</v>
      </c>
      <c r="H1224" t="s">
        <v>24</v>
      </c>
      <c r="I1224" t="s">
        <v>25</v>
      </c>
      <c r="J1224" t="s">
        <v>127</v>
      </c>
      <c r="K1224">
        <v>-47.460549700000001</v>
      </c>
      <c r="L1224">
        <v>-72.742354599999999</v>
      </c>
      <c r="M1224" s="1">
        <v>965000</v>
      </c>
      <c r="O1224" t="s">
        <v>27</v>
      </c>
      <c r="P1224" t="s">
        <v>736</v>
      </c>
      <c r="Q1224" s="3">
        <v>195815558</v>
      </c>
      <c r="R1224" s="1">
        <v>5260</v>
      </c>
      <c r="S1224" t="s">
        <v>1533</v>
      </c>
      <c r="T1224" t="s">
        <v>644</v>
      </c>
      <c r="U1224" t="s">
        <v>25</v>
      </c>
      <c r="V1224" t="s">
        <v>129</v>
      </c>
      <c r="W1224" s="4">
        <f>R1224</f>
        <v>5260</v>
      </c>
      <c r="X1224" s="4">
        <f>Y1224*10000</f>
        <v>965000</v>
      </c>
      <c r="Y1224" s="9">
        <v>96.5</v>
      </c>
      <c r="Z1224" s="5">
        <f>W1224/Y1224</f>
        <v>54.50777202072539</v>
      </c>
      <c r="AA1224" t="str">
        <f>YEAR(E1224)&amp;"-"&amp;IF(MONTH(E1224)&lt;10,"0"&amp;MONTH(E1224),MONTH(E1224))</f>
        <v>2024-04</v>
      </c>
      <c r="AB1224" t="str">
        <f>YEAR(E1224)&amp;"-"&amp;IF(MONTH(E1224)/6&lt;=1,1,2)</f>
        <v>2024-1</v>
      </c>
    </row>
    <row r="1225" spans="1:29" hidden="1" x14ac:dyDescent="0.25">
      <c r="A1225">
        <v>7542414</v>
      </c>
      <c r="B1225">
        <v>417094</v>
      </c>
      <c r="C1225" t="s">
        <v>3151</v>
      </c>
      <c r="D1225" t="s">
        <v>323</v>
      </c>
      <c r="E1225" t="s">
        <v>329</v>
      </c>
      <c r="F1225" t="s">
        <v>23</v>
      </c>
      <c r="G1225" t="s">
        <v>24</v>
      </c>
      <c r="H1225" t="s">
        <v>24</v>
      </c>
      <c r="I1225" t="s">
        <v>25</v>
      </c>
      <c r="J1225" t="s">
        <v>70</v>
      </c>
      <c r="K1225">
        <v>-45.785709300000001</v>
      </c>
      <c r="L1225">
        <v>-72.469898000000001</v>
      </c>
      <c r="M1225" s="1">
        <v>920000</v>
      </c>
      <c r="O1225" t="s">
        <v>27</v>
      </c>
      <c r="P1225" t="s">
        <v>853</v>
      </c>
      <c r="Q1225" s="3">
        <v>800000000</v>
      </c>
      <c r="R1225" s="1">
        <v>21381.895895290701</v>
      </c>
      <c r="S1225" t="s">
        <v>3152</v>
      </c>
      <c r="T1225" t="s">
        <v>3144</v>
      </c>
      <c r="U1225" t="s">
        <v>25</v>
      </c>
      <c r="V1225" t="s">
        <v>73</v>
      </c>
      <c r="W1225" s="4">
        <f>R1225</f>
        <v>21381.895895290701</v>
      </c>
      <c r="X1225" s="4">
        <f>Y1225*10000</f>
        <v>920000</v>
      </c>
      <c r="Y1225" s="9">
        <v>92</v>
      </c>
      <c r="Z1225" s="5">
        <f>W1225/Y1225</f>
        <v>232.41191190533371</v>
      </c>
      <c r="AA1225" t="str">
        <f>YEAR(E1225)&amp;"-"&amp;IF(MONTH(E1225)&lt;10,"0"&amp;MONTH(E1225),MONTH(E1225))</f>
        <v>2024-06</v>
      </c>
      <c r="AB1225" t="str">
        <f>YEAR(E1225)&amp;"-"&amp;IF(MONTH(E1225)/6&lt;=1,1,2)</f>
        <v>2024-1</v>
      </c>
    </row>
    <row r="1226" spans="1:29" x14ac:dyDescent="0.25">
      <c r="A1226">
        <v>7719217</v>
      </c>
      <c r="B1226">
        <v>431328</v>
      </c>
      <c r="C1226" s="10" t="s">
        <v>2437</v>
      </c>
      <c r="D1226" t="s">
        <v>324</v>
      </c>
      <c r="E1226" t="s">
        <v>726</v>
      </c>
      <c r="F1226" t="s">
        <v>23</v>
      </c>
      <c r="G1226" t="s">
        <v>24</v>
      </c>
      <c r="H1226" t="s">
        <v>39</v>
      </c>
      <c r="I1226" t="s">
        <v>25</v>
      </c>
      <c r="J1226" t="s">
        <v>26</v>
      </c>
      <c r="K1226">
        <v>-45.034701200000001</v>
      </c>
      <c r="L1226">
        <v>-72.450694999999996</v>
      </c>
      <c r="M1226" s="1">
        <v>2060000</v>
      </c>
      <c r="O1226" t="s">
        <v>54</v>
      </c>
      <c r="P1226" t="s">
        <v>35</v>
      </c>
      <c r="Q1226" s="3">
        <v>900000000</v>
      </c>
      <c r="R1226" s="1">
        <v>23951.706971623302</v>
      </c>
      <c r="S1226" t="s">
        <v>2438</v>
      </c>
      <c r="T1226" t="s">
        <v>2439</v>
      </c>
      <c r="U1226" t="s">
        <v>25</v>
      </c>
      <c r="V1226" t="s">
        <v>25</v>
      </c>
      <c r="W1226" s="4">
        <f>R1226</f>
        <v>23951.706971623302</v>
      </c>
      <c r="X1226" s="4">
        <f>Y1226*10000</f>
        <v>2060000</v>
      </c>
      <c r="Y1226" s="9">
        <v>206</v>
      </c>
      <c r="Z1226" s="5">
        <f>W1226/Y1226</f>
        <v>116.27042219234613</v>
      </c>
      <c r="AA1226" t="str">
        <f>YEAR(E1226)&amp;"-"&amp;IF(MONTH(E1226)&lt;10,"0"&amp;MONTH(E1226),MONTH(E1226))</f>
        <v>2024-07</v>
      </c>
      <c r="AB1226" t="str">
        <f>YEAR(E1226)&amp;"-"&amp;IF(MONTH(E1226)/6&lt;=1,1,2)</f>
        <v>2024-2</v>
      </c>
      <c r="AC1226">
        <v>3</v>
      </c>
    </row>
    <row r="1227" spans="1:29" hidden="1" x14ac:dyDescent="0.25">
      <c r="A1227">
        <v>7488203</v>
      </c>
      <c r="B1227">
        <v>412366</v>
      </c>
      <c r="C1227" t="s">
        <v>2721</v>
      </c>
      <c r="D1227" t="s">
        <v>2722</v>
      </c>
      <c r="E1227" t="s">
        <v>152</v>
      </c>
      <c r="F1227" t="s">
        <v>153</v>
      </c>
      <c r="G1227" t="s">
        <v>24</v>
      </c>
      <c r="H1227" t="s">
        <v>24</v>
      </c>
      <c r="I1227" t="s">
        <v>25</v>
      </c>
      <c r="J1227" t="s">
        <v>42</v>
      </c>
      <c r="K1227">
        <v>-45.406519299999999</v>
      </c>
      <c r="L1227">
        <v>-72.681401399999999</v>
      </c>
      <c r="M1227" s="6">
        <v>916250</v>
      </c>
      <c r="O1227" t="s">
        <v>27</v>
      </c>
      <c r="P1227" t="s">
        <v>329</v>
      </c>
      <c r="Q1227" s="3">
        <v>520000000</v>
      </c>
      <c r="R1227" s="1">
        <v>13910</v>
      </c>
      <c r="S1227" t="s">
        <v>2723</v>
      </c>
      <c r="T1227" t="s">
        <v>224</v>
      </c>
      <c r="U1227" t="s">
        <v>25</v>
      </c>
      <c r="V1227" t="s">
        <v>46</v>
      </c>
      <c r="W1227" s="4">
        <f>R1227</f>
        <v>13910</v>
      </c>
      <c r="X1227" s="4">
        <f>Y1227*10000</f>
        <v>916250</v>
      </c>
      <c r="Y1227" s="9">
        <v>91.625</v>
      </c>
      <c r="Z1227" s="5">
        <f>W1227/Y1227</f>
        <v>151.8144611186903</v>
      </c>
      <c r="AA1227" t="str">
        <f>YEAR(E1227)&amp;"-"&amp;IF(MONTH(E1227)&lt;10,"0"&amp;MONTH(E1227),MONTH(E1227))</f>
        <v>2024-05</v>
      </c>
      <c r="AB1227" t="str">
        <f>YEAR(E1227)&amp;"-"&amp;IF(MONTH(E1227)/6&lt;=1,1,2)</f>
        <v>2024-1</v>
      </c>
    </row>
    <row r="1228" spans="1:29" hidden="1" x14ac:dyDescent="0.25">
      <c r="A1228">
        <v>7383327</v>
      </c>
      <c r="B1228">
        <v>400899</v>
      </c>
      <c r="C1228" t="s">
        <v>1964</v>
      </c>
      <c r="D1228" t="s">
        <v>114</v>
      </c>
      <c r="E1228" t="s">
        <v>1965</v>
      </c>
      <c r="F1228" t="s">
        <v>32</v>
      </c>
      <c r="G1228" t="s">
        <v>24</v>
      </c>
      <c r="H1228" t="s">
        <v>24</v>
      </c>
      <c r="I1228" t="s">
        <v>25</v>
      </c>
      <c r="J1228" t="s">
        <v>70</v>
      </c>
      <c r="K1228">
        <v>0</v>
      </c>
      <c r="L1228">
        <v>0</v>
      </c>
      <c r="M1228" s="1">
        <v>900000</v>
      </c>
      <c r="O1228" t="s">
        <v>54</v>
      </c>
      <c r="P1228" t="s">
        <v>35</v>
      </c>
      <c r="Q1228" s="3">
        <v>260799140</v>
      </c>
      <c r="R1228" s="1">
        <v>7000</v>
      </c>
      <c r="S1228" t="s">
        <v>1966</v>
      </c>
      <c r="T1228" t="s">
        <v>35</v>
      </c>
      <c r="U1228" t="s">
        <v>25</v>
      </c>
      <c r="V1228" t="s">
        <v>73</v>
      </c>
      <c r="W1228" s="4">
        <f>R1228</f>
        <v>7000</v>
      </c>
      <c r="X1228" s="4">
        <f>Y1228*10000</f>
        <v>900000</v>
      </c>
      <c r="Y1228" s="9">
        <v>90</v>
      </c>
      <c r="Z1228" s="5">
        <f>W1228/Y1228</f>
        <v>77.777777777777771</v>
      </c>
      <c r="AA1228" t="str">
        <f>YEAR(E1228)&amp;"-"&amp;IF(MONTH(E1228)&lt;10,"0"&amp;MONTH(E1228),MONTH(E1228))</f>
        <v>2024-05</v>
      </c>
      <c r="AB1228" t="str">
        <f>YEAR(E1228)&amp;"-"&amp;IF(MONTH(E1228)/6&lt;=1,1,2)</f>
        <v>2024-1</v>
      </c>
    </row>
    <row r="1229" spans="1:29" hidden="1" x14ac:dyDescent="0.25">
      <c r="A1229">
        <v>7483785</v>
      </c>
      <c r="B1229">
        <v>408745</v>
      </c>
      <c r="C1229" t="s">
        <v>2681</v>
      </c>
      <c r="D1229" t="s">
        <v>359</v>
      </c>
      <c r="E1229" t="s">
        <v>152</v>
      </c>
      <c r="F1229" t="s">
        <v>153</v>
      </c>
      <c r="G1229" t="s">
        <v>24</v>
      </c>
      <c r="H1229" t="s">
        <v>39</v>
      </c>
      <c r="I1229" t="s">
        <v>25</v>
      </c>
      <c r="J1229" t="s">
        <v>127</v>
      </c>
      <c r="K1229">
        <v>-47.202010100000003</v>
      </c>
      <c r="L1229">
        <v>-72.633769999999998</v>
      </c>
      <c r="M1229" s="6">
        <v>890000</v>
      </c>
      <c r="O1229" t="s">
        <v>54</v>
      </c>
      <c r="P1229" t="s">
        <v>35</v>
      </c>
      <c r="Q1229" s="3">
        <v>486001620</v>
      </c>
      <c r="R1229" s="1">
        <v>13000</v>
      </c>
      <c r="S1229" t="s">
        <v>2615</v>
      </c>
      <c r="T1229" t="s">
        <v>233</v>
      </c>
      <c r="U1229" t="s">
        <v>25</v>
      </c>
      <c r="V1229" t="s">
        <v>129</v>
      </c>
      <c r="W1229" s="4">
        <f>R1229</f>
        <v>13000</v>
      </c>
      <c r="X1229" s="4">
        <f>Y1229*10000</f>
        <v>890000</v>
      </c>
      <c r="Y1229" s="9">
        <v>89</v>
      </c>
      <c r="Z1229" s="5">
        <f>W1229/Y1229</f>
        <v>146.06741573033707</v>
      </c>
      <c r="AA1229" t="str">
        <f>YEAR(E1229)&amp;"-"&amp;IF(MONTH(E1229)&lt;10,"0"&amp;MONTH(E1229),MONTH(E1229))</f>
        <v>2024-05</v>
      </c>
      <c r="AB1229" t="str">
        <f>YEAR(E1229)&amp;"-"&amp;IF(MONTH(E1229)/6&lt;=1,1,2)</f>
        <v>2024-1</v>
      </c>
    </row>
    <row r="1230" spans="1:29" x14ac:dyDescent="0.25">
      <c r="A1230">
        <v>7488461</v>
      </c>
      <c r="B1230">
        <v>412550</v>
      </c>
      <c r="C1230" s="10" t="s">
        <v>2382</v>
      </c>
      <c r="D1230" t="s">
        <v>1500</v>
      </c>
      <c r="E1230" t="s">
        <v>152</v>
      </c>
      <c r="F1230" t="s">
        <v>153</v>
      </c>
      <c r="G1230" t="s">
        <v>24</v>
      </c>
      <c r="H1230" t="s">
        <v>679</v>
      </c>
      <c r="I1230" t="s">
        <v>25</v>
      </c>
      <c r="J1230" t="s">
        <v>26</v>
      </c>
      <c r="K1230">
        <v>-45.571207908421201</v>
      </c>
      <c r="L1230">
        <v>-72.956911209832597</v>
      </c>
      <c r="M1230" s="1">
        <v>3240000</v>
      </c>
      <c r="O1230" t="s">
        <v>54</v>
      </c>
      <c r="P1230" t="s">
        <v>35</v>
      </c>
      <c r="Q1230" s="3">
        <v>1330185000</v>
      </c>
      <c r="R1230" s="1">
        <v>35581</v>
      </c>
      <c r="S1230" t="s">
        <v>2383</v>
      </c>
      <c r="T1230" t="s">
        <v>228</v>
      </c>
      <c r="U1230" t="s">
        <v>25</v>
      </c>
      <c r="V1230" t="s">
        <v>25</v>
      </c>
      <c r="W1230" s="4">
        <f>R1230</f>
        <v>35581</v>
      </c>
      <c r="X1230" s="4">
        <f>Y1230*10000</f>
        <v>3240000</v>
      </c>
      <c r="Y1230" s="9">
        <v>324</v>
      </c>
      <c r="Z1230" s="5">
        <f>W1230/Y1230</f>
        <v>109.8179012345679</v>
      </c>
      <c r="AA1230" t="str">
        <f>YEAR(E1230)&amp;"-"&amp;IF(MONTH(E1230)&lt;10,"0"&amp;MONTH(E1230),MONTH(E1230))</f>
        <v>2024-05</v>
      </c>
      <c r="AB1230" t="str">
        <f>YEAR(E1230)&amp;"-"&amp;IF(MONTH(E1230)/6&lt;=1,1,2)</f>
        <v>2024-1</v>
      </c>
      <c r="AC1230">
        <v>2</v>
      </c>
    </row>
    <row r="1231" spans="1:29" hidden="1" x14ac:dyDescent="0.25">
      <c r="A1231">
        <v>7225398</v>
      </c>
      <c r="B1231">
        <v>392135</v>
      </c>
      <c r="C1231" t="s">
        <v>1280</v>
      </c>
      <c r="D1231" t="s">
        <v>1281</v>
      </c>
      <c r="E1231" t="s">
        <v>1282</v>
      </c>
      <c r="F1231" t="s">
        <v>23</v>
      </c>
      <c r="G1231" t="s">
        <v>24</v>
      </c>
      <c r="H1231" t="s">
        <v>39</v>
      </c>
      <c r="I1231" t="s">
        <v>25</v>
      </c>
      <c r="J1231" t="s">
        <v>70</v>
      </c>
      <c r="K1231">
        <v>-45.010416300000003</v>
      </c>
      <c r="L1231">
        <v>-71.876486299999996</v>
      </c>
      <c r="M1231" s="1">
        <v>890000</v>
      </c>
      <c r="O1231" t="s">
        <v>54</v>
      </c>
      <c r="P1231" t="s">
        <v>35</v>
      </c>
      <c r="Q1231" s="3">
        <v>146989188</v>
      </c>
      <c r="R1231" s="1">
        <v>3971</v>
      </c>
      <c r="S1231" t="s">
        <v>1283</v>
      </c>
      <c r="T1231" t="s">
        <v>1284</v>
      </c>
      <c r="U1231" t="s">
        <v>25</v>
      </c>
      <c r="V1231" t="s">
        <v>73</v>
      </c>
      <c r="W1231" s="4">
        <f>R1231</f>
        <v>3971</v>
      </c>
      <c r="X1231" s="4">
        <f>Y1231*10000</f>
        <v>890000</v>
      </c>
      <c r="Y1231" s="9">
        <v>89</v>
      </c>
      <c r="Z1231" s="5">
        <f>W1231/Y1231</f>
        <v>44.617977528089888</v>
      </c>
      <c r="AA1231" t="str">
        <f>YEAR(E1231)&amp;"-"&amp;IF(MONTH(E1231)&lt;10,"0"&amp;MONTH(E1231),MONTH(E1231))</f>
        <v>2024-04</v>
      </c>
      <c r="AB1231" t="str">
        <f>YEAR(E1231)&amp;"-"&amp;IF(MONTH(E1231)/6&lt;=1,1,2)</f>
        <v>2024-1</v>
      </c>
    </row>
    <row r="1232" spans="1:29" hidden="1" x14ac:dyDescent="0.25">
      <c r="A1232">
        <v>6929899</v>
      </c>
      <c r="B1232">
        <v>376274</v>
      </c>
      <c r="C1232" t="s">
        <v>2242</v>
      </c>
      <c r="D1232" t="s">
        <v>898</v>
      </c>
      <c r="E1232" t="s">
        <v>1508</v>
      </c>
      <c r="F1232" t="s">
        <v>32</v>
      </c>
      <c r="G1232" t="s">
        <v>24</v>
      </c>
      <c r="H1232" t="s">
        <v>24</v>
      </c>
      <c r="I1232" t="s">
        <v>25</v>
      </c>
      <c r="J1232" t="s">
        <v>26</v>
      </c>
      <c r="K1232">
        <v>-46.803414199999999</v>
      </c>
      <c r="L1232">
        <v>-72.456454300000004</v>
      </c>
      <c r="M1232" s="1">
        <v>880000</v>
      </c>
      <c r="O1232" t="s">
        <v>27</v>
      </c>
      <c r="P1232" t="s">
        <v>1162</v>
      </c>
      <c r="Q1232" s="3">
        <v>315648810</v>
      </c>
      <c r="R1232" s="1">
        <v>8600</v>
      </c>
      <c r="S1232" t="s">
        <v>2243</v>
      </c>
      <c r="T1232" t="s">
        <v>2244</v>
      </c>
      <c r="U1232" t="s">
        <v>25</v>
      </c>
      <c r="V1232" t="s">
        <v>25</v>
      </c>
      <c r="W1232" s="4">
        <f>R1232</f>
        <v>8600</v>
      </c>
      <c r="X1232" s="4">
        <f>Y1232*10000</f>
        <v>880000</v>
      </c>
      <c r="Y1232" s="9">
        <v>88</v>
      </c>
      <c r="Z1232" s="5">
        <f>W1232/Y1232</f>
        <v>97.727272727272734</v>
      </c>
      <c r="AA1232" t="str">
        <f>YEAR(E1232)&amp;"-"&amp;IF(MONTH(E1232)&lt;10,"0"&amp;MONTH(E1232),MONTH(E1232))</f>
        <v>2024-02</v>
      </c>
      <c r="AB1232" t="str">
        <f>YEAR(E1232)&amp;"-"&amp;IF(MONTH(E1232)/6&lt;=1,1,2)</f>
        <v>2024-1</v>
      </c>
    </row>
    <row r="1233" spans="1:29" hidden="1" x14ac:dyDescent="0.25">
      <c r="A1233">
        <v>7099933</v>
      </c>
      <c r="B1233">
        <v>384895</v>
      </c>
      <c r="C1233" t="s">
        <v>2706</v>
      </c>
      <c r="D1233" t="s">
        <v>1196</v>
      </c>
      <c r="E1233" t="s">
        <v>1467</v>
      </c>
      <c r="F1233" t="s">
        <v>23</v>
      </c>
      <c r="G1233" t="s">
        <v>24</v>
      </c>
      <c r="H1233" t="s">
        <v>24</v>
      </c>
      <c r="I1233" t="s">
        <v>25</v>
      </c>
      <c r="J1233" t="s">
        <v>59</v>
      </c>
      <c r="K1233">
        <v>-43.811563399999997</v>
      </c>
      <c r="L1233">
        <v>-72.352929900000007</v>
      </c>
      <c r="M1233" s="1">
        <v>870000</v>
      </c>
      <c r="O1233" t="s">
        <v>54</v>
      </c>
      <c r="P1233" t="s">
        <v>35</v>
      </c>
      <c r="Q1233" s="3">
        <v>478500000</v>
      </c>
      <c r="R1233" s="1">
        <v>12970.2986936456</v>
      </c>
      <c r="S1233" t="s">
        <v>2707</v>
      </c>
      <c r="T1233" t="s">
        <v>2708</v>
      </c>
      <c r="U1233" t="s">
        <v>25</v>
      </c>
      <c r="V1233" t="s">
        <v>61</v>
      </c>
      <c r="W1233" s="4">
        <f>R1233</f>
        <v>12970.2986936456</v>
      </c>
      <c r="X1233" s="4">
        <f>Y1233*10000</f>
        <v>870000</v>
      </c>
      <c r="Y1233" s="9">
        <v>87</v>
      </c>
      <c r="Z1233" s="5">
        <f>W1233/Y1233</f>
        <v>149.0838930304092</v>
      </c>
      <c r="AA1233" t="str">
        <f>YEAR(E1233)&amp;"-"&amp;IF(MONTH(E1233)&lt;10,"0"&amp;MONTH(E1233),MONTH(E1233))</f>
        <v>2024-03</v>
      </c>
      <c r="AB1233" t="str">
        <f>YEAR(E1233)&amp;"-"&amp;IF(MONTH(E1233)/6&lt;=1,1,2)</f>
        <v>2024-1</v>
      </c>
    </row>
    <row r="1234" spans="1:29" hidden="1" x14ac:dyDescent="0.25">
      <c r="A1234">
        <v>7088384</v>
      </c>
      <c r="B1234">
        <v>384366</v>
      </c>
      <c r="C1234" t="s">
        <v>2403</v>
      </c>
      <c r="D1234" t="s">
        <v>1567</v>
      </c>
      <c r="E1234" t="s">
        <v>1162</v>
      </c>
      <c r="F1234" t="s">
        <v>23</v>
      </c>
      <c r="G1234" t="s">
        <v>24</v>
      </c>
      <c r="H1234" t="s">
        <v>39</v>
      </c>
      <c r="I1234" t="s">
        <v>25</v>
      </c>
      <c r="J1234" t="s">
        <v>26</v>
      </c>
      <c r="K1234">
        <v>-45.313147000000001</v>
      </c>
      <c r="L1234">
        <v>-72.088300000000004</v>
      </c>
      <c r="M1234" s="1">
        <v>0</v>
      </c>
      <c r="O1234" t="s">
        <v>27</v>
      </c>
      <c r="P1234" t="s">
        <v>1496</v>
      </c>
      <c r="Q1234" s="3">
        <v>350000000</v>
      </c>
      <c r="R1234" s="1">
        <v>9487.1568292078591</v>
      </c>
      <c r="S1234" t="s">
        <v>2404</v>
      </c>
      <c r="T1234" t="s">
        <v>35</v>
      </c>
      <c r="U1234" t="s">
        <v>25</v>
      </c>
      <c r="V1234" t="s">
        <v>25</v>
      </c>
      <c r="W1234" s="4">
        <f>R1234</f>
        <v>9487.1568292078591</v>
      </c>
      <c r="X1234" s="4">
        <f>Y1234*10000</f>
        <v>840000</v>
      </c>
      <c r="Y1234" s="9">
        <v>84</v>
      </c>
      <c r="Z1234" s="5">
        <f>W1234/Y1234</f>
        <v>112.94234320485546</v>
      </c>
      <c r="AA1234" t="str">
        <f>YEAR(E1234)&amp;"-"&amp;IF(MONTH(E1234)&lt;10,"0"&amp;MONTH(E1234),MONTH(E1234))</f>
        <v>2024-03</v>
      </c>
      <c r="AB1234" t="str">
        <f>YEAR(E1234)&amp;"-"&amp;IF(MONTH(E1234)/6&lt;=1,1,2)</f>
        <v>2024-1</v>
      </c>
    </row>
    <row r="1235" spans="1:29" hidden="1" x14ac:dyDescent="0.25">
      <c r="A1235">
        <v>7481834</v>
      </c>
      <c r="B1235">
        <v>407149</v>
      </c>
      <c r="C1235" t="s">
        <v>2696</v>
      </c>
      <c r="D1235" t="s">
        <v>115</v>
      </c>
      <c r="E1235" t="s">
        <v>152</v>
      </c>
      <c r="F1235" t="s">
        <v>153</v>
      </c>
      <c r="G1235" t="s">
        <v>24</v>
      </c>
      <c r="H1235" t="s">
        <v>24</v>
      </c>
      <c r="I1235" t="s">
        <v>25</v>
      </c>
      <c r="J1235" t="s">
        <v>127</v>
      </c>
      <c r="K1235">
        <v>-47.202577636293</v>
      </c>
      <c r="L1235">
        <v>-72.632613154659197</v>
      </c>
      <c r="M1235" s="1">
        <v>820000</v>
      </c>
      <c r="O1235" t="s">
        <v>54</v>
      </c>
      <c r="P1235" t="s">
        <v>35</v>
      </c>
      <c r="Q1235" s="3">
        <v>450000000</v>
      </c>
      <c r="R1235" s="1">
        <v>12037</v>
      </c>
      <c r="S1235" t="s">
        <v>2676</v>
      </c>
      <c r="T1235" t="s">
        <v>233</v>
      </c>
      <c r="U1235" t="s">
        <v>25</v>
      </c>
      <c r="V1235" t="s">
        <v>129</v>
      </c>
      <c r="W1235" s="4">
        <f>R1235</f>
        <v>12037</v>
      </c>
      <c r="X1235" s="4">
        <f>Y1235*10000</f>
        <v>820000</v>
      </c>
      <c r="Y1235" s="9">
        <v>82</v>
      </c>
      <c r="Z1235" s="5">
        <f>W1235/Y1235</f>
        <v>146.79268292682926</v>
      </c>
      <c r="AA1235" t="str">
        <f>YEAR(E1235)&amp;"-"&amp;IF(MONTH(E1235)&lt;10,"0"&amp;MONTH(E1235),MONTH(E1235))</f>
        <v>2024-05</v>
      </c>
      <c r="AB1235" t="str">
        <f>YEAR(E1235)&amp;"-"&amp;IF(MONTH(E1235)/6&lt;=1,1,2)</f>
        <v>2024-1</v>
      </c>
    </row>
    <row r="1236" spans="1:29" hidden="1" x14ac:dyDescent="0.25">
      <c r="A1236">
        <v>7330963</v>
      </c>
      <c r="B1236">
        <v>398267</v>
      </c>
      <c r="C1236" t="s">
        <v>2739</v>
      </c>
      <c r="D1236" t="s">
        <v>734</v>
      </c>
      <c r="E1236" t="s">
        <v>735</v>
      </c>
      <c r="F1236" t="s">
        <v>23</v>
      </c>
      <c r="G1236" t="s">
        <v>24</v>
      </c>
      <c r="H1236" t="s">
        <v>24</v>
      </c>
      <c r="I1236" t="s">
        <v>25</v>
      </c>
      <c r="J1236" t="s">
        <v>127</v>
      </c>
      <c r="K1236">
        <v>-47.428820600000002</v>
      </c>
      <c r="L1236">
        <v>-72.945889800000003</v>
      </c>
      <c r="M1236" s="6">
        <v>814000</v>
      </c>
      <c r="O1236" t="s">
        <v>27</v>
      </c>
      <c r="P1236" t="s">
        <v>736</v>
      </c>
      <c r="Q1236" s="3">
        <v>465341057</v>
      </c>
      <c r="R1236" s="1">
        <v>12500</v>
      </c>
      <c r="S1236" t="s">
        <v>436</v>
      </c>
      <c r="T1236" t="s">
        <v>2740</v>
      </c>
      <c r="U1236" t="s">
        <v>25</v>
      </c>
      <c r="V1236" t="s">
        <v>129</v>
      </c>
      <c r="W1236" s="4">
        <f>R1236</f>
        <v>12500</v>
      </c>
      <c r="X1236" s="4">
        <f>Y1236*10000</f>
        <v>814000</v>
      </c>
      <c r="Y1236" s="9">
        <v>81.400000000000006</v>
      </c>
      <c r="Z1236" s="5">
        <f>W1236/Y1236</f>
        <v>153.56265356265357</v>
      </c>
      <c r="AA1236" t="str">
        <f>YEAR(E1236)&amp;"-"&amp;IF(MONTH(E1236)&lt;10,"0"&amp;MONTH(E1236),MONTH(E1236))</f>
        <v>2024-04</v>
      </c>
      <c r="AB1236" t="str">
        <f>YEAR(E1236)&amp;"-"&amp;IF(MONTH(E1236)/6&lt;=1,1,2)</f>
        <v>2024-1</v>
      </c>
    </row>
    <row r="1237" spans="1:29" x14ac:dyDescent="0.25">
      <c r="A1237">
        <v>7740028</v>
      </c>
      <c r="B1237">
        <v>433090</v>
      </c>
      <c r="C1237" s="10" t="s">
        <v>2331</v>
      </c>
      <c r="D1237" t="s">
        <v>91</v>
      </c>
      <c r="E1237" t="s">
        <v>519</v>
      </c>
      <c r="F1237" t="s">
        <v>23</v>
      </c>
      <c r="G1237" t="s">
        <v>24</v>
      </c>
      <c r="H1237" t="s">
        <v>24</v>
      </c>
      <c r="I1237" t="s">
        <v>25</v>
      </c>
      <c r="J1237" t="s">
        <v>26</v>
      </c>
      <c r="K1237" s="12">
        <v>-45.370120389881301</v>
      </c>
      <c r="L1237">
        <v>-73.303791609838498</v>
      </c>
      <c r="M1237" s="1">
        <v>2250000</v>
      </c>
      <c r="O1237" t="s">
        <v>54</v>
      </c>
      <c r="P1237" t="s">
        <v>35</v>
      </c>
      <c r="Q1237" s="3">
        <v>888183415</v>
      </c>
      <c r="R1237" s="1">
        <v>23700</v>
      </c>
      <c r="S1237" t="s">
        <v>2330</v>
      </c>
      <c r="T1237" t="s">
        <v>1869</v>
      </c>
      <c r="U1237" t="s">
        <v>25</v>
      </c>
      <c r="V1237" t="s">
        <v>25</v>
      </c>
      <c r="W1237" s="4">
        <f>R1237</f>
        <v>23700</v>
      </c>
      <c r="X1237" s="4">
        <f>Y1237*10000</f>
        <v>2250000</v>
      </c>
      <c r="Y1237" s="9">
        <v>225</v>
      </c>
      <c r="Z1237" s="5">
        <f>W1237/Y1237</f>
        <v>105.33333333333333</v>
      </c>
      <c r="AA1237" t="str">
        <f>YEAR(E1237)&amp;"-"&amp;IF(MONTH(E1237)&lt;10,"0"&amp;MONTH(E1237),MONTH(E1237))</f>
        <v>2024-07</v>
      </c>
      <c r="AB1237" t="str">
        <f>YEAR(E1237)&amp;"-"&amp;IF(MONTH(E1237)/6&lt;=1,1,2)</f>
        <v>2024-2</v>
      </c>
      <c r="AC1237">
        <v>1</v>
      </c>
    </row>
    <row r="1238" spans="1:29" hidden="1" x14ac:dyDescent="0.25">
      <c r="A1238">
        <v>7570435</v>
      </c>
      <c r="B1238">
        <v>419664</v>
      </c>
      <c r="C1238" t="s">
        <v>2620</v>
      </c>
      <c r="D1238" t="s">
        <v>342</v>
      </c>
      <c r="E1238" t="s">
        <v>786</v>
      </c>
      <c r="F1238" t="s">
        <v>23</v>
      </c>
      <c r="G1238" t="s">
        <v>24</v>
      </c>
      <c r="H1238" t="s">
        <v>24</v>
      </c>
      <c r="I1238" t="s">
        <v>25</v>
      </c>
      <c r="J1238" t="s">
        <v>59</v>
      </c>
      <c r="K1238">
        <v>-43.814960800000001</v>
      </c>
      <c r="L1238">
        <v>-72.354087399999997</v>
      </c>
      <c r="M1238" s="1">
        <v>768000</v>
      </c>
      <c r="O1238" t="s">
        <v>54</v>
      </c>
      <c r="P1238" t="s">
        <v>35</v>
      </c>
      <c r="Q1238" s="3">
        <v>400000000</v>
      </c>
      <c r="R1238" s="1">
        <v>10690.9479476454</v>
      </c>
      <c r="S1238" t="s">
        <v>2621</v>
      </c>
      <c r="T1238" t="s">
        <v>2622</v>
      </c>
      <c r="U1238" t="s">
        <v>25</v>
      </c>
      <c r="V1238" t="s">
        <v>61</v>
      </c>
      <c r="W1238" s="4">
        <f>R1238</f>
        <v>10690.9479476454</v>
      </c>
      <c r="X1238" s="4">
        <f>Y1238*10000</f>
        <v>768000</v>
      </c>
      <c r="Y1238" s="9">
        <v>76.8</v>
      </c>
      <c r="Z1238" s="5">
        <f>W1238/Y1238</f>
        <v>139.20505140163283</v>
      </c>
      <c r="AA1238" t="str">
        <f>YEAR(E1238)&amp;"-"&amp;IF(MONTH(E1238)&lt;10,"0"&amp;MONTH(E1238),MONTH(E1238))</f>
        <v>2024-06</v>
      </c>
      <c r="AB1238" t="str">
        <f>YEAR(E1238)&amp;"-"&amp;IF(MONTH(E1238)/6&lt;=1,1,2)</f>
        <v>2024-1</v>
      </c>
    </row>
    <row r="1239" spans="1:29" x14ac:dyDescent="0.25">
      <c r="A1239">
        <v>7473885</v>
      </c>
      <c r="B1239">
        <v>406153</v>
      </c>
      <c r="C1239" s="10" t="s">
        <v>2223</v>
      </c>
      <c r="D1239" t="s">
        <v>1527</v>
      </c>
      <c r="E1239" t="s">
        <v>1172</v>
      </c>
      <c r="F1239" t="s">
        <v>153</v>
      </c>
      <c r="G1239" t="s">
        <v>24</v>
      </c>
      <c r="H1239" t="s">
        <v>24</v>
      </c>
      <c r="I1239" t="s">
        <v>25</v>
      </c>
      <c r="J1239" t="s">
        <v>26</v>
      </c>
      <c r="K1239">
        <v>-45.035837367920998</v>
      </c>
      <c r="L1239">
        <v>-73.765968567493005</v>
      </c>
      <c r="M1239" s="1">
        <v>4703000</v>
      </c>
      <c r="O1239" t="s">
        <v>54</v>
      </c>
      <c r="P1239" t="s">
        <v>35</v>
      </c>
      <c r="Q1239" s="3">
        <v>1692000000</v>
      </c>
      <c r="R1239" s="1">
        <v>45267</v>
      </c>
      <c r="S1239" t="s">
        <v>2224</v>
      </c>
      <c r="T1239" t="s">
        <v>228</v>
      </c>
      <c r="U1239" t="s">
        <v>25</v>
      </c>
      <c r="V1239" t="s">
        <v>25</v>
      </c>
      <c r="W1239" s="4">
        <f>R1239</f>
        <v>45267</v>
      </c>
      <c r="X1239" s="4">
        <f>Y1239*10000</f>
        <v>4703000</v>
      </c>
      <c r="Y1239" s="9">
        <v>470.3</v>
      </c>
      <c r="Z1239" s="5">
        <f>W1239/Y1239</f>
        <v>96.251328938975121</v>
      </c>
      <c r="AA1239" t="str">
        <f>YEAR(E1239)&amp;"-"&amp;IF(MONTH(E1239)&lt;10,"0"&amp;MONTH(E1239),MONTH(E1239))</f>
        <v>2024-05</v>
      </c>
      <c r="AB1239" t="str">
        <f>YEAR(E1239)&amp;"-"&amp;IF(MONTH(E1239)/6&lt;=1,1,2)</f>
        <v>2024-1</v>
      </c>
      <c r="AC1239">
        <v>1</v>
      </c>
    </row>
    <row r="1240" spans="1:29" hidden="1" x14ac:dyDescent="0.25">
      <c r="A1240">
        <v>6859996</v>
      </c>
      <c r="B1240">
        <v>372833</v>
      </c>
      <c r="C1240" t="s">
        <v>2598</v>
      </c>
      <c r="D1240" t="s">
        <v>1050</v>
      </c>
      <c r="E1240" t="s">
        <v>364</v>
      </c>
      <c r="F1240" t="s">
        <v>23</v>
      </c>
      <c r="G1240" t="s">
        <v>24</v>
      </c>
      <c r="H1240" t="s">
        <v>39</v>
      </c>
      <c r="I1240" t="s">
        <v>25</v>
      </c>
      <c r="J1240" t="s">
        <v>70</v>
      </c>
      <c r="K1240">
        <v>-45.571225400000003</v>
      </c>
      <c r="L1240">
        <v>-72.068264999999997</v>
      </c>
      <c r="M1240" s="1">
        <v>657000</v>
      </c>
      <c r="O1240" t="s">
        <v>27</v>
      </c>
      <c r="P1240" t="s">
        <v>1160</v>
      </c>
      <c r="Q1240" s="3">
        <v>330000000</v>
      </c>
      <c r="R1240" s="1">
        <v>8953.8510377649</v>
      </c>
      <c r="S1240" t="s">
        <v>2599</v>
      </c>
      <c r="T1240" t="s">
        <v>1492</v>
      </c>
      <c r="U1240" t="s">
        <v>25</v>
      </c>
      <c r="V1240" t="s">
        <v>73</v>
      </c>
      <c r="W1240" s="4">
        <f>R1240</f>
        <v>8953.8510377649</v>
      </c>
      <c r="X1240" s="4">
        <f>Y1240*10000</f>
        <v>657000</v>
      </c>
      <c r="Y1240" s="9">
        <v>65.7</v>
      </c>
      <c r="Z1240" s="5">
        <f>W1240/Y1240</f>
        <v>136.28388185334703</v>
      </c>
      <c r="AA1240" t="str">
        <f>YEAR(E1240)&amp;"-"&amp;IF(MONTH(E1240)&lt;10,"0"&amp;MONTH(E1240),MONTH(E1240))</f>
        <v>2024-01</v>
      </c>
      <c r="AB1240" t="str">
        <f>YEAR(E1240)&amp;"-"&amp;IF(MONTH(E1240)/6&lt;=1,1,2)</f>
        <v>2024-1</v>
      </c>
    </row>
    <row r="1241" spans="1:29" hidden="1" x14ac:dyDescent="0.25">
      <c r="A1241">
        <v>6871435</v>
      </c>
      <c r="B1241">
        <v>373294</v>
      </c>
      <c r="C1241" t="s">
        <v>3299</v>
      </c>
      <c r="D1241" t="s">
        <v>1781</v>
      </c>
      <c r="E1241" t="s">
        <v>1806</v>
      </c>
      <c r="F1241" t="s">
        <v>32</v>
      </c>
      <c r="G1241" t="s">
        <v>24</v>
      </c>
      <c r="H1241" t="s">
        <v>24</v>
      </c>
      <c r="I1241" t="s">
        <v>25</v>
      </c>
      <c r="J1241" t="s">
        <v>70</v>
      </c>
      <c r="K1241">
        <v>-45.727117909999997</v>
      </c>
      <c r="L1241">
        <v>-72.252942279999999</v>
      </c>
      <c r="M1241" s="1">
        <v>620000</v>
      </c>
      <c r="O1241" t="s">
        <v>27</v>
      </c>
      <c r="P1241" t="s">
        <v>1162</v>
      </c>
      <c r="Q1241" s="3">
        <v>620000000</v>
      </c>
      <c r="R1241" s="1">
        <v>16822.386798225001</v>
      </c>
      <c r="S1241" t="s">
        <v>3297</v>
      </c>
      <c r="T1241" t="s">
        <v>3298</v>
      </c>
      <c r="U1241" t="s">
        <v>25</v>
      </c>
      <c r="V1241" t="s">
        <v>73</v>
      </c>
      <c r="W1241" s="4">
        <f>R1241</f>
        <v>16822.386798225001</v>
      </c>
      <c r="X1241" s="4">
        <f>Y1241*10000</f>
        <v>620000</v>
      </c>
      <c r="Y1241" s="9">
        <v>62</v>
      </c>
      <c r="Z1241" s="5">
        <f>W1241/Y1241</f>
        <v>271.32881932620973</v>
      </c>
      <c r="AA1241" t="str">
        <f>YEAR(E1241)&amp;"-"&amp;IF(MONTH(E1241)&lt;10,"0"&amp;MONTH(E1241),MONTH(E1241))</f>
        <v>2024-01</v>
      </c>
      <c r="AB1241" t="str">
        <f>YEAR(E1241)&amp;"-"&amp;IF(MONTH(E1241)/6&lt;=1,1,2)</f>
        <v>2024-1</v>
      </c>
    </row>
    <row r="1242" spans="1:29" hidden="1" x14ac:dyDescent="0.25">
      <c r="A1242">
        <v>7499049</v>
      </c>
      <c r="B1242">
        <v>414528</v>
      </c>
      <c r="C1242" t="s">
        <v>3224</v>
      </c>
      <c r="D1242" t="s">
        <v>734</v>
      </c>
      <c r="E1242" t="s">
        <v>740</v>
      </c>
      <c r="F1242" t="s">
        <v>23</v>
      </c>
      <c r="G1242" t="s">
        <v>24</v>
      </c>
      <c r="H1242" t="s">
        <v>24</v>
      </c>
      <c r="I1242" t="s">
        <v>25</v>
      </c>
      <c r="J1242" t="s">
        <v>70</v>
      </c>
      <c r="K1242">
        <v>-45.726704499999997</v>
      </c>
      <c r="L1242">
        <v>-72.256240199999993</v>
      </c>
      <c r="M1242" s="1">
        <v>620000</v>
      </c>
      <c r="O1242" t="s">
        <v>27</v>
      </c>
      <c r="P1242" t="s">
        <v>736</v>
      </c>
      <c r="Q1242" s="3">
        <v>579649817</v>
      </c>
      <c r="R1242" s="1">
        <v>15500</v>
      </c>
      <c r="S1242" t="s">
        <v>3223</v>
      </c>
      <c r="T1242" t="s">
        <v>2807</v>
      </c>
      <c r="U1242" t="s">
        <v>25</v>
      </c>
      <c r="V1242" t="s">
        <v>73</v>
      </c>
      <c r="W1242" s="4">
        <f>R1242</f>
        <v>15500</v>
      </c>
      <c r="X1242" s="4">
        <f>Y1242*10000</f>
        <v>620000</v>
      </c>
      <c r="Y1242" s="9">
        <v>62</v>
      </c>
      <c r="Z1242" s="5">
        <f>W1242/Y1242</f>
        <v>250</v>
      </c>
      <c r="AA1242" t="str">
        <f>YEAR(E1242)&amp;"-"&amp;IF(MONTH(E1242)&lt;10,"0"&amp;MONTH(E1242),MONTH(E1242))</f>
        <v>2024-05</v>
      </c>
      <c r="AB1242" t="str">
        <f>YEAR(E1242)&amp;"-"&amp;IF(MONTH(E1242)/6&lt;=1,1,2)</f>
        <v>2024-1</v>
      </c>
    </row>
    <row r="1243" spans="1:29" hidden="1" x14ac:dyDescent="0.25">
      <c r="A1243">
        <v>7649582</v>
      </c>
      <c r="B1243">
        <v>426215</v>
      </c>
      <c r="C1243" t="s">
        <v>2487</v>
      </c>
      <c r="D1243" t="s">
        <v>556</v>
      </c>
      <c r="E1243" t="s">
        <v>724</v>
      </c>
      <c r="F1243" t="s">
        <v>23</v>
      </c>
      <c r="G1243" t="s">
        <v>24</v>
      </c>
      <c r="H1243" t="s">
        <v>39</v>
      </c>
      <c r="I1243" t="s">
        <v>25</v>
      </c>
      <c r="J1243" t="s">
        <v>70</v>
      </c>
      <c r="K1243">
        <v>-45.362607599999997</v>
      </c>
      <c r="L1243">
        <v>-71.856931399999993</v>
      </c>
      <c r="M1243" s="1">
        <v>0</v>
      </c>
      <c r="O1243" t="s">
        <v>27</v>
      </c>
      <c r="P1243" t="s">
        <v>55</v>
      </c>
      <c r="Q1243" s="3">
        <v>280000000</v>
      </c>
      <c r="R1243" s="1">
        <v>7462.0660542087098</v>
      </c>
      <c r="S1243" t="s">
        <v>2425</v>
      </c>
      <c r="T1243" t="s">
        <v>2426</v>
      </c>
      <c r="U1243" t="s">
        <v>25</v>
      </c>
      <c r="V1243" t="s">
        <v>73</v>
      </c>
      <c r="W1243" s="4">
        <f>R1243</f>
        <v>7462.0660542087098</v>
      </c>
      <c r="X1243" s="4">
        <f>Y1243*10000</f>
        <v>600000</v>
      </c>
      <c r="Y1243" s="9">
        <v>60</v>
      </c>
      <c r="Z1243" s="5">
        <f>W1243/Y1243</f>
        <v>124.36776757014516</v>
      </c>
      <c r="AA1243" t="str">
        <f>YEAR(E1243)&amp;"-"&amp;IF(MONTH(E1243)&lt;10,"0"&amp;MONTH(E1243),MONTH(E1243))</f>
        <v>2024-06</v>
      </c>
      <c r="AB1243" t="str">
        <f>YEAR(E1243)&amp;"-"&amp;IF(MONTH(E1243)/6&lt;=1,1,2)</f>
        <v>2024-1</v>
      </c>
    </row>
    <row r="1244" spans="1:29" hidden="1" x14ac:dyDescent="0.25">
      <c r="A1244">
        <v>7682197</v>
      </c>
      <c r="B1244">
        <v>428567</v>
      </c>
      <c r="C1244" t="s">
        <v>2427</v>
      </c>
      <c r="D1244" t="s">
        <v>1366</v>
      </c>
      <c r="E1244" t="s">
        <v>1366</v>
      </c>
      <c r="F1244" t="s">
        <v>23</v>
      </c>
      <c r="G1244" t="s">
        <v>24</v>
      </c>
      <c r="H1244" t="s">
        <v>39</v>
      </c>
      <c r="I1244" t="s">
        <v>25</v>
      </c>
      <c r="J1244" t="s">
        <v>70</v>
      </c>
      <c r="K1244">
        <v>-45.362607599999997</v>
      </c>
      <c r="L1244">
        <v>-71.856931399999993</v>
      </c>
      <c r="M1244" s="1">
        <v>0</v>
      </c>
      <c r="O1244" t="s">
        <v>27</v>
      </c>
      <c r="P1244" t="s">
        <v>324</v>
      </c>
      <c r="Q1244" s="3">
        <v>260000000</v>
      </c>
      <c r="R1244" s="1">
        <v>6924.2192143887396</v>
      </c>
      <c r="S1244" t="s">
        <v>2425</v>
      </c>
      <c r="T1244" t="s">
        <v>2426</v>
      </c>
      <c r="U1244" t="s">
        <v>25</v>
      </c>
      <c r="V1244" t="s">
        <v>73</v>
      </c>
      <c r="W1244" s="4">
        <f>R1244</f>
        <v>6924.2192143887396</v>
      </c>
      <c r="X1244" s="4">
        <f>Y1244*10000</f>
        <v>600000</v>
      </c>
      <c r="Y1244" s="9">
        <v>60</v>
      </c>
      <c r="Z1244" s="5">
        <f>W1244/Y1244</f>
        <v>115.40365357314566</v>
      </c>
      <c r="AA1244" t="str">
        <f>YEAR(E1244)&amp;"-"&amp;IF(MONTH(E1244)&lt;10,"0"&amp;MONTH(E1244),MONTH(E1244))</f>
        <v>2024-06</v>
      </c>
      <c r="AB1244" t="str">
        <f>YEAR(E1244)&amp;"-"&amp;IF(MONTH(E1244)/6&lt;=1,1,2)</f>
        <v>2024-1</v>
      </c>
    </row>
    <row r="1245" spans="1:29" hidden="1" x14ac:dyDescent="0.25">
      <c r="A1245">
        <v>7062650</v>
      </c>
      <c r="B1245">
        <v>383163</v>
      </c>
      <c r="C1245" t="s">
        <v>4001</v>
      </c>
      <c r="D1245" t="s">
        <v>1567</v>
      </c>
      <c r="E1245" t="s">
        <v>1289</v>
      </c>
      <c r="F1245" t="s">
        <v>23</v>
      </c>
      <c r="G1245" t="s">
        <v>24</v>
      </c>
      <c r="H1245" t="s">
        <v>24</v>
      </c>
      <c r="I1245" t="s">
        <v>25</v>
      </c>
      <c r="J1245" t="s">
        <v>70</v>
      </c>
      <c r="K1245">
        <v>-45.741879300000001</v>
      </c>
      <c r="L1245">
        <v>-72.2703475</v>
      </c>
      <c r="M1245" s="1">
        <v>593000</v>
      </c>
      <c r="O1245" t="s">
        <v>54</v>
      </c>
      <c r="P1245" t="s">
        <v>35</v>
      </c>
      <c r="Q1245" s="3">
        <v>1657450168</v>
      </c>
      <c r="R1245" s="1">
        <v>44992</v>
      </c>
      <c r="S1245" t="s">
        <v>4002</v>
      </c>
      <c r="T1245" t="s">
        <v>4003</v>
      </c>
      <c r="U1245" t="s">
        <v>25</v>
      </c>
      <c r="V1245" t="s">
        <v>73</v>
      </c>
      <c r="W1245" s="4">
        <f>R1245</f>
        <v>44992</v>
      </c>
      <c r="X1245" s="4">
        <f>Y1245*10000</f>
        <v>593000</v>
      </c>
      <c r="Y1245" s="9">
        <v>59.3</v>
      </c>
      <c r="Z1245" s="5">
        <f>W1245/Y1245</f>
        <v>758.71838111298484</v>
      </c>
      <c r="AA1245" t="str">
        <f>YEAR(E1245)&amp;"-"&amp;IF(MONTH(E1245)&lt;10,"0"&amp;MONTH(E1245),MONTH(E1245))</f>
        <v>2024-02</v>
      </c>
      <c r="AB1245" t="str">
        <f>YEAR(E1245)&amp;"-"&amp;IF(MONTH(E1245)/6&lt;=1,1,2)</f>
        <v>2024-1</v>
      </c>
    </row>
    <row r="1246" spans="1:29" hidden="1" x14ac:dyDescent="0.25">
      <c r="A1246">
        <v>6943115</v>
      </c>
      <c r="B1246">
        <v>377053</v>
      </c>
      <c r="C1246" t="s">
        <v>2853</v>
      </c>
      <c r="D1246" t="s">
        <v>401</v>
      </c>
      <c r="E1246" t="s">
        <v>1508</v>
      </c>
      <c r="F1246" t="s">
        <v>23</v>
      </c>
      <c r="G1246" t="s">
        <v>24</v>
      </c>
      <c r="H1246" t="s">
        <v>24</v>
      </c>
      <c r="I1246" t="s">
        <v>25</v>
      </c>
      <c r="J1246" t="s">
        <v>70</v>
      </c>
      <c r="K1246">
        <v>-45.583522600000002</v>
      </c>
      <c r="L1246">
        <v>-71.794624999999996</v>
      </c>
      <c r="M1246" s="1">
        <v>572800</v>
      </c>
      <c r="O1246" t="s">
        <v>27</v>
      </c>
      <c r="P1246" t="s">
        <v>2504</v>
      </c>
      <c r="Q1246" s="3">
        <v>348456378</v>
      </c>
      <c r="R1246" s="1">
        <v>9500</v>
      </c>
      <c r="S1246" t="s">
        <v>2854</v>
      </c>
      <c r="T1246" t="s">
        <v>35</v>
      </c>
      <c r="U1246" t="s">
        <v>25</v>
      </c>
      <c r="V1246" t="s">
        <v>73</v>
      </c>
      <c r="W1246" s="4">
        <f>R1246</f>
        <v>9500</v>
      </c>
      <c r="X1246" s="4">
        <f>Y1246*10000</f>
        <v>572800</v>
      </c>
      <c r="Y1246" s="9">
        <v>57.28</v>
      </c>
      <c r="Z1246" s="5">
        <f>W1246/Y1246</f>
        <v>165.85195530726256</v>
      </c>
      <c r="AA1246" t="str">
        <f>YEAR(E1246)&amp;"-"&amp;IF(MONTH(E1246)&lt;10,"0"&amp;MONTH(E1246),MONTH(E1246))</f>
        <v>2024-02</v>
      </c>
      <c r="AB1246" t="str">
        <f>YEAR(E1246)&amp;"-"&amp;IF(MONTH(E1246)/6&lt;=1,1,2)</f>
        <v>2024-1</v>
      </c>
    </row>
    <row r="1247" spans="1:29" hidden="1" x14ac:dyDescent="0.25">
      <c r="A1247">
        <v>7351197</v>
      </c>
      <c r="B1247">
        <v>399221</v>
      </c>
      <c r="C1247" t="s">
        <v>2671</v>
      </c>
      <c r="D1247" t="s">
        <v>887</v>
      </c>
      <c r="E1247" t="s">
        <v>1493</v>
      </c>
      <c r="F1247" t="s">
        <v>23</v>
      </c>
      <c r="G1247" t="s">
        <v>24</v>
      </c>
      <c r="H1247" t="s">
        <v>24</v>
      </c>
      <c r="I1247" t="s">
        <v>25</v>
      </c>
      <c r="J1247" t="s">
        <v>70</v>
      </c>
      <c r="K1247">
        <v>-45.580866</v>
      </c>
      <c r="L1247">
        <v>-71.776134099999993</v>
      </c>
      <c r="M1247" s="1">
        <v>572000</v>
      </c>
      <c r="O1247" t="s">
        <v>27</v>
      </c>
      <c r="P1247" t="s">
        <v>889</v>
      </c>
      <c r="Q1247" s="3">
        <v>310268380</v>
      </c>
      <c r="R1247" s="1">
        <v>8330</v>
      </c>
      <c r="S1247" t="s">
        <v>2672</v>
      </c>
      <c r="T1247" t="s">
        <v>1492</v>
      </c>
      <c r="U1247" t="s">
        <v>25</v>
      </c>
      <c r="V1247" t="s">
        <v>73</v>
      </c>
      <c r="W1247" s="4">
        <f>R1247</f>
        <v>8330</v>
      </c>
      <c r="X1247" s="4">
        <f>Y1247*10000</f>
        <v>572000</v>
      </c>
      <c r="Y1247" s="9">
        <v>57.2</v>
      </c>
      <c r="Z1247" s="5">
        <f>W1247/Y1247</f>
        <v>145.62937062937061</v>
      </c>
      <c r="AA1247" t="str">
        <f>YEAR(E1247)&amp;"-"&amp;IF(MONTH(E1247)&lt;10,"0"&amp;MONTH(E1247),MONTH(E1247))</f>
        <v>2024-04</v>
      </c>
      <c r="AB1247" t="str">
        <f>YEAR(E1247)&amp;"-"&amp;IF(MONTH(E1247)/6&lt;=1,1,2)</f>
        <v>2024-1</v>
      </c>
    </row>
    <row r="1248" spans="1:29" hidden="1" x14ac:dyDescent="0.25">
      <c r="A1248">
        <v>7542619</v>
      </c>
      <c r="B1248">
        <v>417174</v>
      </c>
      <c r="C1248" t="s">
        <v>2468</v>
      </c>
      <c r="D1248" t="s">
        <v>328</v>
      </c>
      <c r="E1248" t="s">
        <v>329</v>
      </c>
      <c r="F1248" t="s">
        <v>23</v>
      </c>
      <c r="G1248" t="s">
        <v>24</v>
      </c>
      <c r="H1248" t="s">
        <v>24</v>
      </c>
      <c r="I1248" t="s">
        <v>25</v>
      </c>
      <c r="J1248" t="s">
        <v>70</v>
      </c>
      <c r="K1248">
        <v>-45.785709300000001</v>
      </c>
      <c r="L1248">
        <v>-72.469898000000001</v>
      </c>
      <c r="M1248" s="1">
        <v>560000</v>
      </c>
      <c r="O1248" t="s">
        <v>27</v>
      </c>
      <c r="P1248" t="s">
        <v>558</v>
      </c>
      <c r="Q1248" s="3">
        <v>252000000</v>
      </c>
      <c r="R1248" s="1">
        <v>6735.2972070165797</v>
      </c>
      <c r="S1248" t="s">
        <v>2464</v>
      </c>
      <c r="T1248" t="s">
        <v>2465</v>
      </c>
      <c r="U1248" t="s">
        <v>25</v>
      </c>
      <c r="V1248" t="s">
        <v>73</v>
      </c>
      <c r="W1248" s="4">
        <f>R1248</f>
        <v>6735.2972070165797</v>
      </c>
      <c r="X1248" s="4">
        <f>Y1248*10000</f>
        <v>560000</v>
      </c>
      <c r="Y1248" s="9">
        <v>56</v>
      </c>
      <c r="Z1248" s="5">
        <f>W1248/Y1248</f>
        <v>120.27316441101036</v>
      </c>
      <c r="AA1248" t="str">
        <f>YEAR(E1248)&amp;"-"&amp;IF(MONTH(E1248)&lt;10,"0"&amp;MONTH(E1248),MONTH(E1248))</f>
        <v>2024-06</v>
      </c>
      <c r="AB1248" t="str">
        <f>YEAR(E1248)&amp;"-"&amp;IF(MONTH(E1248)/6&lt;=1,1,2)</f>
        <v>2024-1</v>
      </c>
    </row>
    <row r="1249" spans="1:28" hidden="1" x14ac:dyDescent="0.25">
      <c r="A1249">
        <v>7484822</v>
      </c>
      <c r="B1249">
        <v>409623</v>
      </c>
      <c r="C1249" t="s">
        <v>150</v>
      </c>
      <c r="D1249" t="s">
        <v>151</v>
      </c>
      <c r="E1249" t="s">
        <v>152</v>
      </c>
      <c r="F1249" t="s">
        <v>153</v>
      </c>
      <c r="G1249" t="s">
        <v>24</v>
      </c>
      <c r="H1249" t="s">
        <v>24</v>
      </c>
      <c r="I1249" t="s">
        <v>25</v>
      </c>
      <c r="J1249" t="s">
        <v>70</v>
      </c>
      <c r="K1249">
        <v>-45.571180400000003</v>
      </c>
      <c r="L1249">
        <v>-72.068486300000004</v>
      </c>
      <c r="M1249" s="6">
        <v>550000</v>
      </c>
      <c r="O1249" t="s">
        <v>27</v>
      </c>
      <c r="P1249" t="s">
        <v>55</v>
      </c>
      <c r="Q1249" s="3">
        <v>13500000</v>
      </c>
      <c r="R1249" s="6">
        <v>1900</v>
      </c>
      <c r="S1249" t="s">
        <v>154</v>
      </c>
      <c r="T1249" t="s">
        <v>155</v>
      </c>
      <c r="U1249" t="s">
        <v>25</v>
      </c>
      <c r="V1249" t="s">
        <v>73</v>
      </c>
      <c r="W1249" s="4">
        <f>R1249</f>
        <v>1900</v>
      </c>
      <c r="X1249" s="4">
        <f>Y1249*10000</f>
        <v>550000</v>
      </c>
      <c r="Y1249" s="9">
        <v>55</v>
      </c>
      <c r="Z1249" s="5">
        <f>W1249/Y1249</f>
        <v>34.545454545454547</v>
      </c>
      <c r="AA1249" t="str">
        <f>YEAR(E1249)&amp;"-"&amp;IF(MONTH(E1249)&lt;10,"0"&amp;MONTH(E1249),MONTH(E1249))</f>
        <v>2024-05</v>
      </c>
      <c r="AB1249" t="str">
        <f>YEAR(E1249)&amp;"-"&amp;IF(MONTH(E1249)/6&lt;=1,1,2)</f>
        <v>2024-1</v>
      </c>
    </row>
    <row r="1250" spans="1:28" hidden="1" x14ac:dyDescent="0.25">
      <c r="A1250">
        <v>7484729</v>
      </c>
      <c r="B1250">
        <v>409544</v>
      </c>
      <c r="C1250" t="s">
        <v>3722</v>
      </c>
      <c r="D1250" t="s">
        <v>3723</v>
      </c>
      <c r="E1250" t="s">
        <v>152</v>
      </c>
      <c r="F1250" t="s">
        <v>153</v>
      </c>
      <c r="G1250" t="s">
        <v>24</v>
      </c>
      <c r="H1250" t="s">
        <v>39</v>
      </c>
      <c r="I1250" t="s">
        <v>25</v>
      </c>
      <c r="J1250" t="s">
        <v>70</v>
      </c>
      <c r="K1250">
        <v>-45.775417300000001</v>
      </c>
      <c r="L1250">
        <v>-72.174353400000001</v>
      </c>
      <c r="M1250" s="1">
        <v>540000</v>
      </c>
      <c r="O1250" t="s">
        <v>54</v>
      </c>
      <c r="P1250" t="s">
        <v>35</v>
      </c>
      <c r="Q1250" s="3">
        <v>960000000</v>
      </c>
      <c r="R1250" s="1">
        <v>25679</v>
      </c>
      <c r="S1250" t="s">
        <v>3724</v>
      </c>
      <c r="T1250" t="s">
        <v>155</v>
      </c>
      <c r="U1250" t="s">
        <v>25</v>
      </c>
      <c r="V1250" t="s">
        <v>73</v>
      </c>
      <c r="W1250" s="4">
        <f>R1250</f>
        <v>25679</v>
      </c>
      <c r="X1250" s="4">
        <f>Y1250*10000</f>
        <v>540000</v>
      </c>
      <c r="Y1250" s="9">
        <v>54</v>
      </c>
      <c r="Z1250" s="5">
        <f>W1250/Y1250</f>
        <v>475.53703703703701</v>
      </c>
      <c r="AA1250" t="str">
        <f>YEAR(E1250)&amp;"-"&amp;IF(MONTH(E1250)&lt;10,"0"&amp;MONTH(E1250),MONTH(E1250))</f>
        <v>2024-05</v>
      </c>
      <c r="AB1250" t="str">
        <f>YEAR(E1250)&amp;"-"&amp;IF(MONTH(E1250)/6&lt;=1,1,2)</f>
        <v>2024-1</v>
      </c>
    </row>
    <row r="1251" spans="1:28" hidden="1" x14ac:dyDescent="0.25">
      <c r="A1251">
        <v>7499055</v>
      </c>
      <c r="B1251">
        <v>414534</v>
      </c>
      <c r="C1251" t="s">
        <v>3313</v>
      </c>
      <c r="D1251" t="s">
        <v>734</v>
      </c>
      <c r="E1251" t="s">
        <v>740</v>
      </c>
      <c r="F1251" t="s">
        <v>23</v>
      </c>
      <c r="G1251" t="s">
        <v>24</v>
      </c>
      <c r="H1251" t="s">
        <v>24</v>
      </c>
      <c r="I1251" t="s">
        <v>25</v>
      </c>
      <c r="J1251" t="s">
        <v>33</v>
      </c>
      <c r="K1251">
        <v>-46.725223499999998</v>
      </c>
      <c r="L1251">
        <v>-72.505727100000001</v>
      </c>
      <c r="M1251" s="1">
        <v>530000</v>
      </c>
      <c r="O1251" t="s">
        <v>27</v>
      </c>
      <c r="P1251" t="s">
        <v>736</v>
      </c>
      <c r="Q1251" s="3">
        <v>542253055</v>
      </c>
      <c r="R1251" s="1">
        <v>14500</v>
      </c>
      <c r="S1251" t="s">
        <v>3314</v>
      </c>
      <c r="T1251" t="s">
        <v>741</v>
      </c>
      <c r="U1251" t="s">
        <v>25</v>
      </c>
      <c r="V1251" t="s">
        <v>36</v>
      </c>
      <c r="W1251" s="4">
        <f>R1251</f>
        <v>14500</v>
      </c>
      <c r="X1251" s="4">
        <f>Y1251*10000</f>
        <v>530000</v>
      </c>
      <c r="Y1251" s="9">
        <v>53</v>
      </c>
      <c r="Z1251" s="5">
        <f>W1251/Y1251</f>
        <v>273.58490566037733</v>
      </c>
      <c r="AA1251" t="str">
        <f>YEAR(E1251)&amp;"-"&amp;IF(MONTH(E1251)&lt;10,"0"&amp;MONTH(E1251),MONTH(E1251))</f>
        <v>2024-05</v>
      </c>
      <c r="AB1251" t="str">
        <f>YEAR(E1251)&amp;"-"&amp;IF(MONTH(E1251)/6&lt;=1,1,2)</f>
        <v>2024-1</v>
      </c>
    </row>
    <row r="1252" spans="1:28" hidden="1" x14ac:dyDescent="0.25">
      <c r="A1252">
        <v>7484626</v>
      </c>
      <c r="B1252">
        <v>409455</v>
      </c>
      <c r="C1252" t="s">
        <v>174</v>
      </c>
      <c r="D1252" t="s">
        <v>175</v>
      </c>
      <c r="E1252" t="s">
        <v>152</v>
      </c>
      <c r="F1252" t="s">
        <v>153</v>
      </c>
      <c r="G1252" t="s">
        <v>24</v>
      </c>
      <c r="H1252" t="s">
        <v>24</v>
      </c>
      <c r="I1252" t="s">
        <v>25</v>
      </c>
      <c r="J1252" t="s">
        <v>63</v>
      </c>
      <c r="K1252">
        <v>-46.565065667710101</v>
      </c>
      <c r="L1252">
        <v>-72.852625903288697</v>
      </c>
      <c r="M1252" s="6">
        <v>500000</v>
      </c>
      <c r="O1252" t="s">
        <v>27</v>
      </c>
      <c r="P1252" t="s">
        <v>176</v>
      </c>
      <c r="Q1252" s="3">
        <v>15000000</v>
      </c>
      <c r="R1252" s="6">
        <f>10000000/(Q1252/402)*Y1252</f>
        <v>13400</v>
      </c>
      <c r="S1252" t="s">
        <v>177</v>
      </c>
      <c r="T1252" t="s">
        <v>178</v>
      </c>
      <c r="U1252" t="s">
        <v>25</v>
      </c>
      <c r="V1252" t="s">
        <v>66</v>
      </c>
      <c r="W1252" s="4">
        <f>R1252</f>
        <v>13400</v>
      </c>
      <c r="X1252" s="4">
        <f>Y1252*10000</f>
        <v>500000</v>
      </c>
      <c r="Y1252" s="9">
        <v>50</v>
      </c>
      <c r="Z1252" s="5">
        <f>W1252/Y1252</f>
        <v>268</v>
      </c>
      <c r="AA1252" t="str">
        <f>YEAR(E1252)&amp;"-"&amp;IF(MONTH(E1252)&lt;10,"0"&amp;MONTH(E1252),MONTH(E1252))</f>
        <v>2024-05</v>
      </c>
      <c r="AB1252" t="str">
        <f>YEAR(E1252)&amp;"-"&amp;IF(MONTH(E1252)/6&lt;=1,1,2)</f>
        <v>2024-1</v>
      </c>
    </row>
    <row r="1253" spans="1:28" hidden="1" x14ac:dyDescent="0.25">
      <c r="A1253">
        <v>7260054</v>
      </c>
      <c r="B1253">
        <v>394185</v>
      </c>
      <c r="C1253" t="s">
        <v>2983</v>
      </c>
      <c r="D1253" t="s">
        <v>1282</v>
      </c>
      <c r="E1253" t="s">
        <v>2842</v>
      </c>
      <c r="F1253" t="s">
        <v>23</v>
      </c>
      <c r="G1253" t="s">
        <v>24</v>
      </c>
      <c r="H1253" t="s">
        <v>39</v>
      </c>
      <c r="I1253" t="s">
        <v>25</v>
      </c>
      <c r="J1253" t="s">
        <v>70</v>
      </c>
      <c r="K1253">
        <v>-45.606690399999998</v>
      </c>
      <c r="L1253">
        <v>-71.799214199999994</v>
      </c>
      <c r="M1253" s="1">
        <v>470000</v>
      </c>
      <c r="O1253" t="s">
        <v>27</v>
      </c>
      <c r="P1253" t="s">
        <v>2984</v>
      </c>
      <c r="Q1253" s="3">
        <v>324525000</v>
      </c>
      <c r="R1253" s="1">
        <v>8735.3364648918996</v>
      </c>
      <c r="S1253" t="s">
        <v>35</v>
      </c>
      <c r="T1253" t="s">
        <v>2985</v>
      </c>
      <c r="U1253" t="s">
        <v>25</v>
      </c>
      <c r="V1253" t="s">
        <v>73</v>
      </c>
      <c r="W1253" s="4">
        <f>R1253</f>
        <v>8735.3364648918996</v>
      </c>
      <c r="X1253" s="4">
        <f>Y1253*10000</f>
        <v>470000</v>
      </c>
      <c r="Y1253" s="9">
        <v>47</v>
      </c>
      <c r="Z1253" s="5">
        <f>W1253/Y1253</f>
        <v>185.85822265727447</v>
      </c>
      <c r="AA1253" t="str">
        <f>YEAR(E1253)&amp;"-"&amp;IF(MONTH(E1253)&lt;10,"0"&amp;MONTH(E1253),MONTH(E1253))</f>
        <v>2024-04</v>
      </c>
      <c r="AB1253" t="str">
        <f>YEAR(E1253)&amp;"-"&amp;IF(MONTH(E1253)/6&lt;=1,1,2)</f>
        <v>2024-1</v>
      </c>
    </row>
    <row r="1254" spans="1:28" hidden="1" x14ac:dyDescent="0.25">
      <c r="A1254">
        <v>7542413</v>
      </c>
      <c r="B1254">
        <v>417093</v>
      </c>
      <c r="C1254" t="s">
        <v>3690</v>
      </c>
      <c r="D1254" t="s">
        <v>323</v>
      </c>
      <c r="E1254" t="s">
        <v>329</v>
      </c>
      <c r="F1254" t="s">
        <v>23</v>
      </c>
      <c r="G1254" t="s">
        <v>24</v>
      </c>
      <c r="H1254" t="s">
        <v>24</v>
      </c>
      <c r="I1254" t="s">
        <v>25</v>
      </c>
      <c r="J1254" t="s">
        <v>70</v>
      </c>
      <c r="K1254">
        <v>-45.758888900000002</v>
      </c>
      <c r="L1254">
        <v>-72.326944400000002</v>
      </c>
      <c r="M1254" s="1">
        <v>460000</v>
      </c>
      <c r="O1254" t="s">
        <v>27</v>
      </c>
      <c r="P1254" t="s">
        <v>853</v>
      </c>
      <c r="Q1254" s="3">
        <v>759000000</v>
      </c>
      <c r="R1254" s="1">
        <v>20286.073730657099</v>
      </c>
      <c r="S1254" t="s">
        <v>3687</v>
      </c>
      <c r="T1254" t="s">
        <v>3686</v>
      </c>
      <c r="U1254" t="s">
        <v>25</v>
      </c>
      <c r="V1254" t="s">
        <v>73</v>
      </c>
      <c r="W1254" s="4">
        <f>R1254</f>
        <v>20286.073730657099</v>
      </c>
      <c r="X1254" s="4">
        <f>Y1254*10000</f>
        <v>460000</v>
      </c>
      <c r="Y1254" s="9">
        <v>46</v>
      </c>
      <c r="Z1254" s="5">
        <f>W1254/Y1254</f>
        <v>441.00160284037173</v>
      </c>
      <c r="AA1254" t="str">
        <f>YEAR(E1254)&amp;"-"&amp;IF(MONTH(E1254)&lt;10,"0"&amp;MONTH(E1254),MONTH(E1254))</f>
        <v>2024-06</v>
      </c>
      <c r="AB1254" t="str">
        <f>YEAR(E1254)&amp;"-"&amp;IF(MONTH(E1254)/6&lt;=1,1,2)</f>
        <v>2024-1</v>
      </c>
    </row>
    <row r="1255" spans="1:28" hidden="1" x14ac:dyDescent="0.25">
      <c r="A1255">
        <v>7431423</v>
      </c>
      <c r="B1255">
        <v>403630</v>
      </c>
      <c r="C1255" t="s">
        <v>3382</v>
      </c>
      <c r="D1255" t="s">
        <v>2005</v>
      </c>
      <c r="E1255" t="s">
        <v>988</v>
      </c>
      <c r="F1255" t="s">
        <v>23</v>
      </c>
      <c r="G1255" t="s">
        <v>24</v>
      </c>
      <c r="H1255" t="s">
        <v>24</v>
      </c>
      <c r="I1255" t="s">
        <v>25</v>
      </c>
      <c r="J1255" t="s">
        <v>63</v>
      </c>
      <c r="K1255">
        <v>-46.543239999999997</v>
      </c>
      <c r="L1255">
        <v>-72.723690000000005</v>
      </c>
      <c r="M1255" s="1">
        <v>460000</v>
      </c>
      <c r="O1255" t="s">
        <v>27</v>
      </c>
      <c r="P1255" t="s">
        <v>889</v>
      </c>
      <c r="Q1255" s="3">
        <v>485376511</v>
      </c>
      <c r="R1255" s="1">
        <v>13000</v>
      </c>
      <c r="S1255" t="s">
        <v>3383</v>
      </c>
      <c r="T1255" t="s">
        <v>1745</v>
      </c>
      <c r="U1255" t="s">
        <v>25</v>
      </c>
      <c r="V1255" t="s">
        <v>66</v>
      </c>
      <c r="W1255" s="4">
        <f>R1255</f>
        <v>13000</v>
      </c>
      <c r="X1255" s="4">
        <f>Y1255*10000</f>
        <v>460000</v>
      </c>
      <c r="Y1255" s="9">
        <v>46</v>
      </c>
      <c r="Z1255" s="5">
        <f>W1255/Y1255</f>
        <v>282.60869565217394</v>
      </c>
      <c r="AA1255" t="str">
        <f>YEAR(E1255)&amp;"-"&amp;IF(MONTH(E1255)&lt;10,"0"&amp;MONTH(E1255),MONTH(E1255))</f>
        <v>2024-05</v>
      </c>
      <c r="AB1255" t="str">
        <f>YEAR(E1255)&amp;"-"&amp;IF(MONTH(E1255)/6&lt;=1,1,2)</f>
        <v>2024-1</v>
      </c>
    </row>
    <row r="1256" spans="1:28" hidden="1" x14ac:dyDescent="0.25">
      <c r="A1256">
        <v>7168779</v>
      </c>
      <c r="B1256">
        <v>388590</v>
      </c>
      <c r="C1256" t="s">
        <v>3051</v>
      </c>
      <c r="D1256" t="s">
        <v>1162</v>
      </c>
      <c r="E1256" t="s">
        <v>1468</v>
      </c>
      <c r="F1256" t="s">
        <v>23</v>
      </c>
      <c r="G1256" t="s">
        <v>24</v>
      </c>
      <c r="H1256" t="s">
        <v>39</v>
      </c>
      <c r="I1256" t="s">
        <v>25</v>
      </c>
      <c r="J1256" t="s">
        <v>70</v>
      </c>
      <c r="K1256">
        <v>-45.606690399999998</v>
      </c>
      <c r="L1256">
        <v>-71.799214199999994</v>
      </c>
      <c r="M1256" s="1">
        <v>0</v>
      </c>
      <c r="O1256" t="s">
        <v>27</v>
      </c>
      <c r="P1256" t="s">
        <v>86</v>
      </c>
      <c r="Q1256" s="3">
        <v>324525000</v>
      </c>
      <c r="R1256" s="1">
        <v>8770.8084575971498</v>
      </c>
      <c r="S1256" t="s">
        <v>3052</v>
      </c>
      <c r="T1256" t="s">
        <v>2985</v>
      </c>
      <c r="U1256" t="s">
        <v>25</v>
      </c>
      <c r="V1256" t="s">
        <v>73</v>
      </c>
      <c r="W1256" s="4">
        <f>R1256</f>
        <v>8770.8084575971498</v>
      </c>
      <c r="X1256" s="4">
        <f>Y1256*10000</f>
        <v>432700.00000000006</v>
      </c>
      <c r="Y1256" s="9">
        <v>43.27</v>
      </c>
      <c r="Z1256" s="5">
        <f>W1256/Y1256</f>
        <v>202.69952525068521</v>
      </c>
      <c r="AA1256" t="str">
        <f>YEAR(E1256)&amp;"-"&amp;IF(MONTH(E1256)&lt;10,"0"&amp;MONTH(E1256),MONTH(E1256))</f>
        <v>2024-03</v>
      </c>
      <c r="AB1256" t="str">
        <f>YEAR(E1256)&amp;"-"&amp;IF(MONTH(E1256)/6&lt;=1,1,2)</f>
        <v>2024-1</v>
      </c>
    </row>
    <row r="1257" spans="1:28" hidden="1" x14ac:dyDescent="0.25">
      <c r="A1257">
        <v>7488074</v>
      </c>
      <c r="B1257">
        <v>412277</v>
      </c>
      <c r="C1257" t="s">
        <v>3311</v>
      </c>
      <c r="D1257" t="s">
        <v>2021</v>
      </c>
      <c r="E1257" t="s">
        <v>152</v>
      </c>
      <c r="F1257" t="s">
        <v>153</v>
      </c>
      <c r="G1257" t="s">
        <v>24</v>
      </c>
      <c r="H1257" t="s">
        <v>679</v>
      </c>
      <c r="I1257" t="s">
        <v>25</v>
      </c>
      <c r="J1257" t="s">
        <v>70</v>
      </c>
      <c r="K1257">
        <v>-45.567959596999302</v>
      </c>
      <c r="L1257">
        <v>-71.805886432344593</v>
      </c>
      <c r="M1257" s="1">
        <v>430000</v>
      </c>
      <c r="O1257" t="s">
        <v>54</v>
      </c>
      <c r="P1257" t="s">
        <v>35</v>
      </c>
      <c r="Q1257" s="3">
        <v>439382850</v>
      </c>
      <c r="R1257" s="1">
        <v>11753</v>
      </c>
      <c r="S1257" t="s">
        <v>3312</v>
      </c>
      <c r="T1257" t="s">
        <v>155</v>
      </c>
      <c r="U1257" t="s">
        <v>25</v>
      </c>
      <c r="V1257" t="s">
        <v>73</v>
      </c>
      <c r="W1257" s="4">
        <f>R1257</f>
        <v>11753</v>
      </c>
      <c r="X1257" s="4">
        <f>Y1257*10000</f>
        <v>430000</v>
      </c>
      <c r="Y1257" s="9">
        <v>43</v>
      </c>
      <c r="Z1257" s="5">
        <f>W1257/Y1257</f>
        <v>273.32558139534882</v>
      </c>
      <c r="AA1257" t="str">
        <f>YEAR(E1257)&amp;"-"&amp;IF(MONTH(E1257)&lt;10,"0"&amp;MONTH(E1257),MONTH(E1257))</f>
        <v>2024-05</v>
      </c>
      <c r="AB1257" t="str">
        <f>YEAR(E1257)&amp;"-"&amp;IF(MONTH(E1257)/6&lt;=1,1,2)</f>
        <v>2024-1</v>
      </c>
    </row>
    <row r="1258" spans="1:28" hidden="1" x14ac:dyDescent="0.25">
      <c r="A1258">
        <v>7415417</v>
      </c>
      <c r="B1258">
        <v>402812</v>
      </c>
      <c r="C1258" t="s">
        <v>3259</v>
      </c>
      <c r="D1258" t="s">
        <v>1011</v>
      </c>
      <c r="E1258" t="s">
        <v>1589</v>
      </c>
      <c r="F1258" t="s">
        <v>23</v>
      </c>
      <c r="G1258" t="s">
        <v>24</v>
      </c>
      <c r="H1258" t="s">
        <v>24</v>
      </c>
      <c r="I1258" t="s">
        <v>25</v>
      </c>
      <c r="J1258" t="s">
        <v>26</v>
      </c>
      <c r="K1258">
        <v>-45.403731499999999</v>
      </c>
      <c r="L1258">
        <v>-72.686491899999993</v>
      </c>
      <c r="M1258" s="1">
        <v>405000</v>
      </c>
      <c r="O1258" t="s">
        <v>54</v>
      </c>
      <c r="P1258" t="s">
        <v>35</v>
      </c>
      <c r="Q1258" s="3">
        <v>400000000</v>
      </c>
      <c r="R1258" s="1">
        <v>10726.2358903071</v>
      </c>
      <c r="S1258" t="s">
        <v>3260</v>
      </c>
      <c r="T1258" t="s">
        <v>3261</v>
      </c>
      <c r="U1258" t="s">
        <v>25</v>
      </c>
      <c r="V1258" t="s">
        <v>25</v>
      </c>
      <c r="W1258" s="4">
        <f>R1258</f>
        <v>10726.2358903071</v>
      </c>
      <c r="X1258" s="4">
        <f>Y1258*10000</f>
        <v>405000</v>
      </c>
      <c r="Y1258" s="9">
        <v>40.5</v>
      </c>
      <c r="Z1258" s="5">
        <f>W1258/Y1258</f>
        <v>264.84533062486668</v>
      </c>
      <c r="AA1258" t="str">
        <f>YEAR(E1258)&amp;"-"&amp;IF(MONTH(E1258)&lt;10,"0"&amp;MONTH(E1258),MONTH(E1258))</f>
        <v>2024-05</v>
      </c>
      <c r="AB1258" t="str">
        <f>YEAR(E1258)&amp;"-"&amp;IF(MONTH(E1258)/6&lt;=1,1,2)</f>
        <v>2024-1</v>
      </c>
    </row>
    <row r="1259" spans="1:28" hidden="1" x14ac:dyDescent="0.25">
      <c r="A1259">
        <v>7487649</v>
      </c>
      <c r="B1259">
        <v>411938</v>
      </c>
      <c r="C1259" t="s">
        <v>3715</v>
      </c>
      <c r="D1259" t="s">
        <v>1235</v>
      </c>
      <c r="E1259" t="s">
        <v>152</v>
      </c>
      <c r="F1259" t="s">
        <v>153</v>
      </c>
      <c r="G1259" t="s">
        <v>24</v>
      </c>
      <c r="H1259" t="s">
        <v>190</v>
      </c>
      <c r="I1259" t="s">
        <v>25</v>
      </c>
      <c r="J1259" t="s">
        <v>63</v>
      </c>
      <c r="K1259">
        <v>-46.256259200000002</v>
      </c>
      <c r="L1259">
        <v>-71.996499799999995</v>
      </c>
      <c r="M1259" s="1">
        <v>400000</v>
      </c>
      <c r="O1259" t="s">
        <v>54</v>
      </c>
      <c r="P1259" t="s">
        <v>35</v>
      </c>
      <c r="Q1259" s="3">
        <v>700000000</v>
      </c>
      <c r="R1259" s="1">
        <v>18725</v>
      </c>
      <c r="S1259" t="s">
        <v>3716</v>
      </c>
      <c r="T1259" t="s">
        <v>178</v>
      </c>
      <c r="U1259" t="s">
        <v>25</v>
      </c>
      <c r="V1259" t="s">
        <v>66</v>
      </c>
      <c r="W1259" s="4">
        <f>R1259</f>
        <v>18725</v>
      </c>
      <c r="X1259" s="4">
        <f>Y1259*10000</f>
        <v>400000</v>
      </c>
      <c r="Y1259" s="9">
        <v>40</v>
      </c>
      <c r="Z1259" s="5">
        <f>W1259/Y1259</f>
        <v>468.125</v>
      </c>
      <c r="AA1259" t="str">
        <f>YEAR(E1259)&amp;"-"&amp;IF(MONTH(E1259)&lt;10,"0"&amp;MONTH(E1259),MONTH(E1259))</f>
        <v>2024-05</v>
      </c>
      <c r="AB1259" t="str">
        <f>YEAR(E1259)&amp;"-"&amp;IF(MONTH(E1259)/6&lt;=1,1,2)</f>
        <v>2024-1</v>
      </c>
    </row>
    <row r="1260" spans="1:28" hidden="1" x14ac:dyDescent="0.25">
      <c r="A1260">
        <v>7431424</v>
      </c>
      <c r="B1260">
        <v>403631</v>
      </c>
      <c r="C1260" t="s">
        <v>3526</v>
      </c>
      <c r="D1260" t="s">
        <v>734</v>
      </c>
      <c r="E1260" t="s">
        <v>988</v>
      </c>
      <c r="F1260" t="s">
        <v>23</v>
      </c>
      <c r="G1260" t="s">
        <v>24</v>
      </c>
      <c r="H1260" t="s">
        <v>24</v>
      </c>
      <c r="I1260" t="s">
        <v>25</v>
      </c>
      <c r="J1260" t="s">
        <v>127</v>
      </c>
      <c r="K1260">
        <v>-47.411156400000003</v>
      </c>
      <c r="L1260">
        <v>-73.0988124</v>
      </c>
      <c r="M1260" s="1">
        <v>400000</v>
      </c>
      <c r="O1260" t="s">
        <v>27</v>
      </c>
      <c r="P1260" t="s">
        <v>889</v>
      </c>
      <c r="Q1260" s="3">
        <v>489856909</v>
      </c>
      <c r="R1260" s="1">
        <v>13120</v>
      </c>
      <c r="S1260" t="s">
        <v>3527</v>
      </c>
      <c r="T1260" t="s">
        <v>753</v>
      </c>
      <c r="U1260" t="s">
        <v>25</v>
      </c>
      <c r="V1260" t="s">
        <v>129</v>
      </c>
      <c r="W1260" s="4">
        <f>R1260</f>
        <v>13120</v>
      </c>
      <c r="X1260" s="4">
        <f>Y1260*10000</f>
        <v>400000</v>
      </c>
      <c r="Y1260" s="9">
        <v>40</v>
      </c>
      <c r="Z1260" s="5">
        <f>W1260/Y1260</f>
        <v>328</v>
      </c>
      <c r="AA1260" t="str">
        <f>YEAR(E1260)&amp;"-"&amp;IF(MONTH(E1260)&lt;10,"0"&amp;MONTH(E1260),MONTH(E1260))</f>
        <v>2024-05</v>
      </c>
      <c r="AB1260" t="str">
        <f>YEAR(E1260)&amp;"-"&amp;IF(MONTH(E1260)/6&lt;=1,1,2)</f>
        <v>2024-1</v>
      </c>
    </row>
    <row r="1261" spans="1:28" hidden="1" x14ac:dyDescent="0.25">
      <c r="A1261">
        <v>7163976</v>
      </c>
      <c r="B1261">
        <v>388224</v>
      </c>
      <c r="C1261" t="s">
        <v>3288</v>
      </c>
      <c r="D1261" t="s">
        <v>1196</v>
      </c>
      <c r="E1261" t="s">
        <v>1499</v>
      </c>
      <c r="F1261" t="s">
        <v>32</v>
      </c>
      <c r="G1261" t="s">
        <v>24</v>
      </c>
      <c r="H1261" t="s">
        <v>24</v>
      </c>
      <c r="I1261" t="s">
        <v>25</v>
      </c>
      <c r="J1261" t="s">
        <v>59</v>
      </c>
      <c r="K1261">
        <v>-43.975050000000003</v>
      </c>
      <c r="L1261">
        <v>-72.406329999999997</v>
      </c>
      <c r="M1261" s="1">
        <v>400000</v>
      </c>
      <c r="O1261" t="s">
        <v>54</v>
      </c>
      <c r="P1261" t="s">
        <v>35</v>
      </c>
      <c r="Q1261" s="3">
        <v>400000000</v>
      </c>
      <c r="R1261" s="1">
        <v>10810.6413467032</v>
      </c>
      <c r="S1261" t="s">
        <v>3289</v>
      </c>
      <c r="T1261" t="s">
        <v>3228</v>
      </c>
      <c r="U1261" t="s">
        <v>25</v>
      </c>
      <c r="V1261" t="s">
        <v>61</v>
      </c>
      <c r="W1261" s="4">
        <f>R1261</f>
        <v>10810.6413467032</v>
      </c>
      <c r="X1261" s="4">
        <f>Y1261*10000</f>
        <v>400000</v>
      </c>
      <c r="Y1261" s="9">
        <v>40</v>
      </c>
      <c r="Z1261" s="5">
        <f>W1261/Y1261</f>
        <v>270.26603366758002</v>
      </c>
      <c r="AA1261" t="str">
        <f>YEAR(E1261)&amp;"-"&amp;IF(MONTH(E1261)&lt;10,"0"&amp;MONTH(E1261),MONTH(E1261))</f>
        <v>2024-03</v>
      </c>
      <c r="AB1261" t="str">
        <f>YEAR(E1261)&amp;"-"&amp;IF(MONTH(E1261)/6&lt;=1,1,2)</f>
        <v>2024-1</v>
      </c>
    </row>
    <row r="1262" spans="1:28" hidden="1" x14ac:dyDescent="0.25">
      <c r="A1262">
        <v>7595429</v>
      </c>
      <c r="B1262">
        <v>422056</v>
      </c>
      <c r="C1262" t="s">
        <v>3056</v>
      </c>
      <c r="D1262" t="s">
        <v>556</v>
      </c>
      <c r="E1262" t="s">
        <v>1059</v>
      </c>
      <c r="F1262" t="s">
        <v>32</v>
      </c>
      <c r="G1262" t="s">
        <v>24</v>
      </c>
      <c r="H1262" t="s">
        <v>24</v>
      </c>
      <c r="I1262" t="s">
        <v>25</v>
      </c>
      <c r="J1262" t="s">
        <v>127</v>
      </c>
      <c r="K1262">
        <v>0</v>
      </c>
      <c r="L1262">
        <v>0</v>
      </c>
      <c r="M1262" s="1">
        <v>0</v>
      </c>
      <c r="O1262" t="s">
        <v>54</v>
      </c>
      <c r="P1262" t="s">
        <v>35</v>
      </c>
      <c r="Q1262" s="3">
        <v>306349673</v>
      </c>
      <c r="R1262" s="1">
        <v>8170</v>
      </c>
      <c r="S1262" t="s">
        <v>3057</v>
      </c>
      <c r="T1262" t="s">
        <v>35</v>
      </c>
      <c r="U1262" t="s">
        <v>25</v>
      </c>
      <c r="V1262" t="s">
        <v>129</v>
      </c>
      <c r="W1262" s="4">
        <f>R1262</f>
        <v>8170</v>
      </c>
      <c r="X1262" s="4">
        <f>Y1262*10000</f>
        <v>400000</v>
      </c>
      <c r="Y1262" s="9">
        <v>40</v>
      </c>
      <c r="Z1262" s="5">
        <f>W1262/Y1262</f>
        <v>204.25</v>
      </c>
      <c r="AA1262" t="str">
        <f>YEAR(E1262)&amp;"-"&amp;IF(MONTH(E1262)&lt;10,"0"&amp;MONTH(E1262),MONTH(E1262))</f>
        <v>2024-06</v>
      </c>
      <c r="AB1262" t="str">
        <f>YEAR(E1262)&amp;"-"&amp;IF(MONTH(E1262)/6&lt;=1,1,2)</f>
        <v>2024-1</v>
      </c>
    </row>
    <row r="1263" spans="1:28" hidden="1" x14ac:dyDescent="0.25">
      <c r="A1263">
        <v>7542621</v>
      </c>
      <c r="B1263">
        <v>417175</v>
      </c>
      <c r="C1263" t="s">
        <v>2873</v>
      </c>
      <c r="D1263" t="s">
        <v>328</v>
      </c>
      <c r="E1263" t="s">
        <v>329</v>
      </c>
      <c r="F1263" t="s">
        <v>23</v>
      </c>
      <c r="G1263" t="s">
        <v>24</v>
      </c>
      <c r="H1263" t="s">
        <v>24</v>
      </c>
      <c r="I1263" t="s">
        <v>25</v>
      </c>
      <c r="J1263" t="s">
        <v>26</v>
      </c>
      <c r="K1263">
        <v>-45.610491600000003</v>
      </c>
      <c r="L1263">
        <v>-72.482708299999999</v>
      </c>
      <c r="M1263" s="1">
        <v>400000</v>
      </c>
      <c r="O1263" t="s">
        <v>27</v>
      </c>
      <c r="P1263" t="s">
        <v>558</v>
      </c>
      <c r="Q1263" s="3">
        <v>250000000</v>
      </c>
      <c r="R1263" s="1">
        <v>6681.8424672783503</v>
      </c>
      <c r="S1263" t="s">
        <v>2863</v>
      </c>
      <c r="T1263" t="s">
        <v>2864</v>
      </c>
      <c r="U1263" t="s">
        <v>25</v>
      </c>
      <c r="V1263" t="s">
        <v>25</v>
      </c>
      <c r="W1263" s="4">
        <f>R1263</f>
        <v>6681.8424672783503</v>
      </c>
      <c r="X1263" s="4">
        <f>Y1263*10000</f>
        <v>400000</v>
      </c>
      <c r="Y1263" s="9">
        <v>40</v>
      </c>
      <c r="Z1263" s="5">
        <f>W1263/Y1263</f>
        <v>167.04606168195875</v>
      </c>
      <c r="AA1263" t="str">
        <f>YEAR(E1263)&amp;"-"&amp;IF(MONTH(E1263)&lt;10,"0"&amp;MONTH(E1263),MONTH(E1263))</f>
        <v>2024-06</v>
      </c>
      <c r="AB1263" t="str">
        <f>YEAR(E1263)&amp;"-"&amp;IF(MONTH(E1263)/6&lt;=1,1,2)</f>
        <v>2024-1</v>
      </c>
    </row>
    <row r="1264" spans="1:28" hidden="1" x14ac:dyDescent="0.25">
      <c r="A1264">
        <v>7489122</v>
      </c>
      <c r="B1264">
        <v>413060</v>
      </c>
      <c r="C1264" t="s">
        <v>2408</v>
      </c>
      <c r="D1264" t="s">
        <v>2409</v>
      </c>
      <c r="E1264" t="s">
        <v>152</v>
      </c>
      <c r="F1264" t="s">
        <v>153</v>
      </c>
      <c r="G1264" t="s">
        <v>24</v>
      </c>
      <c r="H1264" t="s">
        <v>24</v>
      </c>
      <c r="I1264" t="s">
        <v>25</v>
      </c>
      <c r="J1264" t="s">
        <v>70</v>
      </c>
      <c r="K1264">
        <v>-45.737628482430502</v>
      </c>
      <c r="L1264">
        <v>-72.172856417187504</v>
      </c>
      <c r="M1264" s="1">
        <v>400000</v>
      </c>
      <c r="O1264" t="s">
        <v>54</v>
      </c>
      <c r="P1264" t="s">
        <v>35</v>
      </c>
      <c r="Q1264" s="3">
        <v>169352873</v>
      </c>
      <c r="R1264" s="1">
        <v>4530</v>
      </c>
      <c r="S1264" t="s">
        <v>2410</v>
      </c>
      <c r="T1264" t="s">
        <v>155</v>
      </c>
      <c r="U1264" t="s">
        <v>25</v>
      </c>
      <c r="V1264" t="s">
        <v>73</v>
      </c>
      <c r="W1264" s="4">
        <f>R1264</f>
        <v>4530</v>
      </c>
      <c r="X1264" s="4">
        <f>Y1264*10000</f>
        <v>400000</v>
      </c>
      <c r="Y1264" s="9">
        <v>40</v>
      </c>
      <c r="Z1264" s="5">
        <f>W1264/Y1264</f>
        <v>113.25</v>
      </c>
      <c r="AA1264" t="str">
        <f>YEAR(E1264)&amp;"-"&amp;IF(MONTH(E1264)&lt;10,"0"&amp;MONTH(E1264),MONTH(E1264))</f>
        <v>2024-05</v>
      </c>
      <c r="AB1264" t="str">
        <f>YEAR(E1264)&amp;"-"&amp;IF(MONTH(E1264)/6&lt;=1,1,2)</f>
        <v>2024-1</v>
      </c>
    </row>
    <row r="1265" spans="1:28" hidden="1" x14ac:dyDescent="0.25">
      <c r="A1265">
        <v>7266339</v>
      </c>
      <c r="B1265">
        <v>394511</v>
      </c>
      <c r="C1265" t="s">
        <v>3285</v>
      </c>
      <c r="D1265" t="s">
        <v>1281</v>
      </c>
      <c r="E1265" t="s">
        <v>2722</v>
      </c>
      <c r="F1265" t="s">
        <v>23</v>
      </c>
      <c r="G1265" t="s">
        <v>24</v>
      </c>
      <c r="H1265" t="s">
        <v>24</v>
      </c>
      <c r="I1265" t="s">
        <v>25</v>
      </c>
      <c r="J1265" t="s">
        <v>33</v>
      </c>
      <c r="K1265">
        <v>-46.834680300000002</v>
      </c>
      <c r="L1265">
        <v>-72.684240000000003</v>
      </c>
      <c r="M1265" s="1">
        <v>375000</v>
      </c>
      <c r="O1265" t="s">
        <v>54</v>
      </c>
      <c r="P1265" t="s">
        <v>35</v>
      </c>
      <c r="Q1265" s="3">
        <v>375000000</v>
      </c>
      <c r="R1265" s="1">
        <v>10093.987132992699</v>
      </c>
      <c r="S1265" t="s">
        <v>3286</v>
      </c>
      <c r="T1265" t="s">
        <v>3287</v>
      </c>
      <c r="U1265" t="s">
        <v>25</v>
      </c>
      <c r="V1265" t="s">
        <v>36</v>
      </c>
      <c r="W1265" s="4">
        <f>R1265</f>
        <v>10093.987132992699</v>
      </c>
      <c r="X1265" s="4">
        <f>Y1265*10000</f>
        <v>375000</v>
      </c>
      <c r="Y1265" s="9">
        <v>37.5</v>
      </c>
      <c r="Z1265" s="5">
        <f>W1265/Y1265</f>
        <v>269.17299021313863</v>
      </c>
      <c r="AA1265" t="str">
        <f>YEAR(E1265)&amp;"-"&amp;IF(MONTH(E1265)&lt;10,"0"&amp;MONTH(E1265),MONTH(E1265))</f>
        <v>2024-04</v>
      </c>
      <c r="AB1265" t="str">
        <f>YEAR(E1265)&amp;"-"&amp;IF(MONTH(E1265)/6&lt;=1,1,2)</f>
        <v>2024-1</v>
      </c>
    </row>
    <row r="1266" spans="1:28" hidden="1" x14ac:dyDescent="0.25">
      <c r="A1266">
        <v>7482414</v>
      </c>
      <c r="B1266">
        <v>407641</v>
      </c>
      <c r="C1266" t="s">
        <v>3996</v>
      </c>
      <c r="D1266" t="s">
        <v>637</v>
      </c>
      <c r="E1266" t="s">
        <v>152</v>
      </c>
      <c r="F1266" t="s">
        <v>153</v>
      </c>
      <c r="G1266" t="s">
        <v>24</v>
      </c>
      <c r="H1266" t="s">
        <v>39</v>
      </c>
      <c r="I1266" t="s">
        <v>25</v>
      </c>
      <c r="J1266" t="s">
        <v>33</v>
      </c>
      <c r="K1266">
        <v>-46.540900499999999</v>
      </c>
      <c r="L1266">
        <v>-71.722279499999999</v>
      </c>
      <c r="M1266" s="1">
        <v>313500</v>
      </c>
      <c r="O1266" t="s">
        <v>54</v>
      </c>
      <c r="P1266" t="s">
        <v>35</v>
      </c>
      <c r="Q1266" s="3">
        <v>886790000</v>
      </c>
      <c r="R1266" s="1">
        <v>23721</v>
      </c>
      <c r="S1266" t="s">
        <v>3956</v>
      </c>
      <c r="T1266" t="s">
        <v>188</v>
      </c>
      <c r="U1266" t="s">
        <v>25</v>
      </c>
      <c r="V1266" t="s">
        <v>36</v>
      </c>
      <c r="W1266" s="4">
        <f>R1266</f>
        <v>23721</v>
      </c>
      <c r="X1266" s="4">
        <f>Y1266*10000</f>
        <v>313500</v>
      </c>
      <c r="Y1266" s="9">
        <v>31.35</v>
      </c>
      <c r="Z1266" s="5">
        <f>W1266/Y1266</f>
        <v>756.6507177033493</v>
      </c>
      <c r="AA1266" t="str">
        <f>YEAR(E1266)&amp;"-"&amp;IF(MONTH(E1266)&lt;10,"0"&amp;MONTH(E1266),MONTH(E1266))</f>
        <v>2024-05</v>
      </c>
      <c r="AB1266" t="str">
        <f>YEAR(E1266)&amp;"-"&amp;IF(MONTH(E1266)/6&lt;=1,1,2)</f>
        <v>2024-1</v>
      </c>
    </row>
    <row r="1267" spans="1:28" hidden="1" x14ac:dyDescent="0.25">
      <c r="A1267">
        <v>6856100</v>
      </c>
      <c r="B1267">
        <v>372630</v>
      </c>
      <c r="C1267" t="s">
        <v>3575</v>
      </c>
      <c r="D1267" t="s">
        <v>489</v>
      </c>
      <c r="E1267" t="s">
        <v>1810</v>
      </c>
      <c r="F1267" t="s">
        <v>23</v>
      </c>
      <c r="G1267" t="s">
        <v>24</v>
      </c>
      <c r="H1267" t="s">
        <v>39</v>
      </c>
      <c r="I1267" t="s">
        <v>25</v>
      </c>
      <c r="J1267" t="s">
        <v>70</v>
      </c>
      <c r="K1267">
        <v>-45.682370800000001</v>
      </c>
      <c r="L1267">
        <v>-71.909842800000007</v>
      </c>
      <c r="M1267" s="1">
        <v>311000</v>
      </c>
      <c r="O1267" t="s">
        <v>27</v>
      </c>
      <c r="P1267" t="s">
        <v>1811</v>
      </c>
      <c r="Q1267" s="3">
        <v>404300000</v>
      </c>
      <c r="R1267" s="1">
        <v>10987.117652110301</v>
      </c>
      <c r="S1267" t="s">
        <v>3576</v>
      </c>
      <c r="T1267" t="s">
        <v>231</v>
      </c>
      <c r="U1267" t="s">
        <v>25</v>
      </c>
      <c r="V1267" t="s">
        <v>73</v>
      </c>
      <c r="W1267" s="4">
        <f>R1267</f>
        <v>10987.117652110301</v>
      </c>
      <c r="X1267" s="4">
        <f>Y1267*10000</f>
        <v>311000</v>
      </c>
      <c r="Y1267" s="9">
        <v>31.1</v>
      </c>
      <c r="Z1267" s="5">
        <f>W1267/Y1267</f>
        <v>353.28352579132797</v>
      </c>
      <c r="AA1267" t="str">
        <f>YEAR(E1267)&amp;"-"&amp;IF(MONTH(E1267)&lt;10,"0"&amp;MONTH(E1267),MONTH(E1267))</f>
        <v>2024-01</v>
      </c>
      <c r="AB1267" t="str">
        <f>YEAR(E1267)&amp;"-"&amp;IF(MONTH(E1267)/6&lt;=1,1,2)</f>
        <v>2024-1</v>
      </c>
    </row>
    <row r="1268" spans="1:28" hidden="1" x14ac:dyDescent="0.25">
      <c r="A1268">
        <v>7661808</v>
      </c>
      <c r="B1268">
        <v>427211</v>
      </c>
      <c r="C1268" t="s">
        <v>2606</v>
      </c>
      <c r="D1268" t="s">
        <v>552</v>
      </c>
      <c r="E1268" t="s">
        <v>91</v>
      </c>
      <c r="F1268" t="s">
        <v>23</v>
      </c>
      <c r="G1268" t="s">
        <v>24</v>
      </c>
      <c r="H1268" t="s">
        <v>24</v>
      </c>
      <c r="I1268" t="s">
        <v>25</v>
      </c>
      <c r="J1268" t="s">
        <v>59</v>
      </c>
      <c r="K1268">
        <v>-44.729918699999999</v>
      </c>
      <c r="L1268">
        <v>-72.682281200000006</v>
      </c>
      <c r="M1268" s="1">
        <v>310000</v>
      </c>
      <c r="O1268" t="s">
        <v>27</v>
      </c>
      <c r="P1268" t="s">
        <v>197</v>
      </c>
      <c r="Q1268" s="3">
        <v>160000000</v>
      </c>
      <c r="R1268" s="1">
        <v>4261.0579780853795</v>
      </c>
      <c r="S1268" t="s">
        <v>2607</v>
      </c>
      <c r="T1268" t="s">
        <v>2608</v>
      </c>
      <c r="U1268" t="s">
        <v>25</v>
      </c>
      <c r="V1268" t="s">
        <v>61</v>
      </c>
      <c r="W1268" s="4">
        <f>R1268</f>
        <v>4261.0579780853795</v>
      </c>
      <c r="X1268" s="4">
        <f>Y1268*10000</f>
        <v>310000</v>
      </c>
      <c r="Y1268" s="9">
        <v>31</v>
      </c>
      <c r="Z1268" s="5">
        <f>W1268/Y1268</f>
        <v>137.45348316404451</v>
      </c>
      <c r="AA1268" t="str">
        <f>YEAR(E1268)&amp;"-"&amp;IF(MONTH(E1268)&lt;10,"0"&amp;MONTH(E1268),MONTH(E1268))</f>
        <v>2024-06</v>
      </c>
      <c r="AB1268" t="str">
        <f>YEAR(E1268)&amp;"-"&amp;IF(MONTH(E1268)/6&lt;=1,1,2)</f>
        <v>2024-1</v>
      </c>
    </row>
    <row r="1269" spans="1:28" hidden="1" x14ac:dyDescent="0.25">
      <c r="A1269">
        <v>7345246</v>
      </c>
      <c r="B1269">
        <v>398889</v>
      </c>
      <c r="C1269" t="s">
        <v>4099</v>
      </c>
      <c r="D1269" t="s">
        <v>734</v>
      </c>
      <c r="E1269" t="s">
        <v>4100</v>
      </c>
      <c r="F1269" t="s">
        <v>23</v>
      </c>
      <c r="G1269" t="s">
        <v>24</v>
      </c>
      <c r="H1269" t="s">
        <v>24</v>
      </c>
      <c r="I1269" t="s">
        <v>25</v>
      </c>
      <c r="J1269" t="s">
        <v>70</v>
      </c>
      <c r="K1269">
        <v>-45.639240000000001</v>
      </c>
      <c r="L1269">
        <v>-72.110820000000004</v>
      </c>
      <c r="M1269" s="1">
        <v>300000</v>
      </c>
      <c r="O1269" t="s">
        <v>27</v>
      </c>
      <c r="P1269" t="s">
        <v>889</v>
      </c>
      <c r="Q1269" s="3">
        <v>1035331782</v>
      </c>
      <c r="R1269" s="1">
        <v>27800</v>
      </c>
      <c r="S1269" t="s">
        <v>4101</v>
      </c>
      <c r="T1269" t="s">
        <v>4102</v>
      </c>
      <c r="U1269" t="s">
        <v>25</v>
      </c>
      <c r="V1269" t="s">
        <v>73</v>
      </c>
      <c r="W1269" s="4">
        <f>R1269</f>
        <v>27800</v>
      </c>
      <c r="X1269" s="4">
        <f>Y1269*10000</f>
        <v>300000</v>
      </c>
      <c r="Y1269" s="9">
        <v>30</v>
      </c>
      <c r="Z1269" s="5">
        <f>W1269/Y1269</f>
        <v>926.66666666666663</v>
      </c>
      <c r="AA1269" t="str">
        <f>YEAR(E1269)&amp;"-"&amp;IF(MONTH(E1269)&lt;10,"0"&amp;MONTH(E1269),MONTH(E1269))</f>
        <v>2024-04</v>
      </c>
      <c r="AB1269" t="str">
        <f>YEAR(E1269)&amp;"-"&amp;IF(MONTH(E1269)/6&lt;=1,1,2)</f>
        <v>2024-1</v>
      </c>
    </row>
    <row r="1270" spans="1:28" hidden="1" x14ac:dyDescent="0.25">
      <c r="A1270">
        <v>7223522</v>
      </c>
      <c r="B1270">
        <v>392052</v>
      </c>
      <c r="C1270" t="s">
        <v>2469</v>
      </c>
      <c r="D1270" t="s">
        <v>1050</v>
      </c>
      <c r="E1270" t="s">
        <v>487</v>
      </c>
      <c r="F1270" t="s">
        <v>23</v>
      </c>
      <c r="G1270" t="s">
        <v>24</v>
      </c>
      <c r="H1270" t="s">
        <v>24</v>
      </c>
      <c r="I1270" t="s">
        <v>25</v>
      </c>
      <c r="J1270" t="s">
        <v>59</v>
      </c>
      <c r="K1270">
        <v>-43.803489800000001</v>
      </c>
      <c r="L1270">
        <v>-72.356310399999998</v>
      </c>
      <c r="M1270" s="1">
        <v>300000</v>
      </c>
      <c r="O1270" t="s">
        <v>27</v>
      </c>
      <c r="P1270" t="s">
        <v>493</v>
      </c>
      <c r="Q1270" s="3">
        <v>135000000</v>
      </c>
      <c r="R1270" s="1">
        <v>3643.6656896244599</v>
      </c>
      <c r="S1270" t="s">
        <v>35</v>
      </c>
      <c r="T1270" t="s">
        <v>2462</v>
      </c>
      <c r="U1270" t="s">
        <v>25</v>
      </c>
      <c r="V1270" t="s">
        <v>61</v>
      </c>
      <c r="W1270" s="4">
        <f>R1270</f>
        <v>3643.6656896244599</v>
      </c>
      <c r="X1270" s="4">
        <f>Y1270*10000</f>
        <v>300000</v>
      </c>
      <c r="Y1270" s="9">
        <v>30</v>
      </c>
      <c r="Z1270" s="5">
        <f>W1270/Y1270</f>
        <v>121.455522987482</v>
      </c>
      <c r="AA1270" t="str">
        <f>YEAR(E1270)&amp;"-"&amp;IF(MONTH(E1270)&lt;10,"0"&amp;MONTH(E1270),MONTH(E1270))</f>
        <v>2024-04</v>
      </c>
      <c r="AB1270" t="str">
        <f>YEAR(E1270)&amp;"-"&amp;IF(MONTH(E1270)/6&lt;=1,1,2)</f>
        <v>2024-1</v>
      </c>
    </row>
    <row r="1271" spans="1:28" hidden="1" x14ac:dyDescent="0.25">
      <c r="A1271">
        <v>7542397</v>
      </c>
      <c r="B1271">
        <v>417078</v>
      </c>
      <c r="C1271" t="s">
        <v>2467</v>
      </c>
      <c r="D1271" t="s">
        <v>323</v>
      </c>
      <c r="E1271" t="s">
        <v>329</v>
      </c>
      <c r="F1271" t="s">
        <v>23</v>
      </c>
      <c r="G1271" t="s">
        <v>24</v>
      </c>
      <c r="H1271" t="s">
        <v>24</v>
      </c>
      <c r="I1271" t="s">
        <v>25</v>
      </c>
      <c r="J1271" t="s">
        <v>59</v>
      </c>
      <c r="K1271">
        <v>-43.803489800000001</v>
      </c>
      <c r="L1271">
        <v>-72.356310399999998</v>
      </c>
      <c r="M1271" s="1">
        <v>300000</v>
      </c>
      <c r="O1271" t="s">
        <v>27</v>
      </c>
      <c r="P1271" t="s">
        <v>853</v>
      </c>
      <c r="Q1271" s="3">
        <v>135000000</v>
      </c>
      <c r="R1271" s="1">
        <v>3608.1949323303102</v>
      </c>
      <c r="S1271" t="s">
        <v>2466</v>
      </c>
      <c r="T1271" t="s">
        <v>2462</v>
      </c>
      <c r="U1271" t="s">
        <v>25</v>
      </c>
      <c r="V1271" t="s">
        <v>61</v>
      </c>
      <c r="W1271" s="4">
        <f>R1271</f>
        <v>3608.1949323303102</v>
      </c>
      <c r="X1271" s="4">
        <f>Y1271*10000</f>
        <v>300000</v>
      </c>
      <c r="Y1271" s="9">
        <v>30</v>
      </c>
      <c r="Z1271" s="5">
        <f>W1271/Y1271</f>
        <v>120.27316441101034</v>
      </c>
      <c r="AA1271" t="str">
        <f>YEAR(E1271)&amp;"-"&amp;IF(MONTH(E1271)&lt;10,"0"&amp;MONTH(E1271),MONTH(E1271))</f>
        <v>2024-06</v>
      </c>
      <c r="AB1271" t="str">
        <f>YEAR(E1271)&amp;"-"&amp;IF(MONTH(E1271)/6&lt;=1,1,2)</f>
        <v>2024-1</v>
      </c>
    </row>
    <row r="1272" spans="1:28" hidden="1" x14ac:dyDescent="0.25">
      <c r="A1272">
        <v>7557033</v>
      </c>
      <c r="B1272">
        <v>418628</v>
      </c>
      <c r="C1272" t="s">
        <v>2171</v>
      </c>
      <c r="D1272" t="s">
        <v>341</v>
      </c>
      <c r="E1272" t="s">
        <v>342</v>
      </c>
      <c r="F1272" t="s">
        <v>153</v>
      </c>
      <c r="G1272" t="s">
        <v>24</v>
      </c>
      <c r="H1272" t="s">
        <v>24</v>
      </c>
      <c r="I1272" t="s">
        <v>25</v>
      </c>
      <c r="J1272" t="s">
        <v>63</v>
      </c>
      <c r="K1272">
        <v>-46.0135917924366</v>
      </c>
      <c r="L1272">
        <v>-72.732583784374995</v>
      </c>
      <c r="M1272" s="1">
        <v>300000</v>
      </c>
      <c r="O1272" t="s">
        <v>54</v>
      </c>
      <c r="P1272" t="s">
        <v>35</v>
      </c>
      <c r="Q1272" s="3">
        <v>100000000</v>
      </c>
      <c r="R1272" s="1">
        <v>2669</v>
      </c>
      <c r="S1272" t="s">
        <v>2172</v>
      </c>
      <c r="T1272" t="s">
        <v>178</v>
      </c>
      <c r="U1272" t="s">
        <v>25</v>
      </c>
      <c r="V1272" t="s">
        <v>66</v>
      </c>
      <c r="W1272" s="4">
        <f>R1272</f>
        <v>2669</v>
      </c>
      <c r="X1272" s="4">
        <f>Y1272*10000</f>
        <v>300000</v>
      </c>
      <c r="Y1272" s="9">
        <v>30</v>
      </c>
      <c r="Z1272" s="5">
        <f>W1272/Y1272</f>
        <v>88.966666666666669</v>
      </c>
      <c r="AA1272" t="str">
        <f>YEAR(E1272)&amp;"-"&amp;IF(MONTH(E1272)&lt;10,"0"&amp;MONTH(E1272),MONTH(E1272))</f>
        <v>2024-06</v>
      </c>
      <c r="AB1272" t="str">
        <f>YEAR(E1272)&amp;"-"&amp;IF(MONTH(E1272)/6&lt;=1,1,2)</f>
        <v>2024-1</v>
      </c>
    </row>
    <row r="1273" spans="1:28" hidden="1" x14ac:dyDescent="0.25">
      <c r="A1273">
        <v>7328898</v>
      </c>
      <c r="B1273">
        <v>398114</v>
      </c>
      <c r="C1273" t="s">
        <v>2808</v>
      </c>
      <c r="D1273" t="s">
        <v>734</v>
      </c>
      <c r="E1273" t="s">
        <v>1197</v>
      </c>
      <c r="F1273" t="s">
        <v>23</v>
      </c>
      <c r="G1273" t="s">
        <v>24</v>
      </c>
      <c r="H1273" t="s">
        <v>24</v>
      </c>
      <c r="I1273" t="s">
        <v>25</v>
      </c>
      <c r="J1273" t="s">
        <v>70</v>
      </c>
      <c r="K1273">
        <v>-45.66836</v>
      </c>
      <c r="L1273">
        <v>-71.887745699999996</v>
      </c>
      <c r="M1273" s="1">
        <v>290000</v>
      </c>
      <c r="O1273" t="s">
        <v>27</v>
      </c>
      <c r="P1273" t="s">
        <v>736</v>
      </c>
      <c r="Q1273" s="3">
        <v>173106909</v>
      </c>
      <c r="R1273" s="1">
        <v>4650</v>
      </c>
      <c r="S1273" t="s">
        <v>2809</v>
      </c>
      <c r="T1273" t="s">
        <v>2807</v>
      </c>
      <c r="U1273" t="s">
        <v>25</v>
      </c>
      <c r="V1273" t="s">
        <v>73</v>
      </c>
      <c r="W1273" s="4">
        <f>R1273</f>
        <v>4650</v>
      </c>
      <c r="X1273" s="4">
        <f>Y1273*10000</f>
        <v>290000</v>
      </c>
      <c r="Y1273" s="9">
        <v>29</v>
      </c>
      <c r="Z1273" s="5">
        <f>W1273/Y1273</f>
        <v>160.34482758620689</v>
      </c>
      <c r="AA1273" t="str">
        <f>YEAR(E1273)&amp;"-"&amp;IF(MONTH(E1273)&lt;10,"0"&amp;MONTH(E1273),MONTH(E1273))</f>
        <v>2024-04</v>
      </c>
      <c r="AB1273" t="str">
        <f>YEAR(E1273)&amp;"-"&amp;IF(MONTH(E1273)/6&lt;=1,1,2)</f>
        <v>2024-1</v>
      </c>
    </row>
    <row r="1274" spans="1:28" hidden="1" x14ac:dyDescent="0.25">
      <c r="A1274">
        <v>6944864</v>
      </c>
      <c r="B1274">
        <v>377239</v>
      </c>
      <c r="C1274" t="s">
        <v>3080</v>
      </c>
      <c r="D1274" t="s">
        <v>402</v>
      </c>
      <c r="E1274" t="s">
        <v>53</v>
      </c>
      <c r="F1274" t="s">
        <v>23</v>
      </c>
      <c r="G1274" t="s">
        <v>24</v>
      </c>
      <c r="H1274" t="s">
        <v>24</v>
      </c>
      <c r="I1274" t="s">
        <v>25</v>
      </c>
      <c r="J1274" t="s">
        <v>33</v>
      </c>
      <c r="K1274">
        <v>-46.644125600000002</v>
      </c>
      <c r="L1274">
        <v>-71.692848999999995</v>
      </c>
      <c r="M1274" s="1">
        <v>270000</v>
      </c>
      <c r="O1274" t="s">
        <v>27</v>
      </c>
      <c r="P1274" t="s">
        <v>1196</v>
      </c>
      <c r="Q1274" s="3">
        <v>210000000</v>
      </c>
      <c r="R1274" s="1">
        <v>5721.5485779908404</v>
      </c>
      <c r="S1274" t="s">
        <v>3079</v>
      </c>
      <c r="T1274" t="s">
        <v>35</v>
      </c>
      <c r="U1274" t="s">
        <v>25</v>
      </c>
      <c r="V1274" t="s">
        <v>36</v>
      </c>
      <c r="W1274" s="4">
        <f>R1274</f>
        <v>5721.5485779908404</v>
      </c>
      <c r="X1274" s="4">
        <f>Y1274*10000</f>
        <v>270000</v>
      </c>
      <c r="Y1274" s="9">
        <v>27</v>
      </c>
      <c r="Z1274" s="5">
        <f>W1274/Y1274</f>
        <v>211.90920659225335</v>
      </c>
      <c r="AA1274" t="str">
        <f>YEAR(E1274)&amp;"-"&amp;IF(MONTH(E1274)&lt;10,"0"&amp;MONTH(E1274),MONTH(E1274))</f>
        <v>2024-02</v>
      </c>
      <c r="AB1274" t="str">
        <f>YEAR(E1274)&amp;"-"&amp;IF(MONTH(E1274)/6&lt;=1,1,2)</f>
        <v>2024-1</v>
      </c>
    </row>
    <row r="1275" spans="1:28" hidden="1" x14ac:dyDescent="0.25">
      <c r="A1275">
        <v>7484554</v>
      </c>
      <c r="B1275">
        <v>409391</v>
      </c>
      <c r="C1275" t="s">
        <v>4160</v>
      </c>
      <c r="D1275" t="s">
        <v>164</v>
      </c>
      <c r="E1275" t="s">
        <v>152</v>
      </c>
      <c r="F1275" t="s">
        <v>153</v>
      </c>
      <c r="G1275" t="s">
        <v>24</v>
      </c>
      <c r="H1275" t="s">
        <v>24</v>
      </c>
      <c r="I1275" t="s">
        <v>25</v>
      </c>
      <c r="J1275" t="s">
        <v>70</v>
      </c>
      <c r="K1275">
        <v>-45.809085447720797</v>
      </c>
      <c r="L1275">
        <v>-72.683720675000004</v>
      </c>
      <c r="M1275" s="1">
        <v>260000</v>
      </c>
      <c r="O1275" t="s">
        <v>27</v>
      </c>
      <c r="P1275" t="s">
        <v>176</v>
      </c>
      <c r="Q1275" s="3">
        <v>1028080350</v>
      </c>
      <c r="R1275" s="1">
        <v>27500</v>
      </c>
      <c r="S1275" t="s">
        <v>4161</v>
      </c>
      <c r="T1275" t="s">
        <v>155</v>
      </c>
      <c r="U1275" t="s">
        <v>25</v>
      </c>
      <c r="V1275" t="s">
        <v>73</v>
      </c>
      <c r="W1275" s="4">
        <f>R1275</f>
        <v>27500</v>
      </c>
      <c r="X1275" s="4">
        <f>Y1275*10000</f>
        <v>260000</v>
      </c>
      <c r="Y1275" s="9">
        <v>26</v>
      </c>
      <c r="Z1275" s="5">
        <f>W1275/Y1275</f>
        <v>1057.6923076923076</v>
      </c>
      <c r="AA1275" t="str">
        <f>YEAR(E1275)&amp;"-"&amp;IF(MONTH(E1275)&lt;10,"0"&amp;MONTH(E1275),MONTH(E1275))</f>
        <v>2024-05</v>
      </c>
      <c r="AB1275" t="str">
        <f>YEAR(E1275)&amp;"-"&amp;IF(MONTH(E1275)/6&lt;=1,1,2)</f>
        <v>2024-1</v>
      </c>
    </row>
    <row r="1276" spans="1:28" hidden="1" x14ac:dyDescent="0.25">
      <c r="A1276">
        <v>7278853</v>
      </c>
      <c r="B1276">
        <v>395314</v>
      </c>
      <c r="C1276" t="s">
        <v>3973</v>
      </c>
      <c r="D1276" t="s">
        <v>725</v>
      </c>
      <c r="E1276" t="s">
        <v>1290</v>
      </c>
      <c r="F1276" t="s">
        <v>23</v>
      </c>
      <c r="G1276" t="s">
        <v>24</v>
      </c>
      <c r="H1276" t="s">
        <v>24</v>
      </c>
      <c r="I1276" t="s">
        <v>25</v>
      </c>
      <c r="J1276" t="s">
        <v>33</v>
      </c>
      <c r="K1276">
        <v>-46.687776599999999</v>
      </c>
      <c r="L1276">
        <v>-72.450943499999994</v>
      </c>
      <c r="M1276" s="1">
        <v>250000</v>
      </c>
      <c r="O1276" t="s">
        <v>54</v>
      </c>
      <c r="P1276" t="s">
        <v>35</v>
      </c>
      <c r="Q1276" s="3">
        <v>674330545</v>
      </c>
      <c r="R1276" s="1">
        <v>18138</v>
      </c>
      <c r="S1276" t="s">
        <v>3972</v>
      </c>
      <c r="T1276" t="s">
        <v>1005</v>
      </c>
      <c r="U1276" t="s">
        <v>25</v>
      </c>
      <c r="V1276" t="s">
        <v>36</v>
      </c>
      <c r="W1276" s="4">
        <f>R1276</f>
        <v>18138</v>
      </c>
      <c r="X1276" s="4">
        <f>Y1276*10000</f>
        <v>250000</v>
      </c>
      <c r="Y1276" s="9">
        <v>25</v>
      </c>
      <c r="Z1276" s="5">
        <f>W1276/Y1276</f>
        <v>725.52</v>
      </c>
      <c r="AA1276" t="str">
        <f>YEAR(E1276)&amp;"-"&amp;IF(MONTH(E1276)&lt;10,"0"&amp;MONTH(E1276),MONTH(E1276))</f>
        <v>2024-04</v>
      </c>
      <c r="AB1276" t="str">
        <f>YEAR(E1276)&amp;"-"&amp;IF(MONTH(E1276)/6&lt;=1,1,2)</f>
        <v>2024-1</v>
      </c>
    </row>
    <row r="1277" spans="1:28" hidden="1" x14ac:dyDescent="0.25">
      <c r="A1277">
        <v>7080219</v>
      </c>
      <c r="B1277">
        <v>384077</v>
      </c>
      <c r="C1277" t="s">
        <v>4222</v>
      </c>
      <c r="D1277" t="s">
        <v>2028</v>
      </c>
      <c r="E1277" t="s">
        <v>1531</v>
      </c>
      <c r="F1277" t="s">
        <v>23</v>
      </c>
      <c r="G1277" t="s">
        <v>24</v>
      </c>
      <c r="H1277" t="s">
        <v>24</v>
      </c>
      <c r="I1277" t="s">
        <v>25</v>
      </c>
      <c r="J1277" t="s">
        <v>70</v>
      </c>
      <c r="K1277">
        <v>-45.712488499999999</v>
      </c>
      <c r="L1277">
        <v>-72.067228999999998</v>
      </c>
      <c r="M1277" s="1">
        <v>230000</v>
      </c>
      <c r="O1277" t="s">
        <v>27</v>
      </c>
      <c r="P1277" t="s">
        <v>2017</v>
      </c>
      <c r="Q1277" s="3">
        <v>1035000000</v>
      </c>
      <c r="R1277" s="1">
        <v>28102.151728811801</v>
      </c>
      <c r="S1277" t="s">
        <v>4223</v>
      </c>
      <c r="T1277" t="s">
        <v>4107</v>
      </c>
      <c r="U1277" t="s">
        <v>25</v>
      </c>
      <c r="V1277" t="s">
        <v>73</v>
      </c>
      <c r="W1277" s="4">
        <f>R1277</f>
        <v>28102.151728811801</v>
      </c>
      <c r="X1277" s="4">
        <f>Y1277*10000</f>
        <v>230000</v>
      </c>
      <c r="Y1277" s="9">
        <v>23</v>
      </c>
      <c r="Z1277" s="5">
        <f>W1277/Y1277</f>
        <v>1221.8326838613827</v>
      </c>
      <c r="AA1277" t="str">
        <f>YEAR(E1277)&amp;"-"&amp;IF(MONTH(E1277)&lt;10,"0"&amp;MONTH(E1277),MONTH(E1277))</f>
        <v>2024-03</v>
      </c>
      <c r="AB1277" t="str">
        <f>YEAR(E1277)&amp;"-"&amp;IF(MONTH(E1277)/6&lt;=1,1,2)</f>
        <v>2024-1</v>
      </c>
    </row>
    <row r="1278" spans="1:28" hidden="1" x14ac:dyDescent="0.25">
      <c r="A1278">
        <v>7432165</v>
      </c>
      <c r="B1278">
        <v>403643</v>
      </c>
      <c r="C1278" t="s">
        <v>4104</v>
      </c>
      <c r="D1278" t="s">
        <v>118</v>
      </c>
      <c r="E1278" t="s">
        <v>988</v>
      </c>
      <c r="F1278" t="s">
        <v>32</v>
      </c>
      <c r="G1278" t="s">
        <v>24</v>
      </c>
      <c r="H1278" t="s">
        <v>24</v>
      </c>
      <c r="I1278" t="s">
        <v>25</v>
      </c>
      <c r="J1278" t="s">
        <v>70</v>
      </c>
      <c r="K1278">
        <v>-45.71248851</v>
      </c>
      <c r="L1278">
        <v>-72.067228970000002</v>
      </c>
      <c r="M1278" s="1">
        <v>230000</v>
      </c>
      <c r="O1278" t="s">
        <v>54</v>
      </c>
      <c r="P1278" t="s">
        <v>35</v>
      </c>
      <c r="Q1278" s="3">
        <v>805000000</v>
      </c>
      <c r="R1278" s="1">
        <v>21564.049916087701</v>
      </c>
      <c r="S1278" t="s">
        <v>4105</v>
      </c>
      <c r="T1278" t="s">
        <v>4106</v>
      </c>
      <c r="U1278" t="s">
        <v>25</v>
      </c>
      <c r="V1278" t="s">
        <v>73</v>
      </c>
      <c r="W1278" s="4">
        <f>R1278</f>
        <v>21564.049916087701</v>
      </c>
      <c r="X1278" s="4">
        <f>Y1278*10000</f>
        <v>230000</v>
      </c>
      <c r="Y1278" s="9">
        <v>23</v>
      </c>
      <c r="Z1278" s="5">
        <f>W1278/Y1278</f>
        <v>937.56738765598698</v>
      </c>
      <c r="AA1278" t="str">
        <f>YEAR(E1278)&amp;"-"&amp;IF(MONTH(E1278)&lt;10,"0"&amp;MONTH(E1278),MONTH(E1278))</f>
        <v>2024-05</v>
      </c>
      <c r="AB1278" t="str">
        <f>YEAR(E1278)&amp;"-"&amp;IF(MONTH(E1278)/6&lt;=1,1,2)</f>
        <v>2024-1</v>
      </c>
    </row>
    <row r="1279" spans="1:28" hidden="1" x14ac:dyDescent="0.25">
      <c r="A1279">
        <v>6856101</v>
      </c>
      <c r="B1279">
        <v>372631</v>
      </c>
      <c r="C1279" t="s">
        <v>2201</v>
      </c>
      <c r="D1279" t="s">
        <v>489</v>
      </c>
      <c r="E1279" t="s">
        <v>1810</v>
      </c>
      <c r="F1279" t="s">
        <v>23</v>
      </c>
      <c r="G1279" t="s">
        <v>24</v>
      </c>
      <c r="H1279" t="s">
        <v>39</v>
      </c>
      <c r="I1279" t="s">
        <v>25</v>
      </c>
      <c r="J1279" t="s">
        <v>70</v>
      </c>
      <c r="K1279">
        <v>-45.623577599999997</v>
      </c>
      <c r="L1279">
        <v>-71.804929099999995</v>
      </c>
      <c r="M1279" s="1">
        <v>230000</v>
      </c>
      <c r="O1279" t="s">
        <v>27</v>
      </c>
      <c r="P1279" t="s">
        <v>1811</v>
      </c>
      <c r="Q1279" s="3">
        <v>80000000</v>
      </c>
      <c r="R1279" s="1">
        <v>2174.0524664081699</v>
      </c>
      <c r="S1279" t="s">
        <v>2202</v>
      </c>
      <c r="T1279" t="s">
        <v>35</v>
      </c>
      <c r="U1279" t="s">
        <v>25</v>
      </c>
      <c r="V1279" t="s">
        <v>73</v>
      </c>
      <c r="W1279" s="4">
        <f>R1279</f>
        <v>2174.0524664081699</v>
      </c>
      <c r="X1279" s="4">
        <f>Y1279*10000</f>
        <v>230000</v>
      </c>
      <c r="Y1279" s="9">
        <v>23</v>
      </c>
      <c r="Z1279" s="5">
        <f>W1279/Y1279</f>
        <v>94.524020278616078</v>
      </c>
      <c r="AA1279" t="str">
        <f>YEAR(E1279)&amp;"-"&amp;IF(MONTH(E1279)&lt;10,"0"&amp;MONTH(E1279),MONTH(E1279))</f>
        <v>2024-01</v>
      </c>
      <c r="AB1279" t="str">
        <f>YEAR(E1279)&amp;"-"&amp;IF(MONTH(E1279)/6&lt;=1,1,2)</f>
        <v>2024-1</v>
      </c>
    </row>
    <row r="1280" spans="1:28" hidden="1" x14ac:dyDescent="0.25">
      <c r="A1280">
        <v>7489416</v>
      </c>
      <c r="B1280">
        <v>413278</v>
      </c>
      <c r="C1280" t="s">
        <v>4396</v>
      </c>
      <c r="D1280" t="s">
        <v>734</v>
      </c>
      <c r="E1280" t="s">
        <v>152</v>
      </c>
      <c r="F1280" t="s">
        <v>153</v>
      </c>
      <c r="G1280" t="s">
        <v>24</v>
      </c>
      <c r="H1280" t="s">
        <v>24</v>
      </c>
      <c r="I1280" t="s">
        <v>25</v>
      </c>
      <c r="J1280" t="s">
        <v>63</v>
      </c>
      <c r="K1280">
        <v>-46.204109325855001</v>
      </c>
      <c r="L1280">
        <v>-72.213434490956999</v>
      </c>
      <c r="M1280" s="1">
        <v>22000</v>
      </c>
      <c r="O1280" t="s">
        <v>54</v>
      </c>
      <c r="P1280" t="s">
        <v>35</v>
      </c>
      <c r="Q1280" s="3">
        <v>180456140</v>
      </c>
      <c r="R1280" s="1">
        <v>4827</v>
      </c>
      <c r="S1280" t="s">
        <v>4395</v>
      </c>
      <c r="T1280" t="s">
        <v>178</v>
      </c>
      <c r="U1280" t="s">
        <v>25</v>
      </c>
      <c r="V1280" t="s">
        <v>66</v>
      </c>
      <c r="W1280" s="4">
        <f>R1280</f>
        <v>4827</v>
      </c>
      <c r="X1280" s="4">
        <f>Y1280*10000</f>
        <v>220000</v>
      </c>
      <c r="Y1280" s="9">
        <v>22</v>
      </c>
      <c r="Z1280" s="5">
        <f>W1280/Y1280</f>
        <v>219.40909090909091</v>
      </c>
      <c r="AA1280" t="str">
        <f>YEAR(E1280)&amp;"-"&amp;IF(MONTH(E1280)&lt;10,"0"&amp;MONTH(E1280),MONTH(E1280))</f>
        <v>2024-05</v>
      </c>
      <c r="AB1280" t="str">
        <f>YEAR(E1280)&amp;"-"&amp;IF(MONTH(E1280)/6&lt;=1,1,2)</f>
        <v>2024-1</v>
      </c>
    </row>
    <row r="1281" spans="1:28" hidden="1" x14ac:dyDescent="0.25">
      <c r="A1281">
        <v>7615878</v>
      </c>
      <c r="B1281">
        <v>423559</v>
      </c>
      <c r="C1281" t="s">
        <v>1610</v>
      </c>
      <c r="D1281" t="s">
        <v>87</v>
      </c>
      <c r="E1281" t="s">
        <v>176</v>
      </c>
      <c r="F1281" t="s">
        <v>23</v>
      </c>
      <c r="G1281" t="s">
        <v>24</v>
      </c>
      <c r="H1281" t="s">
        <v>24</v>
      </c>
      <c r="I1281" t="s">
        <v>25</v>
      </c>
      <c r="J1281" t="s">
        <v>26</v>
      </c>
      <c r="K1281">
        <v>-45.462231899999999</v>
      </c>
      <c r="L1281">
        <v>-72.819015899999997</v>
      </c>
      <c r="M1281" s="1">
        <v>220000</v>
      </c>
      <c r="O1281" t="s">
        <v>27</v>
      </c>
      <c r="P1281" t="s">
        <v>853</v>
      </c>
      <c r="Q1281" s="3">
        <v>48000000</v>
      </c>
      <c r="R1281" s="1">
        <v>1280.1058220812899</v>
      </c>
      <c r="S1281" t="s">
        <v>1611</v>
      </c>
      <c r="T1281" t="s">
        <v>1612</v>
      </c>
      <c r="U1281" t="s">
        <v>25</v>
      </c>
      <c r="V1281" t="s">
        <v>25</v>
      </c>
      <c r="W1281" s="4">
        <f>R1281</f>
        <v>1280.1058220812899</v>
      </c>
      <c r="X1281" s="4">
        <f>Y1281*10000</f>
        <v>220000</v>
      </c>
      <c r="Y1281" s="9">
        <v>22</v>
      </c>
      <c r="Z1281" s="5">
        <f>W1281/Y1281</f>
        <v>58.186628276422269</v>
      </c>
      <c r="AA1281" t="str">
        <f>YEAR(E1281)&amp;"-"&amp;IF(MONTH(E1281)&lt;10,"0"&amp;MONTH(E1281),MONTH(E1281))</f>
        <v>2024-06</v>
      </c>
      <c r="AB1281" t="str">
        <f>YEAR(E1281)&amp;"-"&amp;IF(MONTH(E1281)/6&lt;=1,1,2)</f>
        <v>2024-1</v>
      </c>
    </row>
    <row r="1282" spans="1:28" hidden="1" x14ac:dyDescent="0.25">
      <c r="A1282">
        <v>7542481</v>
      </c>
      <c r="B1282">
        <v>417114</v>
      </c>
      <c r="C1282" t="s">
        <v>3624</v>
      </c>
      <c r="D1282" t="s">
        <v>323</v>
      </c>
      <c r="E1282" t="s">
        <v>329</v>
      </c>
      <c r="F1282" t="s">
        <v>23</v>
      </c>
      <c r="G1282" t="s">
        <v>24</v>
      </c>
      <c r="H1282" t="s">
        <v>24</v>
      </c>
      <c r="I1282" t="s">
        <v>25</v>
      </c>
      <c r="J1282" t="s">
        <v>33</v>
      </c>
      <c r="K1282">
        <v>-46.9525656</v>
      </c>
      <c r="L1282">
        <v>-72.854989399999994</v>
      </c>
      <c r="M1282" s="1">
        <v>200000</v>
      </c>
      <c r="O1282" t="s">
        <v>27</v>
      </c>
      <c r="P1282" t="s">
        <v>853</v>
      </c>
      <c r="Q1282" s="3">
        <v>290000000</v>
      </c>
      <c r="R1282" s="1">
        <v>7750.9372620428803</v>
      </c>
      <c r="S1282" t="s">
        <v>3616</v>
      </c>
      <c r="T1282" t="s">
        <v>3617</v>
      </c>
      <c r="U1282" t="s">
        <v>25</v>
      </c>
      <c r="V1282" t="s">
        <v>36</v>
      </c>
      <c r="W1282" s="4">
        <f>R1282</f>
        <v>7750.9372620428803</v>
      </c>
      <c r="X1282" s="4">
        <f>Y1282*10000</f>
        <v>200000</v>
      </c>
      <c r="Y1282" s="9">
        <v>20</v>
      </c>
      <c r="Z1282" s="5">
        <f>W1282/Y1282</f>
        <v>387.54686310214402</v>
      </c>
      <c r="AA1282" t="str">
        <f>YEAR(E1282)&amp;"-"&amp;IF(MONTH(E1282)&lt;10,"0"&amp;MONTH(E1282),MONTH(E1282))</f>
        <v>2024-06</v>
      </c>
      <c r="AB1282" t="str">
        <f>YEAR(E1282)&amp;"-"&amp;IF(MONTH(E1282)/6&lt;=1,1,2)</f>
        <v>2024-1</v>
      </c>
    </row>
    <row r="1283" spans="1:28" hidden="1" x14ac:dyDescent="0.25">
      <c r="A1283">
        <v>7166627</v>
      </c>
      <c r="B1283">
        <v>388321</v>
      </c>
      <c r="C1283" t="s">
        <v>3518</v>
      </c>
      <c r="D1283" t="s">
        <v>365</v>
      </c>
      <c r="E1283" t="s">
        <v>1499</v>
      </c>
      <c r="F1283" t="s">
        <v>23</v>
      </c>
      <c r="G1283" t="s">
        <v>24</v>
      </c>
      <c r="H1283" t="s">
        <v>39</v>
      </c>
      <c r="I1283" t="s">
        <v>25</v>
      </c>
      <c r="J1283" t="s">
        <v>70</v>
      </c>
      <c r="K1283">
        <v>-45.8166753</v>
      </c>
      <c r="L1283">
        <v>-72.249954299999999</v>
      </c>
      <c r="M1283" s="1">
        <v>0</v>
      </c>
      <c r="O1283" t="s">
        <v>27</v>
      </c>
      <c r="P1283" t="s">
        <v>1282</v>
      </c>
      <c r="Q1283" s="3">
        <v>205000000</v>
      </c>
      <c r="R1283" s="1">
        <v>5540.4536901853999</v>
      </c>
      <c r="S1283" t="s">
        <v>3519</v>
      </c>
      <c r="T1283" t="s">
        <v>3520</v>
      </c>
      <c r="U1283" t="s">
        <v>25</v>
      </c>
      <c r="V1283" t="s">
        <v>73</v>
      </c>
      <c r="W1283" s="4">
        <f>R1283</f>
        <v>5540.4536901853999</v>
      </c>
      <c r="X1283" s="4">
        <f>Y1283*10000</f>
        <v>170000</v>
      </c>
      <c r="Y1283" s="9">
        <v>17</v>
      </c>
      <c r="Z1283" s="5">
        <f>W1283/Y1283</f>
        <v>325.90904059914118</v>
      </c>
      <c r="AA1283" t="str">
        <f>YEAR(E1283)&amp;"-"&amp;IF(MONTH(E1283)&lt;10,"0"&amp;MONTH(E1283),MONTH(E1283))</f>
        <v>2024-03</v>
      </c>
      <c r="AB1283" t="str">
        <f>YEAR(E1283)&amp;"-"&amp;IF(MONTH(E1283)/6&lt;=1,1,2)</f>
        <v>2024-1</v>
      </c>
    </row>
    <row r="1284" spans="1:28" hidden="1" x14ac:dyDescent="0.25">
      <c r="A1284">
        <v>7663728</v>
      </c>
      <c r="B1284">
        <v>427316</v>
      </c>
      <c r="C1284" t="s">
        <v>3470</v>
      </c>
      <c r="D1284" t="s">
        <v>52</v>
      </c>
      <c r="E1284" t="s">
        <v>91</v>
      </c>
      <c r="F1284" t="s">
        <v>23</v>
      </c>
      <c r="G1284" t="s">
        <v>24</v>
      </c>
      <c r="H1284" t="s">
        <v>24</v>
      </c>
      <c r="I1284" t="s">
        <v>25</v>
      </c>
      <c r="J1284" t="s">
        <v>26</v>
      </c>
      <c r="K1284">
        <v>-45.450801499999997</v>
      </c>
      <c r="L1284">
        <v>-72.451759300000006</v>
      </c>
      <c r="M1284" s="1">
        <v>170000</v>
      </c>
      <c r="O1284" t="s">
        <v>27</v>
      </c>
      <c r="P1284" t="s">
        <v>639</v>
      </c>
      <c r="Q1284" s="3">
        <v>200000000</v>
      </c>
      <c r="R1284" s="1">
        <v>5326.3224726067201</v>
      </c>
      <c r="S1284" t="s">
        <v>3471</v>
      </c>
      <c r="T1284" t="s">
        <v>3472</v>
      </c>
      <c r="U1284" t="s">
        <v>25</v>
      </c>
      <c r="V1284" t="s">
        <v>25</v>
      </c>
      <c r="W1284" s="4">
        <f>R1284</f>
        <v>5326.3224726067201</v>
      </c>
      <c r="X1284" s="4">
        <f>Y1284*10000</f>
        <v>170000</v>
      </c>
      <c r="Y1284" s="9">
        <v>17</v>
      </c>
      <c r="Z1284" s="5">
        <f>W1284/Y1284</f>
        <v>313.31308662392473</v>
      </c>
      <c r="AA1284" t="str">
        <f>YEAR(E1284)&amp;"-"&amp;IF(MONTH(E1284)&lt;10,"0"&amp;MONTH(E1284),MONTH(E1284))</f>
        <v>2024-06</v>
      </c>
      <c r="AB1284" t="str">
        <f>YEAR(E1284)&amp;"-"&amp;IF(MONTH(E1284)/6&lt;=1,1,2)</f>
        <v>2024-1</v>
      </c>
    </row>
    <row r="1285" spans="1:28" hidden="1" x14ac:dyDescent="0.25">
      <c r="A1285">
        <v>7528285</v>
      </c>
      <c r="B1285">
        <v>416450</v>
      </c>
      <c r="C1285" t="s">
        <v>3201</v>
      </c>
      <c r="D1285" t="s">
        <v>1383</v>
      </c>
      <c r="E1285" t="s">
        <v>1011</v>
      </c>
      <c r="F1285" t="s">
        <v>23</v>
      </c>
      <c r="G1285" t="s">
        <v>24</v>
      </c>
      <c r="H1285" t="s">
        <v>39</v>
      </c>
      <c r="I1285" t="s">
        <v>25</v>
      </c>
      <c r="J1285" t="s">
        <v>26</v>
      </c>
      <c r="K1285">
        <v>-45.480051000000003</v>
      </c>
      <c r="L1285">
        <v>-72.270904999999999</v>
      </c>
      <c r="M1285" s="1">
        <v>170000</v>
      </c>
      <c r="O1285" t="s">
        <v>27</v>
      </c>
      <c r="P1285" t="s">
        <v>853</v>
      </c>
      <c r="Q1285" s="3">
        <v>155000000</v>
      </c>
      <c r="R1285" s="1">
        <v>4142.7423297125797</v>
      </c>
      <c r="S1285" t="s">
        <v>3202</v>
      </c>
      <c r="T1285" t="s">
        <v>3203</v>
      </c>
      <c r="U1285" t="s">
        <v>25</v>
      </c>
      <c r="V1285" t="s">
        <v>25</v>
      </c>
      <c r="W1285" s="4">
        <f>R1285</f>
        <v>4142.7423297125797</v>
      </c>
      <c r="X1285" s="4">
        <f>Y1285*10000</f>
        <v>170000</v>
      </c>
      <c r="Y1285" s="9">
        <v>17</v>
      </c>
      <c r="Z1285" s="5">
        <f>W1285/Y1285</f>
        <v>243.69072527721056</v>
      </c>
      <c r="AA1285" t="str">
        <f>YEAR(E1285)&amp;"-"&amp;IF(MONTH(E1285)&lt;10,"0"&amp;MONTH(E1285),MONTH(E1285))</f>
        <v>2024-05</v>
      </c>
      <c r="AB1285" t="str">
        <f>YEAR(E1285)&amp;"-"&amp;IF(MONTH(E1285)/6&lt;=1,1,2)</f>
        <v>2024-1</v>
      </c>
    </row>
    <row r="1286" spans="1:28" hidden="1" x14ac:dyDescent="0.25">
      <c r="A1286">
        <v>7406720</v>
      </c>
      <c r="B1286">
        <v>402137</v>
      </c>
      <c r="C1286" t="s">
        <v>3782</v>
      </c>
      <c r="D1286" t="s">
        <v>1383</v>
      </c>
      <c r="E1286" t="s">
        <v>888</v>
      </c>
      <c r="F1286" t="s">
        <v>23</v>
      </c>
      <c r="G1286" t="s">
        <v>24</v>
      </c>
      <c r="H1286" t="s">
        <v>24</v>
      </c>
      <c r="I1286" t="s">
        <v>25</v>
      </c>
      <c r="J1286" t="s">
        <v>59</v>
      </c>
      <c r="K1286">
        <v>-44.001620600000003</v>
      </c>
      <c r="L1286">
        <v>-72.643274500000004</v>
      </c>
      <c r="M1286" s="1">
        <v>160000</v>
      </c>
      <c r="O1286" t="s">
        <v>54</v>
      </c>
      <c r="P1286" t="s">
        <v>35</v>
      </c>
      <c r="Q1286" s="3">
        <v>294722352</v>
      </c>
      <c r="R1286" s="1">
        <v>7900</v>
      </c>
      <c r="S1286" t="s">
        <v>3781</v>
      </c>
      <c r="T1286" t="s">
        <v>2745</v>
      </c>
      <c r="U1286" t="s">
        <v>25</v>
      </c>
      <c r="V1286" t="s">
        <v>61</v>
      </c>
      <c r="W1286" s="4">
        <f>R1286</f>
        <v>7900</v>
      </c>
      <c r="X1286" s="4">
        <f>Y1286*10000</f>
        <v>160000</v>
      </c>
      <c r="Y1286" s="9">
        <v>16</v>
      </c>
      <c r="Z1286" s="5">
        <f>W1286/Y1286</f>
        <v>493.75</v>
      </c>
      <c r="AA1286" t="str">
        <f>YEAR(E1286)&amp;"-"&amp;IF(MONTH(E1286)&lt;10,"0"&amp;MONTH(E1286),MONTH(E1286))</f>
        <v>2024-05</v>
      </c>
      <c r="AB1286" t="str">
        <f>YEAR(E1286)&amp;"-"&amp;IF(MONTH(E1286)/6&lt;=1,1,2)</f>
        <v>2024-1</v>
      </c>
    </row>
    <row r="1287" spans="1:28" hidden="1" x14ac:dyDescent="0.25">
      <c r="A1287">
        <v>7487650</v>
      </c>
      <c r="B1287">
        <v>411939</v>
      </c>
      <c r="C1287" t="s">
        <v>1931</v>
      </c>
      <c r="D1287" t="s">
        <v>1235</v>
      </c>
      <c r="E1287" t="s">
        <v>152</v>
      </c>
      <c r="F1287" t="s">
        <v>153</v>
      </c>
      <c r="G1287" t="s">
        <v>24</v>
      </c>
      <c r="H1287" t="s">
        <v>190</v>
      </c>
      <c r="I1287" t="s">
        <v>25</v>
      </c>
      <c r="J1287" t="s">
        <v>63</v>
      </c>
      <c r="K1287">
        <v>-46.256259200000002</v>
      </c>
      <c r="L1287">
        <v>-71.996499799999995</v>
      </c>
      <c r="M1287" s="1">
        <v>160000</v>
      </c>
      <c r="O1287" t="s">
        <v>54</v>
      </c>
      <c r="P1287" t="s">
        <v>35</v>
      </c>
      <c r="Q1287" s="3">
        <v>45000000</v>
      </c>
      <c r="R1287" s="1">
        <v>1204</v>
      </c>
      <c r="S1287" t="s">
        <v>1932</v>
      </c>
      <c r="T1287" t="s">
        <v>178</v>
      </c>
      <c r="U1287" t="s">
        <v>25</v>
      </c>
      <c r="V1287" t="s">
        <v>66</v>
      </c>
      <c r="W1287" s="4">
        <f>R1287</f>
        <v>1204</v>
      </c>
      <c r="X1287" s="4">
        <f>Y1287*10000</f>
        <v>160000</v>
      </c>
      <c r="Y1287" s="9">
        <v>16</v>
      </c>
      <c r="Z1287" s="5">
        <f>W1287/Y1287</f>
        <v>75.25</v>
      </c>
      <c r="AA1287" t="str">
        <f>YEAR(E1287)&amp;"-"&amp;IF(MONTH(E1287)&lt;10,"0"&amp;MONTH(E1287),MONTH(E1287))</f>
        <v>2024-05</v>
      </c>
      <c r="AB1287" t="str">
        <f>YEAR(E1287)&amp;"-"&amp;IF(MONTH(E1287)/6&lt;=1,1,2)</f>
        <v>2024-1</v>
      </c>
    </row>
    <row r="1288" spans="1:28" hidden="1" x14ac:dyDescent="0.25">
      <c r="A1288">
        <v>7499072</v>
      </c>
      <c r="B1288">
        <v>414551</v>
      </c>
      <c r="C1288" t="s">
        <v>4168</v>
      </c>
      <c r="D1288" t="s">
        <v>734</v>
      </c>
      <c r="E1288" t="s">
        <v>740</v>
      </c>
      <c r="F1288" t="s">
        <v>23</v>
      </c>
      <c r="G1288" t="s">
        <v>24</v>
      </c>
      <c r="H1288" t="s">
        <v>24</v>
      </c>
      <c r="I1288" t="s">
        <v>25</v>
      </c>
      <c r="J1288" t="s">
        <v>63</v>
      </c>
      <c r="K1288">
        <v>-46.378345000000003</v>
      </c>
      <c r="L1288">
        <v>-72.300762300000002</v>
      </c>
      <c r="M1288" s="1">
        <v>150000</v>
      </c>
      <c r="O1288" t="s">
        <v>27</v>
      </c>
      <c r="P1288" t="s">
        <v>736</v>
      </c>
      <c r="Q1288" s="3">
        <v>598348198</v>
      </c>
      <c r="R1288" s="1">
        <v>16000</v>
      </c>
      <c r="S1288" t="s">
        <v>4169</v>
      </c>
      <c r="T1288" t="s">
        <v>1292</v>
      </c>
      <c r="U1288" t="s">
        <v>25</v>
      </c>
      <c r="V1288" t="s">
        <v>66</v>
      </c>
      <c r="W1288" s="4">
        <f>R1288</f>
        <v>16000</v>
      </c>
      <c r="X1288" s="4">
        <f>Y1288*10000</f>
        <v>150000</v>
      </c>
      <c r="Y1288" s="9">
        <v>15</v>
      </c>
      <c r="Z1288" s="5">
        <f>W1288/Y1288</f>
        <v>1066.6666666666667</v>
      </c>
      <c r="AA1288" t="str">
        <f>YEAR(E1288)&amp;"-"&amp;IF(MONTH(E1288)&lt;10,"0"&amp;MONTH(E1288),MONTH(E1288))</f>
        <v>2024-05</v>
      </c>
      <c r="AB1288" t="str">
        <f>YEAR(E1288)&amp;"-"&amp;IF(MONTH(E1288)/6&lt;=1,1,2)</f>
        <v>2024-1</v>
      </c>
    </row>
    <row r="1289" spans="1:28" hidden="1" x14ac:dyDescent="0.25">
      <c r="A1289">
        <v>7484508</v>
      </c>
      <c r="B1289">
        <v>409349</v>
      </c>
      <c r="C1289" t="s">
        <v>3772</v>
      </c>
      <c r="D1289" t="s">
        <v>1186</v>
      </c>
      <c r="E1289" t="s">
        <v>152</v>
      </c>
      <c r="F1289" t="s">
        <v>153</v>
      </c>
      <c r="G1289" t="s">
        <v>24</v>
      </c>
      <c r="H1289" t="s">
        <v>24</v>
      </c>
      <c r="I1289" t="s">
        <v>25</v>
      </c>
      <c r="J1289" t="s">
        <v>59</v>
      </c>
      <c r="K1289">
        <v>-43.969890100000001</v>
      </c>
      <c r="L1289">
        <v>-72.441632499999997</v>
      </c>
      <c r="M1289" s="1">
        <v>150000</v>
      </c>
      <c r="O1289" t="s">
        <v>27</v>
      </c>
      <c r="P1289" t="s">
        <v>329</v>
      </c>
      <c r="Q1289" s="3">
        <v>275000000</v>
      </c>
      <c r="R1289" s="1">
        <v>7356</v>
      </c>
      <c r="S1289" t="s">
        <v>3773</v>
      </c>
      <c r="T1289" t="s">
        <v>309</v>
      </c>
      <c r="U1289" t="s">
        <v>25</v>
      </c>
      <c r="V1289" t="s">
        <v>61</v>
      </c>
      <c r="W1289" s="4">
        <f>R1289</f>
        <v>7356</v>
      </c>
      <c r="X1289" s="4">
        <f>Y1289*10000</f>
        <v>150000</v>
      </c>
      <c r="Y1289" s="9">
        <v>15</v>
      </c>
      <c r="Z1289" s="5">
        <f>W1289/Y1289</f>
        <v>490.4</v>
      </c>
      <c r="AA1289" t="str">
        <f>YEAR(E1289)&amp;"-"&amp;IF(MONTH(E1289)&lt;10,"0"&amp;MONTH(E1289),MONTH(E1289))</f>
        <v>2024-05</v>
      </c>
      <c r="AB1289" t="str">
        <f>YEAR(E1289)&amp;"-"&amp;IF(MONTH(E1289)/6&lt;=1,1,2)</f>
        <v>2024-1</v>
      </c>
    </row>
    <row r="1290" spans="1:28" hidden="1" x14ac:dyDescent="0.25">
      <c r="A1290">
        <v>6988541</v>
      </c>
      <c r="B1290">
        <v>379711</v>
      </c>
      <c r="C1290" t="s">
        <v>3037</v>
      </c>
      <c r="D1290" t="s">
        <v>221</v>
      </c>
      <c r="E1290" t="s">
        <v>2665</v>
      </c>
      <c r="F1290" t="s">
        <v>23</v>
      </c>
      <c r="G1290" t="s">
        <v>24</v>
      </c>
      <c r="H1290" t="s">
        <v>24</v>
      </c>
      <c r="I1290" t="s">
        <v>25</v>
      </c>
      <c r="J1290" t="s">
        <v>42</v>
      </c>
      <c r="K1290">
        <v>-44.277750699999999</v>
      </c>
      <c r="L1290">
        <v>-71.994446300000007</v>
      </c>
      <c r="M1290" s="1">
        <v>150000</v>
      </c>
      <c r="O1290" t="s">
        <v>27</v>
      </c>
      <c r="P1290" t="s">
        <v>1748</v>
      </c>
      <c r="Q1290" s="3">
        <v>110000000</v>
      </c>
      <c r="R1290" s="1">
        <v>2996.7771024434601</v>
      </c>
      <c r="S1290" t="s">
        <v>3038</v>
      </c>
      <c r="T1290" t="s">
        <v>3039</v>
      </c>
      <c r="U1290" t="s">
        <v>25</v>
      </c>
      <c r="V1290" t="s">
        <v>46</v>
      </c>
      <c r="W1290" s="4">
        <f>R1290</f>
        <v>2996.7771024434601</v>
      </c>
      <c r="X1290" s="4">
        <f>Y1290*10000</f>
        <v>150000</v>
      </c>
      <c r="Y1290" s="9">
        <v>15</v>
      </c>
      <c r="Z1290" s="5">
        <f>W1290/Y1290</f>
        <v>199.78514016289733</v>
      </c>
      <c r="AA1290" t="str">
        <f>YEAR(E1290)&amp;"-"&amp;IF(MONTH(E1290)&lt;10,"0"&amp;MONTH(E1290),MONTH(E1290))</f>
        <v>2024-02</v>
      </c>
      <c r="AB1290" t="str">
        <f>YEAR(E1290)&amp;"-"&amp;IF(MONTH(E1290)/6&lt;=1,1,2)</f>
        <v>2024-1</v>
      </c>
    </row>
    <row r="1291" spans="1:28" hidden="1" x14ac:dyDescent="0.25">
      <c r="A1291">
        <v>7510884</v>
      </c>
      <c r="B1291">
        <v>415380</v>
      </c>
      <c r="C1291" t="s">
        <v>2623</v>
      </c>
      <c r="D1291" t="s">
        <v>1372</v>
      </c>
      <c r="E1291" t="s">
        <v>993</v>
      </c>
      <c r="F1291" t="s">
        <v>153</v>
      </c>
      <c r="G1291" t="s">
        <v>24</v>
      </c>
      <c r="H1291" t="s">
        <v>24</v>
      </c>
      <c r="I1291" t="s">
        <v>25</v>
      </c>
      <c r="J1291" t="s">
        <v>42</v>
      </c>
      <c r="K1291">
        <v>-44.240214700000003</v>
      </c>
      <c r="L1291">
        <v>-71.849277900000004</v>
      </c>
      <c r="M1291" s="1">
        <v>140000</v>
      </c>
      <c r="O1291" t="s">
        <v>54</v>
      </c>
      <c r="P1291" t="s">
        <v>35</v>
      </c>
      <c r="Q1291" s="3">
        <v>73000000</v>
      </c>
      <c r="R1291" s="1">
        <v>1952</v>
      </c>
      <c r="S1291" t="s">
        <v>2624</v>
      </c>
      <c r="T1291" t="s">
        <v>224</v>
      </c>
      <c r="U1291" t="s">
        <v>25</v>
      </c>
      <c r="V1291" t="s">
        <v>46</v>
      </c>
      <c r="W1291" s="4">
        <f>R1291</f>
        <v>1952</v>
      </c>
      <c r="X1291" s="4">
        <f>Y1291*10000</f>
        <v>140000</v>
      </c>
      <c r="Y1291" s="9">
        <v>14</v>
      </c>
      <c r="Z1291" s="5">
        <f>W1291/Y1291</f>
        <v>139.42857142857142</v>
      </c>
      <c r="AA1291" t="str">
        <f>YEAR(E1291)&amp;"-"&amp;IF(MONTH(E1291)&lt;10,"0"&amp;MONTH(E1291),MONTH(E1291))</f>
        <v>2024-05</v>
      </c>
      <c r="AB1291" t="str">
        <f>YEAR(E1291)&amp;"-"&amp;IF(MONTH(E1291)/6&lt;=1,1,2)</f>
        <v>2024-1</v>
      </c>
    </row>
    <row r="1292" spans="1:28" hidden="1" x14ac:dyDescent="0.25">
      <c r="A1292">
        <v>7482203</v>
      </c>
      <c r="B1292">
        <v>407448</v>
      </c>
      <c r="C1292" t="s">
        <v>4490</v>
      </c>
      <c r="D1292" t="s">
        <v>3832</v>
      </c>
      <c r="E1292" t="s">
        <v>152</v>
      </c>
      <c r="F1292" t="s">
        <v>153</v>
      </c>
      <c r="G1292" t="s">
        <v>24</v>
      </c>
      <c r="H1292" t="s">
        <v>24</v>
      </c>
      <c r="I1292" t="s">
        <v>25</v>
      </c>
      <c r="J1292" t="s">
        <v>26</v>
      </c>
      <c r="K1292">
        <v>-44.118425134844401</v>
      </c>
      <c r="L1292">
        <v>-72.453435257568401</v>
      </c>
      <c r="M1292" s="1">
        <v>13700</v>
      </c>
      <c r="O1292" t="s">
        <v>54</v>
      </c>
      <c r="P1292" t="s">
        <v>35</v>
      </c>
      <c r="Q1292" s="3">
        <v>250000000</v>
      </c>
      <c r="R1292" s="1">
        <v>6688</v>
      </c>
      <c r="S1292" t="s">
        <v>4491</v>
      </c>
      <c r="T1292" t="s">
        <v>228</v>
      </c>
      <c r="U1292" t="s">
        <v>25</v>
      </c>
      <c r="V1292" t="s">
        <v>25</v>
      </c>
      <c r="W1292" s="4">
        <f>R1292</f>
        <v>6688</v>
      </c>
      <c r="X1292" s="4">
        <f>Y1292*10000</f>
        <v>137000</v>
      </c>
      <c r="Y1292" s="9">
        <v>13.7</v>
      </c>
      <c r="Z1292" s="5">
        <f>W1292/Y1292</f>
        <v>488.17518248175185</v>
      </c>
      <c r="AA1292" t="str">
        <f>YEAR(E1292)&amp;"-"&amp;IF(MONTH(E1292)&lt;10,"0"&amp;MONTH(E1292),MONTH(E1292))</f>
        <v>2024-05</v>
      </c>
      <c r="AB1292" t="str">
        <f>YEAR(E1292)&amp;"-"&amp;IF(MONTH(E1292)/6&lt;=1,1,2)</f>
        <v>2024-1</v>
      </c>
    </row>
    <row r="1293" spans="1:28" hidden="1" x14ac:dyDescent="0.25">
      <c r="A1293">
        <v>7168770</v>
      </c>
      <c r="B1293">
        <v>388586</v>
      </c>
      <c r="C1293" t="s">
        <v>4054</v>
      </c>
      <c r="D1293" t="s">
        <v>1162</v>
      </c>
      <c r="E1293" t="s">
        <v>1468</v>
      </c>
      <c r="F1293" t="s">
        <v>23</v>
      </c>
      <c r="G1293" t="s">
        <v>24</v>
      </c>
      <c r="H1293" t="s">
        <v>39</v>
      </c>
      <c r="I1293" t="s">
        <v>25</v>
      </c>
      <c r="J1293" t="s">
        <v>70</v>
      </c>
      <c r="K1293">
        <v>-45.682370800000001</v>
      </c>
      <c r="L1293">
        <v>-71.909842800000007</v>
      </c>
      <c r="M1293" s="1">
        <v>0</v>
      </c>
      <c r="O1293" t="s">
        <v>27</v>
      </c>
      <c r="P1293" t="s">
        <v>86</v>
      </c>
      <c r="Q1293" s="3">
        <v>404300000</v>
      </c>
      <c r="R1293" s="1">
        <v>10926.855741180299</v>
      </c>
      <c r="S1293" t="s">
        <v>4055</v>
      </c>
      <c r="T1293" t="s">
        <v>231</v>
      </c>
      <c r="U1293" t="s">
        <v>25</v>
      </c>
      <c r="V1293" t="s">
        <v>73</v>
      </c>
      <c r="W1293" s="4">
        <f>R1293</f>
        <v>10926.855741180299</v>
      </c>
      <c r="X1293" s="4">
        <f>Y1293*10000</f>
        <v>131000</v>
      </c>
      <c r="Y1293" s="9">
        <v>13.1</v>
      </c>
      <c r="Z1293" s="5">
        <f>W1293/Y1293</f>
        <v>834.11112528093895</v>
      </c>
      <c r="AA1293" t="str">
        <f>YEAR(E1293)&amp;"-"&amp;IF(MONTH(E1293)&lt;10,"0"&amp;MONTH(E1293),MONTH(E1293))</f>
        <v>2024-03</v>
      </c>
      <c r="AB1293" t="str">
        <f>YEAR(E1293)&amp;"-"&amp;IF(MONTH(E1293)/6&lt;=1,1,2)</f>
        <v>2024-1</v>
      </c>
    </row>
    <row r="1294" spans="1:28" hidden="1" x14ac:dyDescent="0.25">
      <c r="A1294">
        <v>7486615</v>
      </c>
      <c r="B1294">
        <v>411095</v>
      </c>
      <c r="C1294" t="s">
        <v>3628</v>
      </c>
      <c r="D1294" t="s">
        <v>1162</v>
      </c>
      <c r="E1294" t="s">
        <v>152</v>
      </c>
      <c r="F1294" t="s">
        <v>153</v>
      </c>
      <c r="G1294" t="s">
        <v>24</v>
      </c>
      <c r="H1294" t="s">
        <v>24</v>
      </c>
      <c r="I1294" t="s">
        <v>25</v>
      </c>
      <c r="J1294" t="s">
        <v>70</v>
      </c>
      <c r="K1294">
        <v>-45.571180400000003</v>
      </c>
      <c r="L1294">
        <v>-72.068486300000004</v>
      </c>
      <c r="M1294" s="1">
        <v>130000</v>
      </c>
      <c r="O1294" t="s">
        <v>54</v>
      </c>
      <c r="P1294" t="s">
        <v>35</v>
      </c>
      <c r="Q1294" s="3">
        <v>190000000</v>
      </c>
      <c r="R1294" s="1">
        <v>5083</v>
      </c>
      <c r="S1294" t="s">
        <v>3629</v>
      </c>
      <c r="T1294" t="s">
        <v>155</v>
      </c>
      <c r="U1294" t="s">
        <v>25</v>
      </c>
      <c r="V1294" t="s">
        <v>73</v>
      </c>
      <c r="W1294" s="4">
        <f>R1294</f>
        <v>5083</v>
      </c>
      <c r="X1294" s="4">
        <f>Y1294*10000</f>
        <v>130000</v>
      </c>
      <c r="Y1294" s="9">
        <v>13</v>
      </c>
      <c r="Z1294" s="5">
        <f>W1294/Y1294</f>
        <v>391</v>
      </c>
      <c r="AA1294" t="str">
        <f>YEAR(E1294)&amp;"-"&amp;IF(MONTH(E1294)&lt;10,"0"&amp;MONTH(E1294),MONTH(E1294))</f>
        <v>2024-05</v>
      </c>
      <c r="AB1294" t="str">
        <f>YEAR(E1294)&amp;"-"&amp;IF(MONTH(E1294)/6&lt;=1,1,2)</f>
        <v>2024-1</v>
      </c>
    </row>
    <row r="1295" spans="1:28" hidden="1" x14ac:dyDescent="0.25">
      <c r="A1295">
        <v>7557032</v>
      </c>
      <c r="B1295">
        <v>418627</v>
      </c>
      <c r="C1295" t="s">
        <v>3830</v>
      </c>
      <c r="D1295" t="s">
        <v>341</v>
      </c>
      <c r="E1295" t="s">
        <v>342</v>
      </c>
      <c r="F1295" t="s">
        <v>153</v>
      </c>
      <c r="G1295" t="s">
        <v>24</v>
      </c>
      <c r="H1295" t="s">
        <v>24</v>
      </c>
      <c r="I1295" t="s">
        <v>25</v>
      </c>
      <c r="J1295" t="s">
        <v>70</v>
      </c>
      <c r="K1295">
        <v>-45.683677984410203</v>
      </c>
      <c r="L1295">
        <v>-71.866972893200895</v>
      </c>
      <c r="M1295" s="1">
        <v>125000</v>
      </c>
      <c r="O1295" t="s">
        <v>54</v>
      </c>
      <c r="P1295" t="s">
        <v>35</v>
      </c>
      <c r="Q1295" s="3">
        <v>250000000</v>
      </c>
      <c r="R1295" s="1">
        <v>6672</v>
      </c>
      <c r="S1295" t="s">
        <v>3831</v>
      </c>
      <c r="T1295" t="s">
        <v>155</v>
      </c>
      <c r="U1295" t="s">
        <v>25</v>
      </c>
      <c r="V1295" t="s">
        <v>73</v>
      </c>
      <c r="W1295" s="4">
        <f>R1295</f>
        <v>6672</v>
      </c>
      <c r="X1295" s="4">
        <f>Y1295*10000</f>
        <v>125000</v>
      </c>
      <c r="Y1295" s="9">
        <v>12.5</v>
      </c>
      <c r="Z1295" s="5">
        <f>W1295/Y1295</f>
        <v>533.76</v>
      </c>
      <c r="AA1295" t="str">
        <f>YEAR(E1295)&amp;"-"&amp;IF(MONTH(E1295)&lt;10,"0"&amp;MONTH(E1295),MONTH(E1295))</f>
        <v>2024-06</v>
      </c>
      <c r="AB1295" t="str">
        <f>YEAR(E1295)&amp;"-"&amp;IF(MONTH(E1295)/6&lt;=1,1,2)</f>
        <v>2024-1</v>
      </c>
    </row>
    <row r="1296" spans="1:28" hidden="1" x14ac:dyDescent="0.25">
      <c r="A1296">
        <v>7061213</v>
      </c>
      <c r="B1296">
        <v>383091</v>
      </c>
      <c r="C1296" t="s">
        <v>3727</v>
      </c>
      <c r="D1296" t="s">
        <v>402</v>
      </c>
      <c r="E1296" t="s">
        <v>1289</v>
      </c>
      <c r="F1296" t="s">
        <v>23</v>
      </c>
      <c r="G1296" t="s">
        <v>24</v>
      </c>
      <c r="H1296" t="s">
        <v>39</v>
      </c>
      <c r="I1296" t="s">
        <v>25</v>
      </c>
      <c r="J1296" t="s">
        <v>70</v>
      </c>
      <c r="K1296">
        <v>-45.683678</v>
      </c>
      <c r="L1296">
        <v>-71.866972899999993</v>
      </c>
      <c r="M1296" s="1">
        <v>0</v>
      </c>
      <c r="O1296" t="s">
        <v>27</v>
      </c>
      <c r="P1296" t="s">
        <v>1196</v>
      </c>
      <c r="Q1296" s="3">
        <v>220000000</v>
      </c>
      <c r="R1296" s="1">
        <v>5973.4042322112</v>
      </c>
      <c r="S1296" t="s">
        <v>3728</v>
      </c>
      <c r="T1296" t="s">
        <v>3729</v>
      </c>
      <c r="U1296" t="s">
        <v>25</v>
      </c>
      <c r="V1296" t="s">
        <v>73</v>
      </c>
      <c r="W1296" s="4">
        <f>R1296</f>
        <v>5973.4042322112</v>
      </c>
      <c r="X1296" s="4">
        <f>Y1296*10000</f>
        <v>125000</v>
      </c>
      <c r="Y1296" s="9">
        <v>12.5</v>
      </c>
      <c r="Z1296" s="5">
        <f>W1296/Y1296</f>
        <v>477.87233857689603</v>
      </c>
      <c r="AA1296" t="str">
        <f>YEAR(E1296)&amp;"-"&amp;IF(MONTH(E1296)&lt;10,"0"&amp;MONTH(E1296),MONTH(E1296))</f>
        <v>2024-02</v>
      </c>
      <c r="AB1296" t="str">
        <f>YEAR(E1296)&amp;"-"&amp;IF(MONTH(E1296)/6&lt;=1,1,2)</f>
        <v>2024-1</v>
      </c>
    </row>
    <row r="1297" spans="1:28" hidden="1" x14ac:dyDescent="0.25">
      <c r="A1297">
        <v>7557022</v>
      </c>
      <c r="B1297">
        <v>418618</v>
      </c>
      <c r="C1297" t="s">
        <v>2804</v>
      </c>
      <c r="D1297" t="s">
        <v>341</v>
      </c>
      <c r="E1297" t="s">
        <v>342</v>
      </c>
      <c r="F1297" t="s">
        <v>153</v>
      </c>
      <c r="G1297" t="s">
        <v>24</v>
      </c>
      <c r="H1297" t="s">
        <v>190</v>
      </c>
      <c r="I1297" t="s">
        <v>25</v>
      </c>
      <c r="J1297" t="s">
        <v>63</v>
      </c>
      <c r="K1297">
        <v>-46.290830900000003</v>
      </c>
      <c r="L1297">
        <v>-71.939417300000002</v>
      </c>
      <c r="M1297" s="1">
        <v>125000</v>
      </c>
      <c r="O1297" t="s">
        <v>27</v>
      </c>
      <c r="P1297" t="s">
        <v>1366</v>
      </c>
      <c r="Q1297" s="3">
        <v>75000000</v>
      </c>
      <c r="R1297" s="1">
        <v>2002</v>
      </c>
      <c r="S1297" t="s">
        <v>2791</v>
      </c>
      <c r="T1297" t="s">
        <v>178</v>
      </c>
      <c r="U1297" t="s">
        <v>25</v>
      </c>
      <c r="V1297" t="s">
        <v>66</v>
      </c>
      <c r="W1297" s="4">
        <f>R1297</f>
        <v>2002</v>
      </c>
      <c r="X1297" s="4">
        <f>Y1297*10000</f>
        <v>125000</v>
      </c>
      <c r="Y1297" s="9">
        <v>12.5</v>
      </c>
      <c r="Z1297" s="5">
        <f>W1297/Y1297</f>
        <v>160.16</v>
      </c>
      <c r="AA1297" t="str">
        <f>YEAR(E1297)&amp;"-"&amp;IF(MONTH(E1297)&lt;10,"0"&amp;MONTH(E1297),MONTH(E1297))</f>
        <v>2024-06</v>
      </c>
      <c r="AB1297" t="str">
        <f>YEAR(E1297)&amp;"-"&amp;IF(MONTH(E1297)/6&lt;=1,1,2)</f>
        <v>2024-1</v>
      </c>
    </row>
    <row r="1298" spans="1:28" hidden="1" x14ac:dyDescent="0.25">
      <c r="A1298">
        <v>7473367</v>
      </c>
      <c r="B1298">
        <v>405722</v>
      </c>
      <c r="C1298" t="s">
        <v>1755</v>
      </c>
      <c r="D1298" t="s">
        <v>1509</v>
      </c>
      <c r="E1298" t="s">
        <v>1172</v>
      </c>
      <c r="F1298" t="s">
        <v>153</v>
      </c>
      <c r="G1298" t="s">
        <v>24</v>
      </c>
      <c r="H1298" t="s">
        <v>24</v>
      </c>
      <c r="I1298" t="s">
        <v>25</v>
      </c>
      <c r="J1298" t="s">
        <v>26</v>
      </c>
      <c r="K1298">
        <v>-45.402251999999997</v>
      </c>
      <c r="L1298">
        <v>-72.684687600000004</v>
      </c>
      <c r="M1298" s="1">
        <v>121140</v>
      </c>
      <c r="O1298" t="s">
        <v>54</v>
      </c>
      <c r="P1298" t="s">
        <v>35</v>
      </c>
      <c r="Q1298" s="3">
        <v>29417061</v>
      </c>
      <c r="R1298" s="1">
        <v>787</v>
      </c>
      <c r="S1298" t="s">
        <v>1756</v>
      </c>
      <c r="T1298" t="s">
        <v>228</v>
      </c>
      <c r="U1298" t="s">
        <v>25</v>
      </c>
      <c r="V1298" t="s">
        <v>25</v>
      </c>
      <c r="W1298" s="4">
        <f>R1298</f>
        <v>787</v>
      </c>
      <c r="X1298" s="4">
        <f>Y1298*10000</f>
        <v>121140.00000000001</v>
      </c>
      <c r="Y1298" s="9">
        <v>12.114000000000001</v>
      </c>
      <c r="Z1298" s="5">
        <f>W1298/Y1298</f>
        <v>64.966154862142972</v>
      </c>
      <c r="AA1298" t="str">
        <f>YEAR(E1298)&amp;"-"&amp;IF(MONTH(E1298)&lt;10,"0"&amp;MONTH(E1298),MONTH(E1298))</f>
        <v>2024-05</v>
      </c>
      <c r="AB1298" t="str">
        <f>YEAR(E1298)&amp;"-"&amp;IF(MONTH(E1298)/6&lt;=1,1,2)</f>
        <v>2024-1</v>
      </c>
    </row>
    <row r="1299" spans="1:28" hidden="1" x14ac:dyDescent="0.25">
      <c r="A1299">
        <v>7285922</v>
      </c>
      <c r="B1299">
        <v>395865</v>
      </c>
      <c r="C1299" t="s">
        <v>3548</v>
      </c>
      <c r="D1299" t="s">
        <v>3207</v>
      </c>
      <c r="E1299" t="s">
        <v>86</v>
      </c>
      <c r="F1299" t="s">
        <v>23</v>
      </c>
      <c r="G1299" t="s">
        <v>24</v>
      </c>
      <c r="H1299" t="s">
        <v>325</v>
      </c>
      <c r="I1299" t="s">
        <v>25</v>
      </c>
      <c r="J1299" t="s">
        <v>26</v>
      </c>
      <c r="K1299">
        <v>-45.407203199999998</v>
      </c>
      <c r="L1299">
        <v>-72.683655000000002</v>
      </c>
      <c r="M1299" s="1">
        <v>120000</v>
      </c>
      <c r="O1299" t="s">
        <v>27</v>
      </c>
      <c r="P1299" t="s">
        <v>668</v>
      </c>
      <c r="Q1299" s="3">
        <v>150000000</v>
      </c>
      <c r="R1299" s="1">
        <v>4037.5948531970898</v>
      </c>
      <c r="S1299" t="s">
        <v>35</v>
      </c>
      <c r="T1299" t="s">
        <v>3549</v>
      </c>
      <c r="U1299" t="s">
        <v>25</v>
      </c>
      <c r="V1299" t="s">
        <v>25</v>
      </c>
      <c r="W1299" s="4">
        <f>R1299</f>
        <v>4037.5948531970898</v>
      </c>
      <c r="X1299" s="4">
        <f>Y1299*10000</f>
        <v>120000</v>
      </c>
      <c r="Y1299" s="9">
        <v>12</v>
      </c>
      <c r="Z1299" s="5">
        <f>W1299/Y1299</f>
        <v>336.46623776642417</v>
      </c>
      <c r="AA1299" t="str">
        <f>YEAR(E1299)&amp;"-"&amp;IF(MONTH(E1299)&lt;10,"0"&amp;MONTH(E1299),MONTH(E1299))</f>
        <v>2024-04</v>
      </c>
      <c r="AB1299" t="str">
        <f>YEAR(E1299)&amp;"-"&amp;IF(MONTH(E1299)/6&lt;=1,1,2)</f>
        <v>2024-1</v>
      </c>
    </row>
    <row r="1300" spans="1:28" hidden="1" x14ac:dyDescent="0.25">
      <c r="A1300">
        <v>7483871</v>
      </c>
      <c r="B1300">
        <v>408815</v>
      </c>
      <c r="C1300" t="s">
        <v>3333</v>
      </c>
      <c r="D1300" t="s">
        <v>361</v>
      </c>
      <c r="E1300" t="s">
        <v>152</v>
      </c>
      <c r="F1300" t="s">
        <v>153</v>
      </c>
      <c r="G1300" t="s">
        <v>24</v>
      </c>
      <c r="H1300" t="s">
        <v>24</v>
      </c>
      <c r="I1300" t="s">
        <v>25</v>
      </c>
      <c r="J1300" t="s">
        <v>59</v>
      </c>
      <c r="K1300">
        <v>-44.585265200000002</v>
      </c>
      <c r="L1300">
        <v>-72.745836499999996</v>
      </c>
      <c r="M1300" s="1">
        <v>120000</v>
      </c>
      <c r="O1300" t="s">
        <v>54</v>
      </c>
      <c r="P1300" t="s">
        <v>35</v>
      </c>
      <c r="Q1300" s="3">
        <v>125000000</v>
      </c>
      <c r="R1300" s="1">
        <v>3344</v>
      </c>
      <c r="S1300" t="s">
        <v>3334</v>
      </c>
      <c r="T1300" t="s">
        <v>309</v>
      </c>
      <c r="U1300" t="s">
        <v>25</v>
      </c>
      <c r="V1300" t="s">
        <v>61</v>
      </c>
      <c r="W1300" s="4">
        <f>R1300</f>
        <v>3344</v>
      </c>
      <c r="X1300" s="4">
        <f>Y1300*10000</f>
        <v>120000</v>
      </c>
      <c r="Y1300" s="9">
        <v>12</v>
      </c>
      <c r="Z1300" s="5">
        <f>W1300/Y1300</f>
        <v>278.66666666666669</v>
      </c>
      <c r="AA1300" t="str">
        <f>YEAR(E1300)&amp;"-"&amp;IF(MONTH(E1300)&lt;10,"0"&amp;MONTH(E1300),MONTH(E1300))</f>
        <v>2024-05</v>
      </c>
      <c r="AB1300" t="str">
        <f>YEAR(E1300)&amp;"-"&amp;IF(MONTH(E1300)/6&lt;=1,1,2)</f>
        <v>2024-1</v>
      </c>
    </row>
    <row r="1301" spans="1:28" hidden="1" x14ac:dyDescent="0.25">
      <c r="A1301">
        <v>7473184</v>
      </c>
      <c r="B1301">
        <v>405567</v>
      </c>
      <c r="C1301" t="s">
        <v>1970</v>
      </c>
      <c r="D1301" t="s">
        <v>1971</v>
      </c>
      <c r="E1301" t="s">
        <v>1172</v>
      </c>
      <c r="F1301" t="s">
        <v>153</v>
      </c>
      <c r="G1301" t="s">
        <v>24</v>
      </c>
      <c r="H1301" t="s">
        <v>24</v>
      </c>
      <c r="I1301" t="s">
        <v>25</v>
      </c>
      <c r="J1301" t="s">
        <v>26</v>
      </c>
      <c r="K1301">
        <v>-46.527132549368602</v>
      </c>
      <c r="L1301">
        <v>-72.635098103882001</v>
      </c>
      <c r="M1301" s="1">
        <v>120000</v>
      </c>
      <c r="O1301" t="s">
        <v>54</v>
      </c>
      <c r="P1301" t="s">
        <v>35</v>
      </c>
      <c r="Q1301" s="3">
        <v>35000000</v>
      </c>
      <c r="R1301" s="1">
        <v>937</v>
      </c>
      <c r="S1301" t="s">
        <v>1972</v>
      </c>
      <c r="T1301" t="s">
        <v>1973</v>
      </c>
      <c r="U1301" t="s">
        <v>25</v>
      </c>
      <c r="V1301" t="s">
        <v>25</v>
      </c>
      <c r="W1301" s="4">
        <f>R1301</f>
        <v>937</v>
      </c>
      <c r="X1301" s="4">
        <f>Y1301*10000</f>
        <v>120000</v>
      </c>
      <c r="Y1301" s="9">
        <v>12</v>
      </c>
      <c r="Z1301" s="5">
        <f>W1301/Y1301</f>
        <v>78.083333333333329</v>
      </c>
      <c r="AA1301" t="str">
        <f>YEAR(E1301)&amp;"-"&amp;IF(MONTH(E1301)&lt;10,"0"&amp;MONTH(E1301),MONTH(E1301))</f>
        <v>2024-05</v>
      </c>
      <c r="AB1301" t="str">
        <f>YEAR(E1301)&amp;"-"&amp;IF(MONTH(E1301)/6&lt;=1,1,2)</f>
        <v>2024-1</v>
      </c>
    </row>
    <row r="1302" spans="1:28" hidden="1" x14ac:dyDescent="0.25">
      <c r="A1302">
        <v>7604917</v>
      </c>
      <c r="B1302">
        <v>422926</v>
      </c>
      <c r="C1302" t="s">
        <v>1654</v>
      </c>
      <c r="D1302" t="s">
        <v>568</v>
      </c>
      <c r="E1302" t="s">
        <v>87</v>
      </c>
      <c r="F1302" t="s">
        <v>23</v>
      </c>
      <c r="G1302" t="s">
        <v>24</v>
      </c>
      <c r="H1302" t="s">
        <v>24</v>
      </c>
      <c r="I1302" t="s">
        <v>25</v>
      </c>
      <c r="J1302" t="s">
        <v>26</v>
      </c>
      <c r="K1302">
        <v>-46.181251600000003</v>
      </c>
      <c r="L1302">
        <v>-74.371769299999997</v>
      </c>
      <c r="M1302" s="6">
        <v>120000</v>
      </c>
      <c r="O1302" t="s">
        <v>54</v>
      </c>
      <c r="P1302" t="s">
        <v>35</v>
      </c>
      <c r="Q1302" s="3">
        <v>27000000</v>
      </c>
      <c r="R1302" s="1">
        <v>720.05952492072697</v>
      </c>
      <c r="S1302" t="s">
        <v>1655</v>
      </c>
      <c r="T1302" t="s">
        <v>1656</v>
      </c>
      <c r="U1302" t="s">
        <v>25</v>
      </c>
      <c r="V1302" t="s">
        <v>25</v>
      </c>
      <c r="W1302" s="4">
        <f>R1302</f>
        <v>720.05952492072697</v>
      </c>
      <c r="X1302" s="4">
        <f>Y1302*10000</f>
        <v>120000</v>
      </c>
      <c r="Y1302" s="9">
        <v>12</v>
      </c>
      <c r="Z1302" s="5">
        <f>W1302/Y1302</f>
        <v>60.004960410060583</v>
      </c>
      <c r="AA1302" t="str">
        <f>YEAR(E1302)&amp;"-"&amp;IF(MONTH(E1302)&lt;10,"0"&amp;MONTH(E1302),MONTH(E1302))</f>
        <v>2024-06</v>
      </c>
      <c r="AB1302" t="str">
        <f>YEAR(E1302)&amp;"-"&amp;IF(MONTH(E1302)/6&lt;=1,1,2)</f>
        <v>2024-1</v>
      </c>
    </row>
    <row r="1303" spans="1:28" hidden="1" x14ac:dyDescent="0.25">
      <c r="A1303">
        <v>7570424</v>
      </c>
      <c r="B1303">
        <v>419653</v>
      </c>
      <c r="C1303" t="s">
        <v>3754</v>
      </c>
      <c r="D1303" t="s">
        <v>839</v>
      </c>
      <c r="E1303" t="s">
        <v>786</v>
      </c>
      <c r="F1303" t="s">
        <v>23</v>
      </c>
      <c r="G1303" t="s">
        <v>24</v>
      </c>
      <c r="H1303" t="s">
        <v>24</v>
      </c>
      <c r="I1303" t="s">
        <v>25</v>
      </c>
      <c r="J1303" t="s">
        <v>127</v>
      </c>
      <c r="K1303">
        <v>-47.252079999999999</v>
      </c>
      <c r="L1303">
        <v>-72.575230000000005</v>
      </c>
      <c r="M1303" s="1">
        <v>115000</v>
      </c>
      <c r="O1303" t="s">
        <v>27</v>
      </c>
      <c r="P1303" t="s">
        <v>91</v>
      </c>
      <c r="Q1303" s="3">
        <v>209927945</v>
      </c>
      <c r="R1303" s="1">
        <v>5600</v>
      </c>
      <c r="S1303" t="s">
        <v>3755</v>
      </c>
      <c r="T1303" t="s">
        <v>738</v>
      </c>
      <c r="U1303" t="s">
        <v>25</v>
      </c>
      <c r="V1303" t="s">
        <v>129</v>
      </c>
      <c r="W1303" s="4">
        <f>R1303</f>
        <v>5600</v>
      </c>
      <c r="X1303" s="4">
        <f>Y1303*10000</f>
        <v>115000</v>
      </c>
      <c r="Y1303" s="9">
        <v>11.5</v>
      </c>
      <c r="Z1303" s="5">
        <f>W1303/Y1303</f>
        <v>486.95652173913044</v>
      </c>
      <c r="AA1303" t="str">
        <f>YEAR(E1303)&amp;"-"&amp;IF(MONTH(E1303)&lt;10,"0"&amp;MONTH(E1303),MONTH(E1303))</f>
        <v>2024-06</v>
      </c>
      <c r="AB1303" t="str">
        <f>YEAR(E1303)&amp;"-"&amp;IF(MONTH(E1303)/6&lt;=1,1,2)</f>
        <v>2024-1</v>
      </c>
    </row>
    <row r="1304" spans="1:28" hidden="1" x14ac:dyDescent="0.25">
      <c r="A1304">
        <v>7663732</v>
      </c>
      <c r="B1304">
        <v>427320</v>
      </c>
      <c r="C1304" t="s">
        <v>4111</v>
      </c>
      <c r="D1304" t="s">
        <v>52</v>
      </c>
      <c r="E1304" t="s">
        <v>91</v>
      </c>
      <c r="F1304" t="s">
        <v>23</v>
      </c>
      <c r="G1304" t="s">
        <v>24</v>
      </c>
      <c r="H1304" t="s">
        <v>24</v>
      </c>
      <c r="I1304" t="s">
        <v>25</v>
      </c>
      <c r="J1304" t="s">
        <v>63</v>
      </c>
      <c r="K1304">
        <v>-46.058055600000003</v>
      </c>
      <c r="L1304">
        <v>-72.200833299999999</v>
      </c>
      <c r="M1304" s="1">
        <v>110000</v>
      </c>
      <c r="O1304" t="s">
        <v>27</v>
      </c>
      <c r="P1304" t="s">
        <v>639</v>
      </c>
      <c r="Q1304" s="3">
        <v>390000000</v>
      </c>
      <c r="R1304" s="1">
        <v>10386.3288215831</v>
      </c>
      <c r="S1304" t="s">
        <v>4112</v>
      </c>
      <c r="T1304" t="s">
        <v>4113</v>
      </c>
      <c r="U1304" t="s">
        <v>25</v>
      </c>
      <c r="V1304" t="s">
        <v>66</v>
      </c>
      <c r="W1304" s="4">
        <f>R1304</f>
        <v>10386.3288215831</v>
      </c>
      <c r="X1304" s="4">
        <f>Y1304*10000</f>
        <v>110000</v>
      </c>
      <c r="Y1304" s="9">
        <v>11</v>
      </c>
      <c r="Z1304" s="5">
        <f>W1304/Y1304</f>
        <v>944.21171105300903</v>
      </c>
      <c r="AA1304" t="str">
        <f>YEAR(E1304)&amp;"-"&amp;IF(MONTH(E1304)&lt;10,"0"&amp;MONTH(E1304),MONTH(E1304))</f>
        <v>2024-06</v>
      </c>
      <c r="AB1304" t="str">
        <f>YEAR(E1304)&amp;"-"&amp;IF(MONTH(E1304)/6&lt;=1,1,2)</f>
        <v>2024-1</v>
      </c>
    </row>
    <row r="1305" spans="1:28" hidden="1" x14ac:dyDescent="0.25">
      <c r="A1305">
        <v>7076800</v>
      </c>
      <c r="B1305">
        <v>383774</v>
      </c>
      <c r="C1305" t="s">
        <v>4136</v>
      </c>
      <c r="D1305" t="s">
        <v>402</v>
      </c>
      <c r="E1305" t="s">
        <v>3186</v>
      </c>
      <c r="F1305" t="s">
        <v>23</v>
      </c>
      <c r="G1305" t="s">
        <v>24</v>
      </c>
      <c r="H1305" t="s">
        <v>39</v>
      </c>
      <c r="I1305" t="s">
        <v>25</v>
      </c>
      <c r="J1305" t="s">
        <v>70</v>
      </c>
      <c r="K1305">
        <v>-45.941364</v>
      </c>
      <c r="L1305">
        <v>-72.222324499999999</v>
      </c>
      <c r="M1305" s="1">
        <v>0</v>
      </c>
      <c r="O1305" t="s">
        <v>27</v>
      </c>
      <c r="P1305" t="s">
        <v>1196</v>
      </c>
      <c r="Q1305" s="3">
        <v>395708278</v>
      </c>
      <c r="R1305" s="1">
        <v>10851</v>
      </c>
      <c r="S1305" t="s">
        <v>4137</v>
      </c>
      <c r="T1305" t="s">
        <v>35</v>
      </c>
      <c r="U1305" t="s">
        <v>25</v>
      </c>
      <c r="V1305" t="s">
        <v>73</v>
      </c>
      <c r="W1305" s="4">
        <f>R1305</f>
        <v>10851</v>
      </c>
      <c r="X1305" s="4">
        <f>Y1305*10000</f>
        <v>108800.00000000001</v>
      </c>
      <c r="Y1305" s="9">
        <v>10.88</v>
      </c>
      <c r="Z1305" s="5">
        <f>W1305/Y1305</f>
        <v>997.33455882352939</v>
      </c>
      <c r="AA1305" t="str">
        <f>YEAR(E1305)&amp;"-"&amp;IF(MONTH(E1305)&lt;10,"0"&amp;MONTH(E1305),MONTH(E1305))</f>
        <v>2024-03</v>
      </c>
      <c r="AB1305" t="str">
        <f>YEAR(E1305)&amp;"-"&amp;IF(MONTH(E1305)/6&lt;=1,1,2)</f>
        <v>2024-1</v>
      </c>
    </row>
    <row r="1306" spans="1:28" hidden="1" x14ac:dyDescent="0.25">
      <c r="A1306">
        <v>7149982</v>
      </c>
      <c r="B1306">
        <v>387604</v>
      </c>
      <c r="C1306" t="s">
        <v>3325</v>
      </c>
      <c r="D1306" t="s">
        <v>52</v>
      </c>
      <c r="E1306" t="s">
        <v>2028</v>
      </c>
      <c r="F1306" t="s">
        <v>23</v>
      </c>
      <c r="G1306" t="s">
        <v>24</v>
      </c>
      <c r="H1306" t="s">
        <v>24</v>
      </c>
      <c r="I1306" t="s">
        <v>25</v>
      </c>
      <c r="J1306" t="s">
        <v>33</v>
      </c>
      <c r="K1306">
        <v>-46.9525656</v>
      </c>
      <c r="L1306">
        <v>-72.854989500000002</v>
      </c>
      <c r="M1306" s="1">
        <v>105000</v>
      </c>
      <c r="O1306" t="s">
        <v>54</v>
      </c>
      <c r="P1306" t="s">
        <v>35</v>
      </c>
      <c r="Q1306" s="3">
        <v>107260319</v>
      </c>
      <c r="R1306" s="1">
        <v>2900</v>
      </c>
      <c r="S1306" t="s">
        <v>2890</v>
      </c>
      <c r="T1306" t="s">
        <v>2844</v>
      </c>
      <c r="U1306" t="s">
        <v>25</v>
      </c>
      <c r="V1306" t="s">
        <v>36</v>
      </c>
      <c r="W1306" s="4">
        <f>R1306</f>
        <v>2900</v>
      </c>
      <c r="X1306" s="4">
        <f>Y1306*10000</f>
        <v>105000</v>
      </c>
      <c r="Y1306" s="9">
        <v>10.5</v>
      </c>
      <c r="Z1306" s="5">
        <f>W1306/Y1306</f>
        <v>276.1904761904762</v>
      </c>
      <c r="AA1306" t="str">
        <f>YEAR(E1306)&amp;"-"&amp;IF(MONTH(E1306)&lt;10,"0"&amp;MONTH(E1306),MONTH(E1306))</f>
        <v>2024-03</v>
      </c>
      <c r="AB1306" t="str">
        <f>YEAR(E1306)&amp;"-"&amp;IF(MONTH(E1306)/6&lt;=1,1,2)</f>
        <v>2024-1</v>
      </c>
    </row>
    <row r="1307" spans="1:28" hidden="1" x14ac:dyDescent="0.25">
      <c r="A1307">
        <v>7304409</v>
      </c>
      <c r="B1307">
        <v>396712</v>
      </c>
      <c r="C1307" t="s">
        <v>2735</v>
      </c>
      <c r="D1307" t="s">
        <v>725</v>
      </c>
      <c r="E1307" t="s">
        <v>1500</v>
      </c>
      <c r="F1307" t="s">
        <v>23</v>
      </c>
      <c r="G1307" t="s">
        <v>24</v>
      </c>
      <c r="H1307" t="s">
        <v>24</v>
      </c>
      <c r="I1307" t="s">
        <v>25</v>
      </c>
      <c r="J1307" t="s">
        <v>63</v>
      </c>
      <c r="K1307">
        <v>-46.167909999999999</v>
      </c>
      <c r="L1307">
        <v>-72.052583400000003</v>
      </c>
      <c r="M1307" s="1">
        <v>102000</v>
      </c>
      <c r="O1307" t="s">
        <v>54</v>
      </c>
      <c r="P1307" t="s">
        <v>35</v>
      </c>
      <c r="Q1307" s="3">
        <v>57812729</v>
      </c>
      <c r="R1307" s="1">
        <v>1554</v>
      </c>
      <c r="S1307" t="s">
        <v>2710</v>
      </c>
      <c r="T1307" t="s">
        <v>2724</v>
      </c>
      <c r="U1307" t="s">
        <v>25</v>
      </c>
      <c r="V1307" t="s">
        <v>66</v>
      </c>
      <c r="W1307" s="4">
        <f>R1307</f>
        <v>1554</v>
      </c>
      <c r="X1307" s="4">
        <f>Y1307*10000</f>
        <v>102000</v>
      </c>
      <c r="Y1307" s="9">
        <v>10.199999999999999</v>
      </c>
      <c r="Z1307" s="5">
        <f>W1307/Y1307</f>
        <v>152.35294117647061</v>
      </c>
      <c r="AA1307" t="str">
        <f>YEAR(E1307)&amp;"-"&amp;IF(MONTH(E1307)&lt;10,"0"&amp;MONTH(E1307),MONTH(E1307))</f>
        <v>2024-04</v>
      </c>
      <c r="AB1307" t="str">
        <f>YEAR(E1307)&amp;"-"&amp;IF(MONTH(E1307)/6&lt;=1,1,2)</f>
        <v>2024-1</v>
      </c>
    </row>
    <row r="1308" spans="1:28" hidden="1" x14ac:dyDescent="0.25">
      <c r="A1308">
        <v>7499062</v>
      </c>
      <c r="B1308">
        <v>414541</v>
      </c>
      <c r="C1308" t="s">
        <v>3769</v>
      </c>
      <c r="D1308" t="s">
        <v>734</v>
      </c>
      <c r="E1308" t="s">
        <v>740</v>
      </c>
      <c r="F1308" t="s">
        <v>23</v>
      </c>
      <c r="G1308" t="s">
        <v>24</v>
      </c>
      <c r="H1308" t="s">
        <v>24</v>
      </c>
      <c r="I1308" t="s">
        <v>25</v>
      </c>
      <c r="J1308" t="s">
        <v>59</v>
      </c>
      <c r="K1308">
        <v>-44.146270199999996</v>
      </c>
      <c r="L1308">
        <v>-72.466388499999994</v>
      </c>
      <c r="M1308" s="1">
        <v>98000</v>
      </c>
      <c r="O1308" t="s">
        <v>27</v>
      </c>
      <c r="P1308" t="s">
        <v>736</v>
      </c>
      <c r="Q1308" s="3">
        <v>179504459</v>
      </c>
      <c r="R1308" s="1">
        <v>4800</v>
      </c>
      <c r="S1308" t="s">
        <v>3764</v>
      </c>
      <c r="T1308" t="s">
        <v>1796</v>
      </c>
      <c r="U1308" t="s">
        <v>25</v>
      </c>
      <c r="V1308" t="s">
        <v>61</v>
      </c>
      <c r="W1308" s="4">
        <f>R1308</f>
        <v>4800</v>
      </c>
      <c r="X1308" s="4">
        <f>Y1308*10000</f>
        <v>98000</v>
      </c>
      <c r="Y1308" s="9">
        <v>9.8000000000000007</v>
      </c>
      <c r="Z1308" s="5">
        <f>W1308/Y1308</f>
        <v>489.79591836734693</v>
      </c>
      <c r="AA1308" t="str">
        <f>YEAR(E1308)&amp;"-"&amp;IF(MONTH(E1308)&lt;10,"0"&amp;MONTH(E1308),MONTH(E1308))</f>
        <v>2024-05</v>
      </c>
      <c r="AB1308" t="str">
        <f>YEAR(E1308)&amp;"-"&amp;IF(MONTH(E1308)/6&lt;=1,1,2)</f>
        <v>2024-1</v>
      </c>
    </row>
    <row r="1309" spans="1:28" hidden="1" x14ac:dyDescent="0.25">
      <c r="A1309">
        <v>6902007</v>
      </c>
      <c r="B1309">
        <v>375202</v>
      </c>
      <c r="C1309" t="s">
        <v>3398</v>
      </c>
      <c r="D1309" t="s">
        <v>1807</v>
      </c>
      <c r="E1309" t="s">
        <v>3399</v>
      </c>
      <c r="F1309" t="s">
        <v>23</v>
      </c>
      <c r="G1309" t="s">
        <v>24</v>
      </c>
      <c r="H1309" t="s">
        <v>24</v>
      </c>
      <c r="I1309" t="s">
        <v>25</v>
      </c>
      <c r="J1309" t="s">
        <v>59</v>
      </c>
      <c r="K1309">
        <v>-44.658768500000001</v>
      </c>
      <c r="L1309">
        <v>-72.649274700000007</v>
      </c>
      <c r="M1309" s="1">
        <v>0</v>
      </c>
      <c r="O1309" t="s">
        <v>27</v>
      </c>
      <c r="P1309" t="s">
        <v>1467</v>
      </c>
      <c r="Q1309" s="3">
        <v>98000000</v>
      </c>
      <c r="R1309" s="1">
        <v>2667.03533440813</v>
      </c>
      <c r="S1309" t="s">
        <v>3400</v>
      </c>
      <c r="T1309" t="s">
        <v>3401</v>
      </c>
      <c r="U1309" t="s">
        <v>25</v>
      </c>
      <c r="V1309" t="s">
        <v>61</v>
      </c>
      <c r="W1309" s="4">
        <f>R1309</f>
        <v>2667.03533440813</v>
      </c>
      <c r="X1309" s="4">
        <f>Y1309*10000</f>
        <v>94000</v>
      </c>
      <c r="Y1309" s="9">
        <v>9.4</v>
      </c>
      <c r="Z1309" s="5">
        <f>W1309/Y1309</f>
        <v>283.72716323490744</v>
      </c>
      <c r="AA1309" t="str">
        <f>YEAR(E1309)&amp;"-"&amp;IF(MONTH(E1309)&lt;10,"0"&amp;MONTH(E1309),MONTH(E1309))</f>
        <v>2024-02</v>
      </c>
      <c r="AB1309" t="str">
        <f>YEAR(E1309)&amp;"-"&amp;IF(MONTH(E1309)/6&lt;=1,1,2)</f>
        <v>2024-1</v>
      </c>
    </row>
    <row r="1310" spans="1:28" hidden="1" x14ac:dyDescent="0.25">
      <c r="A1310">
        <v>7152056</v>
      </c>
      <c r="B1310">
        <v>387658</v>
      </c>
      <c r="C1310" t="s">
        <v>2322</v>
      </c>
      <c r="D1310" t="s">
        <v>1162</v>
      </c>
      <c r="E1310" t="s">
        <v>1704</v>
      </c>
      <c r="F1310" t="s">
        <v>23</v>
      </c>
      <c r="G1310" t="s">
        <v>24</v>
      </c>
      <c r="H1310" t="s">
        <v>24</v>
      </c>
      <c r="I1310" t="s">
        <v>25</v>
      </c>
      <c r="J1310" t="s">
        <v>59</v>
      </c>
      <c r="K1310">
        <v>-44.569997299999997</v>
      </c>
      <c r="L1310">
        <v>-72.650746699999999</v>
      </c>
      <c r="M1310" s="1">
        <v>0</v>
      </c>
      <c r="O1310" t="s">
        <v>27</v>
      </c>
      <c r="P1310" t="s">
        <v>86</v>
      </c>
      <c r="Q1310" s="3">
        <v>36000000</v>
      </c>
      <c r="R1310" s="1">
        <v>972.957721203289</v>
      </c>
      <c r="S1310" t="s">
        <v>2323</v>
      </c>
      <c r="T1310" t="s">
        <v>2324</v>
      </c>
      <c r="U1310" t="s">
        <v>25</v>
      </c>
      <c r="V1310" t="s">
        <v>61</v>
      </c>
      <c r="W1310" s="4">
        <f>R1310</f>
        <v>972.957721203289</v>
      </c>
      <c r="X1310" s="4">
        <f>Y1310*10000</f>
        <v>93000</v>
      </c>
      <c r="Y1310" s="9">
        <v>9.3000000000000007</v>
      </c>
      <c r="Z1310" s="5">
        <f>W1310/Y1310</f>
        <v>104.61910980680526</v>
      </c>
      <c r="AA1310" t="str">
        <f>YEAR(E1310)&amp;"-"&amp;IF(MONTH(E1310)&lt;10,"0"&amp;MONTH(E1310),MONTH(E1310))</f>
        <v>2024-03</v>
      </c>
      <c r="AB1310" t="str">
        <f>YEAR(E1310)&amp;"-"&amp;IF(MONTH(E1310)/6&lt;=1,1,2)</f>
        <v>2024-1</v>
      </c>
    </row>
    <row r="1311" spans="1:28" hidden="1" x14ac:dyDescent="0.25">
      <c r="A1311">
        <v>7556998</v>
      </c>
      <c r="B1311">
        <v>418596</v>
      </c>
      <c r="C1311" t="s">
        <v>340</v>
      </c>
      <c r="D1311" t="s">
        <v>341</v>
      </c>
      <c r="E1311" t="s">
        <v>342</v>
      </c>
      <c r="F1311" t="s">
        <v>153</v>
      </c>
      <c r="G1311" t="s">
        <v>24</v>
      </c>
      <c r="H1311" t="s">
        <v>24</v>
      </c>
      <c r="I1311" t="s">
        <v>25</v>
      </c>
      <c r="J1311" t="s">
        <v>70</v>
      </c>
      <c r="K1311">
        <v>-45.941363999149402</v>
      </c>
      <c r="L1311">
        <v>-72.222324518039997</v>
      </c>
      <c r="M1311" s="1">
        <v>10880000</v>
      </c>
      <c r="O1311" t="s">
        <v>54</v>
      </c>
      <c r="P1311" t="s">
        <v>35</v>
      </c>
      <c r="Q1311" s="3">
        <v>400720924</v>
      </c>
      <c r="R1311" s="1">
        <v>10693</v>
      </c>
      <c r="S1311" t="s">
        <v>343</v>
      </c>
      <c r="T1311" t="s">
        <v>155</v>
      </c>
      <c r="U1311" t="s">
        <v>25</v>
      </c>
      <c r="V1311" t="s">
        <v>73</v>
      </c>
      <c r="W1311" s="4">
        <f>R1311</f>
        <v>10693</v>
      </c>
      <c r="X1311" s="4">
        <f>Y1311*10000</f>
        <v>90000</v>
      </c>
      <c r="Y1311" s="9">
        <v>9</v>
      </c>
      <c r="Z1311" s="5">
        <f>W1311/Y1311</f>
        <v>1188.1111111111111</v>
      </c>
      <c r="AA1311" t="str">
        <f>YEAR(E1311)&amp;"-"&amp;IF(MONTH(E1311)&lt;10,"0"&amp;MONTH(E1311),MONTH(E1311))</f>
        <v>2024-06</v>
      </c>
      <c r="AB1311" t="str">
        <f>YEAR(E1311)&amp;"-"&amp;IF(MONTH(E1311)/6&lt;=1,1,2)</f>
        <v>2024-1</v>
      </c>
    </row>
    <row r="1312" spans="1:28" hidden="1" x14ac:dyDescent="0.25">
      <c r="A1312">
        <v>7485733</v>
      </c>
      <c r="B1312">
        <v>410375</v>
      </c>
      <c r="C1312" t="s">
        <v>3075</v>
      </c>
      <c r="D1312" t="s">
        <v>3076</v>
      </c>
      <c r="E1312" t="s">
        <v>152</v>
      </c>
      <c r="F1312" t="s">
        <v>153</v>
      </c>
      <c r="G1312" t="s">
        <v>24</v>
      </c>
      <c r="H1312" t="s">
        <v>24</v>
      </c>
      <c r="I1312" t="s">
        <v>25</v>
      </c>
      <c r="J1312" t="s">
        <v>26</v>
      </c>
      <c r="K1312">
        <v>-44.509634694817301</v>
      </c>
      <c r="L1312">
        <v>-72.597151099425901</v>
      </c>
      <c r="M1312" s="1">
        <v>90000</v>
      </c>
      <c r="O1312" t="s">
        <v>54</v>
      </c>
      <c r="P1312" t="s">
        <v>35</v>
      </c>
      <c r="Q1312" s="3">
        <v>70686000</v>
      </c>
      <c r="R1312" s="1">
        <v>1891</v>
      </c>
      <c r="S1312" t="s">
        <v>3077</v>
      </c>
      <c r="T1312" t="s">
        <v>3078</v>
      </c>
      <c r="U1312" t="s">
        <v>25</v>
      </c>
      <c r="V1312" t="s">
        <v>25</v>
      </c>
      <c r="W1312" s="4">
        <f>R1312</f>
        <v>1891</v>
      </c>
      <c r="X1312" s="4">
        <f>Y1312*10000</f>
        <v>90000</v>
      </c>
      <c r="Y1312" s="9">
        <v>9</v>
      </c>
      <c r="Z1312" s="5">
        <f>W1312/Y1312</f>
        <v>210.11111111111111</v>
      </c>
      <c r="AA1312" t="str">
        <f>YEAR(E1312)&amp;"-"&amp;IF(MONTH(E1312)&lt;10,"0"&amp;MONTH(E1312),MONTH(E1312))</f>
        <v>2024-05</v>
      </c>
      <c r="AB1312" t="str">
        <f>YEAR(E1312)&amp;"-"&amp;IF(MONTH(E1312)/6&lt;=1,1,2)</f>
        <v>2024-1</v>
      </c>
    </row>
    <row r="1313" spans="1:28" hidden="1" x14ac:dyDescent="0.25">
      <c r="A1313">
        <v>7484596</v>
      </c>
      <c r="B1313">
        <v>409428</v>
      </c>
      <c r="C1313" t="s">
        <v>2263</v>
      </c>
      <c r="D1313" t="s">
        <v>808</v>
      </c>
      <c r="E1313" t="s">
        <v>152</v>
      </c>
      <c r="F1313" t="s">
        <v>153</v>
      </c>
      <c r="G1313" t="s">
        <v>24</v>
      </c>
      <c r="H1313" t="s">
        <v>190</v>
      </c>
      <c r="I1313" t="s">
        <v>25</v>
      </c>
      <c r="J1313" t="s">
        <v>127</v>
      </c>
      <c r="K1313">
        <v>-47.201026499999998</v>
      </c>
      <c r="L1313">
        <v>-72.637035400000002</v>
      </c>
      <c r="M1313" s="1">
        <v>88500</v>
      </c>
      <c r="O1313" t="s">
        <v>54</v>
      </c>
      <c r="P1313" t="s">
        <v>35</v>
      </c>
      <c r="Q1313" s="3">
        <v>32490000</v>
      </c>
      <c r="R1313" s="1">
        <v>870</v>
      </c>
      <c r="S1313" t="s">
        <v>2264</v>
      </c>
      <c r="T1313" t="s">
        <v>233</v>
      </c>
      <c r="U1313" t="s">
        <v>25</v>
      </c>
      <c r="V1313" t="s">
        <v>129</v>
      </c>
      <c r="W1313" s="4">
        <f>R1313</f>
        <v>870</v>
      </c>
      <c r="X1313" s="4">
        <f>Y1313*10000</f>
        <v>88500</v>
      </c>
      <c r="Y1313" s="9">
        <v>8.85</v>
      </c>
      <c r="Z1313" s="5">
        <f>W1313/Y1313</f>
        <v>98.305084745762713</v>
      </c>
      <c r="AA1313" t="str">
        <f>YEAR(E1313)&amp;"-"&amp;IF(MONTH(E1313)&lt;10,"0"&amp;MONTH(E1313),MONTH(E1313))</f>
        <v>2024-05</v>
      </c>
      <c r="AB1313" t="str">
        <f>YEAR(E1313)&amp;"-"&amp;IF(MONTH(E1313)/6&lt;=1,1,2)</f>
        <v>2024-1</v>
      </c>
    </row>
    <row r="1314" spans="1:28" hidden="1" x14ac:dyDescent="0.25">
      <c r="A1314">
        <v>7481723</v>
      </c>
      <c r="B1314">
        <v>407054</v>
      </c>
      <c r="C1314" t="s">
        <v>2072</v>
      </c>
      <c r="D1314" t="s">
        <v>71</v>
      </c>
      <c r="E1314" t="s">
        <v>152</v>
      </c>
      <c r="F1314" t="s">
        <v>153</v>
      </c>
      <c r="G1314" t="s">
        <v>24</v>
      </c>
      <c r="H1314" t="s">
        <v>24</v>
      </c>
      <c r="I1314" t="s">
        <v>25</v>
      </c>
      <c r="J1314" t="s">
        <v>59</v>
      </c>
      <c r="K1314">
        <v>-44.718871240411197</v>
      </c>
      <c r="L1314">
        <v>-72.2134728146345</v>
      </c>
      <c r="M1314" s="1">
        <v>75000</v>
      </c>
      <c r="O1314" t="s">
        <v>54</v>
      </c>
      <c r="P1314" t="s">
        <v>35</v>
      </c>
      <c r="Q1314" s="3">
        <v>23190000</v>
      </c>
      <c r="R1314" s="1">
        <v>621</v>
      </c>
      <c r="S1314" t="s">
        <v>2073</v>
      </c>
      <c r="T1314" t="s">
        <v>309</v>
      </c>
      <c r="U1314" t="s">
        <v>25</v>
      </c>
      <c r="V1314" t="s">
        <v>61</v>
      </c>
      <c r="W1314" s="4">
        <f>R1314</f>
        <v>621</v>
      </c>
      <c r="X1314" s="4">
        <f>Y1314*10000</f>
        <v>75000</v>
      </c>
      <c r="Y1314" s="9">
        <v>7.5</v>
      </c>
      <c r="Z1314" s="5">
        <f>W1314/Y1314</f>
        <v>82.8</v>
      </c>
      <c r="AA1314" t="str">
        <f>YEAR(E1314)&amp;"-"&amp;IF(MONTH(E1314)&lt;10,"0"&amp;MONTH(E1314),MONTH(E1314))</f>
        <v>2024-05</v>
      </c>
      <c r="AB1314" t="str">
        <f>YEAR(E1314)&amp;"-"&amp;IF(MONTH(E1314)/6&lt;=1,1,2)</f>
        <v>2024-1</v>
      </c>
    </row>
    <row r="1315" spans="1:28" hidden="1" x14ac:dyDescent="0.25">
      <c r="A1315">
        <v>6883074</v>
      </c>
      <c r="B1315">
        <v>374060</v>
      </c>
      <c r="C1315" t="s">
        <v>1510</v>
      </c>
      <c r="D1315" t="s">
        <v>859</v>
      </c>
      <c r="E1315" t="s">
        <v>1511</v>
      </c>
      <c r="F1315" t="s">
        <v>32</v>
      </c>
      <c r="G1315" t="s">
        <v>24</v>
      </c>
      <c r="H1315" t="s">
        <v>24</v>
      </c>
      <c r="I1315" t="s">
        <v>25</v>
      </c>
      <c r="J1315" t="s">
        <v>26</v>
      </c>
      <c r="K1315">
        <v>-45.402251999999997</v>
      </c>
      <c r="L1315">
        <v>-72.684687600000004</v>
      </c>
      <c r="M1315" s="1">
        <v>70000</v>
      </c>
      <c r="O1315" t="s">
        <v>27</v>
      </c>
      <c r="P1315" t="s">
        <v>1162</v>
      </c>
      <c r="Q1315" s="3">
        <v>13931435.699999999</v>
      </c>
      <c r="R1315" s="1">
        <v>378</v>
      </c>
      <c r="S1315" t="s">
        <v>1512</v>
      </c>
      <c r="T1315" t="s">
        <v>1513</v>
      </c>
      <c r="U1315" t="s">
        <v>25</v>
      </c>
      <c r="V1315" t="s">
        <v>25</v>
      </c>
      <c r="W1315" s="4">
        <f>R1315</f>
        <v>378</v>
      </c>
      <c r="X1315" s="4">
        <f>Y1315*10000</f>
        <v>70000</v>
      </c>
      <c r="Y1315" s="9">
        <v>7</v>
      </c>
      <c r="Z1315" s="5">
        <f>W1315/Y1315</f>
        <v>54</v>
      </c>
      <c r="AA1315" t="str">
        <f>YEAR(E1315)&amp;"-"&amp;IF(MONTH(E1315)&lt;10,"0"&amp;MONTH(E1315),MONTH(E1315))</f>
        <v>2024-01</v>
      </c>
      <c r="AB1315" t="str">
        <f>YEAR(E1315)&amp;"-"&amp;IF(MONTH(E1315)/6&lt;=1,1,2)</f>
        <v>2024-1</v>
      </c>
    </row>
    <row r="1316" spans="1:28" hidden="1" x14ac:dyDescent="0.25">
      <c r="A1316">
        <v>7481756</v>
      </c>
      <c r="B1316">
        <v>407082</v>
      </c>
      <c r="C1316" t="s">
        <v>306</v>
      </c>
      <c r="D1316" t="s">
        <v>307</v>
      </c>
      <c r="E1316" t="s">
        <v>152</v>
      </c>
      <c r="F1316" t="s">
        <v>153</v>
      </c>
      <c r="G1316" t="s">
        <v>24</v>
      </c>
      <c r="H1316" t="s">
        <v>24</v>
      </c>
      <c r="I1316" t="s">
        <v>25</v>
      </c>
      <c r="J1316" t="s">
        <v>59</v>
      </c>
      <c r="K1316">
        <v>-44.322796799999999</v>
      </c>
      <c r="L1316">
        <v>-72.560011900000006</v>
      </c>
      <c r="M1316" s="1">
        <v>6320000</v>
      </c>
      <c r="O1316" t="s">
        <v>54</v>
      </c>
      <c r="P1316" t="s">
        <v>35</v>
      </c>
      <c r="Q1316" s="3">
        <v>100937800</v>
      </c>
      <c r="R1316" s="1">
        <v>2700</v>
      </c>
      <c r="S1316" t="s">
        <v>308</v>
      </c>
      <c r="T1316" t="s">
        <v>309</v>
      </c>
      <c r="U1316" t="s">
        <v>25</v>
      </c>
      <c r="V1316" t="s">
        <v>61</v>
      </c>
      <c r="W1316" s="4">
        <f>R1316</f>
        <v>2700</v>
      </c>
      <c r="X1316" s="4">
        <f>Y1316*10000</f>
        <v>63200</v>
      </c>
      <c r="Y1316" s="9">
        <v>6.32</v>
      </c>
      <c r="Z1316" s="5">
        <f>W1316/Y1316</f>
        <v>427.21518987341773</v>
      </c>
      <c r="AA1316" t="str">
        <f>YEAR(E1316)&amp;"-"&amp;IF(MONTH(E1316)&lt;10,"0"&amp;MONTH(E1316),MONTH(E1316))</f>
        <v>2024-05</v>
      </c>
      <c r="AB1316" t="str">
        <f>YEAR(E1316)&amp;"-"&amp;IF(MONTH(E1316)/6&lt;=1,1,2)</f>
        <v>2024-1</v>
      </c>
    </row>
    <row r="1317" spans="1:28" hidden="1" x14ac:dyDescent="0.25">
      <c r="A1317">
        <v>7481724</v>
      </c>
      <c r="B1317">
        <v>407055</v>
      </c>
      <c r="C1317" t="s">
        <v>3187</v>
      </c>
      <c r="D1317" t="s">
        <v>634</v>
      </c>
      <c r="E1317" t="s">
        <v>152</v>
      </c>
      <c r="F1317" t="s">
        <v>153</v>
      </c>
      <c r="G1317" t="s">
        <v>24</v>
      </c>
      <c r="H1317" t="s">
        <v>24</v>
      </c>
      <c r="I1317" t="s">
        <v>25</v>
      </c>
      <c r="J1317" t="s">
        <v>59</v>
      </c>
      <c r="K1317">
        <v>-44.7117584547617</v>
      </c>
      <c r="L1317">
        <v>-72.690040448424199</v>
      </c>
      <c r="M1317" s="1">
        <v>62000</v>
      </c>
      <c r="O1317" t="s">
        <v>54</v>
      </c>
      <c r="P1317" t="s">
        <v>35</v>
      </c>
      <c r="Q1317" s="3">
        <v>56077110</v>
      </c>
      <c r="R1317" s="1">
        <v>1500</v>
      </c>
      <c r="S1317" t="s">
        <v>3188</v>
      </c>
      <c r="T1317" t="s">
        <v>309</v>
      </c>
      <c r="U1317" t="s">
        <v>25</v>
      </c>
      <c r="V1317" t="s">
        <v>61</v>
      </c>
      <c r="W1317" s="4">
        <f>R1317</f>
        <v>1500</v>
      </c>
      <c r="X1317" s="4">
        <f>Y1317*10000</f>
        <v>62000</v>
      </c>
      <c r="Y1317" s="9">
        <v>6.2</v>
      </c>
      <c r="Z1317" s="5">
        <f>W1317/Y1317</f>
        <v>241.93548387096774</v>
      </c>
      <c r="AA1317" t="str">
        <f>YEAR(E1317)&amp;"-"&amp;IF(MONTH(E1317)&lt;10,"0"&amp;MONTH(E1317),MONTH(E1317))</f>
        <v>2024-05</v>
      </c>
      <c r="AB1317" t="str">
        <f>YEAR(E1317)&amp;"-"&amp;IF(MONTH(E1317)/6&lt;=1,1,2)</f>
        <v>2024-1</v>
      </c>
    </row>
    <row r="1318" spans="1:28" hidden="1" x14ac:dyDescent="0.25">
      <c r="A1318">
        <v>7257821</v>
      </c>
      <c r="B1318">
        <v>394011</v>
      </c>
      <c r="C1318" t="s">
        <v>4342</v>
      </c>
      <c r="D1318" t="s">
        <v>1281</v>
      </c>
      <c r="E1318" t="s">
        <v>2842</v>
      </c>
      <c r="F1318" t="s">
        <v>23</v>
      </c>
      <c r="G1318" t="s">
        <v>24</v>
      </c>
      <c r="H1318" t="s">
        <v>39</v>
      </c>
      <c r="I1318" t="s">
        <v>25</v>
      </c>
      <c r="J1318" t="s">
        <v>70</v>
      </c>
      <c r="K1318">
        <v>-45.2708169</v>
      </c>
      <c r="L1318">
        <v>-71.611033000000006</v>
      </c>
      <c r="M1318" s="1">
        <v>60000</v>
      </c>
      <c r="O1318" t="s">
        <v>54</v>
      </c>
      <c r="P1318" t="s">
        <v>35</v>
      </c>
      <c r="Q1318" s="3">
        <v>390000000</v>
      </c>
      <c r="R1318" s="1">
        <v>10497.7466183124</v>
      </c>
      <c r="S1318" t="s">
        <v>4343</v>
      </c>
      <c r="T1318" t="s">
        <v>4344</v>
      </c>
      <c r="U1318" t="s">
        <v>25</v>
      </c>
      <c r="V1318" t="s">
        <v>73</v>
      </c>
      <c r="W1318" s="4">
        <f>R1318</f>
        <v>10497.7466183124</v>
      </c>
      <c r="X1318" s="4">
        <f>Y1318*10000</f>
        <v>60000</v>
      </c>
      <c r="Y1318" s="9">
        <v>6</v>
      </c>
      <c r="Z1318" s="5">
        <f>W1318/Y1318</f>
        <v>1749.6244363854</v>
      </c>
      <c r="AA1318" t="str">
        <f>YEAR(E1318)&amp;"-"&amp;IF(MONTH(E1318)&lt;10,"0"&amp;MONTH(E1318),MONTH(E1318))</f>
        <v>2024-04</v>
      </c>
      <c r="AB1318" t="str">
        <f>YEAR(E1318)&amp;"-"&amp;IF(MONTH(E1318)/6&lt;=1,1,2)</f>
        <v>2024-1</v>
      </c>
    </row>
    <row r="1319" spans="1:28" hidden="1" x14ac:dyDescent="0.25">
      <c r="A1319">
        <v>7407041</v>
      </c>
      <c r="B1319">
        <v>402203</v>
      </c>
      <c r="C1319" t="s">
        <v>2147</v>
      </c>
      <c r="D1319" t="s">
        <v>1383</v>
      </c>
      <c r="E1319" t="s">
        <v>888</v>
      </c>
      <c r="F1319" t="s">
        <v>23</v>
      </c>
      <c r="G1319" t="s">
        <v>24</v>
      </c>
      <c r="H1319" t="s">
        <v>24</v>
      </c>
      <c r="I1319" t="s">
        <v>25</v>
      </c>
      <c r="J1319" t="s">
        <v>26</v>
      </c>
      <c r="K1319">
        <v>-45.618465899999997</v>
      </c>
      <c r="L1319">
        <v>-73.314615399999994</v>
      </c>
      <c r="M1319" s="6">
        <v>58700</v>
      </c>
      <c r="O1319" t="s">
        <v>54</v>
      </c>
      <c r="P1319" t="s">
        <v>35</v>
      </c>
      <c r="Q1319" s="3">
        <v>18802540</v>
      </c>
      <c r="R1319" s="1">
        <v>504</v>
      </c>
      <c r="S1319" t="s">
        <v>2146</v>
      </c>
      <c r="T1319" t="s">
        <v>2148</v>
      </c>
      <c r="U1319" t="s">
        <v>25</v>
      </c>
      <c r="V1319" t="s">
        <v>25</v>
      </c>
      <c r="W1319" s="4">
        <f>R1319</f>
        <v>504</v>
      </c>
      <c r="X1319" s="4">
        <f>Y1319*10000</f>
        <v>58700</v>
      </c>
      <c r="Y1319" s="9">
        <v>5.87</v>
      </c>
      <c r="Z1319" s="5">
        <f>W1319/Y1319</f>
        <v>85.860306643952299</v>
      </c>
      <c r="AA1319" t="str">
        <f>YEAR(E1319)&amp;"-"&amp;IF(MONTH(E1319)&lt;10,"0"&amp;MONTH(E1319),MONTH(E1319))</f>
        <v>2024-05</v>
      </c>
      <c r="AB1319" t="str">
        <f>YEAR(E1319)&amp;"-"&amp;IF(MONTH(E1319)/6&lt;=1,1,2)</f>
        <v>2024-1</v>
      </c>
    </row>
    <row r="1320" spans="1:28" hidden="1" x14ac:dyDescent="0.25">
      <c r="A1320">
        <v>7004166</v>
      </c>
      <c r="B1320">
        <v>380225</v>
      </c>
      <c r="C1320" t="s">
        <v>1767</v>
      </c>
      <c r="D1320" t="s">
        <v>52</v>
      </c>
      <c r="E1320" t="s">
        <v>1761</v>
      </c>
      <c r="F1320" t="s">
        <v>23</v>
      </c>
      <c r="G1320" t="s">
        <v>24</v>
      </c>
      <c r="H1320" t="s">
        <v>24</v>
      </c>
      <c r="I1320" t="s">
        <v>25</v>
      </c>
      <c r="J1320" t="s">
        <v>26</v>
      </c>
      <c r="K1320">
        <v>-45.199815399999999</v>
      </c>
      <c r="L1320">
        <v>-72.352450700000006</v>
      </c>
      <c r="M1320" s="1">
        <v>51300</v>
      </c>
      <c r="O1320" t="s">
        <v>54</v>
      </c>
      <c r="P1320" t="s">
        <v>35</v>
      </c>
      <c r="Q1320" s="3">
        <v>12500000</v>
      </c>
      <c r="R1320" s="1">
        <v>340.542852550394</v>
      </c>
      <c r="S1320" t="s">
        <v>1768</v>
      </c>
      <c r="T1320" t="s">
        <v>1769</v>
      </c>
      <c r="U1320" t="s">
        <v>25</v>
      </c>
      <c r="V1320" t="s">
        <v>25</v>
      </c>
      <c r="W1320" s="4">
        <f>R1320</f>
        <v>340.542852550394</v>
      </c>
      <c r="X1320" s="4">
        <f>Y1320*10000</f>
        <v>51300</v>
      </c>
      <c r="Y1320" s="9">
        <v>5.13</v>
      </c>
      <c r="Z1320" s="5">
        <f>W1320/Y1320</f>
        <v>66.382622329511506</v>
      </c>
      <c r="AA1320" t="str">
        <f>YEAR(E1320)&amp;"-"&amp;IF(MONTH(E1320)&lt;10,"0"&amp;MONTH(E1320),MONTH(E1320))</f>
        <v>2024-02</v>
      </c>
      <c r="AB1320" t="str">
        <f>YEAR(E1320)&amp;"-"&amp;IF(MONTH(E1320)/6&lt;=1,1,2)</f>
        <v>2024-1</v>
      </c>
    </row>
    <row r="1321" spans="1:28" hidden="1" x14ac:dyDescent="0.25">
      <c r="A1321">
        <v>7166619</v>
      </c>
      <c r="B1321">
        <v>388315</v>
      </c>
      <c r="C1321" t="s">
        <v>3950</v>
      </c>
      <c r="D1321" t="s">
        <v>1162</v>
      </c>
      <c r="E1321" t="s">
        <v>1499</v>
      </c>
      <c r="F1321" t="s">
        <v>23</v>
      </c>
      <c r="G1321" t="s">
        <v>24</v>
      </c>
      <c r="H1321" t="s">
        <v>39</v>
      </c>
      <c r="I1321" t="s">
        <v>25</v>
      </c>
      <c r="J1321" t="s">
        <v>26</v>
      </c>
      <c r="K1321">
        <v>-45.301624799999999</v>
      </c>
      <c r="L1321">
        <v>-72.352674500000006</v>
      </c>
      <c r="M1321" s="6">
        <v>50250</v>
      </c>
      <c r="O1321" t="s">
        <v>27</v>
      </c>
      <c r="P1321" t="s">
        <v>1500</v>
      </c>
      <c r="Q1321" s="3">
        <v>132143065</v>
      </c>
      <c r="R1321" s="1">
        <v>3570</v>
      </c>
      <c r="S1321" t="s">
        <v>3951</v>
      </c>
      <c r="T1321" t="s">
        <v>2215</v>
      </c>
      <c r="U1321" t="s">
        <v>25</v>
      </c>
      <c r="V1321" t="s">
        <v>25</v>
      </c>
      <c r="W1321" s="4">
        <f>R1321</f>
        <v>3570</v>
      </c>
      <c r="X1321" s="4">
        <f>Y1321*10000</f>
        <v>50250</v>
      </c>
      <c r="Y1321" s="9">
        <v>5.0250000000000004</v>
      </c>
      <c r="Z1321" s="5">
        <f>W1321/Y1321</f>
        <v>710.44776119402979</v>
      </c>
      <c r="AA1321" t="str">
        <f>YEAR(E1321)&amp;"-"&amp;IF(MONTH(E1321)&lt;10,"0"&amp;MONTH(E1321),MONTH(E1321))</f>
        <v>2024-03</v>
      </c>
      <c r="AB1321" t="str">
        <f>YEAR(E1321)&amp;"-"&amp;IF(MONTH(E1321)/6&lt;=1,1,2)</f>
        <v>2024-1</v>
      </c>
    </row>
    <row r="1322" spans="1:28" hidden="1" x14ac:dyDescent="0.25">
      <c r="A1322">
        <v>6876829</v>
      </c>
      <c r="B1322">
        <v>373569</v>
      </c>
      <c r="C1322" t="s">
        <v>3335</v>
      </c>
      <c r="D1322" t="s">
        <v>360</v>
      </c>
      <c r="E1322" t="s">
        <v>1161</v>
      </c>
      <c r="F1322" t="s">
        <v>32</v>
      </c>
      <c r="G1322" t="s">
        <v>24</v>
      </c>
      <c r="H1322" t="s">
        <v>24</v>
      </c>
      <c r="I1322" t="s">
        <v>25</v>
      </c>
      <c r="J1322" t="s">
        <v>26</v>
      </c>
      <c r="K1322">
        <v>-45.402251999999997</v>
      </c>
      <c r="L1322">
        <v>-72.684687600000004</v>
      </c>
      <c r="M1322" s="1">
        <v>48000</v>
      </c>
      <c r="O1322" t="s">
        <v>27</v>
      </c>
      <c r="P1322" t="s">
        <v>1162</v>
      </c>
      <c r="Q1322" s="3">
        <v>49312859.700000003</v>
      </c>
      <c r="R1322" s="1">
        <v>1338</v>
      </c>
      <c r="S1322" t="s">
        <v>3336</v>
      </c>
      <c r="T1322" t="s">
        <v>1513</v>
      </c>
      <c r="U1322" t="s">
        <v>25</v>
      </c>
      <c r="V1322" t="s">
        <v>25</v>
      </c>
      <c r="W1322" s="4">
        <f>R1322</f>
        <v>1338</v>
      </c>
      <c r="X1322" s="4">
        <f>Y1322*10000</f>
        <v>48000</v>
      </c>
      <c r="Y1322" s="9">
        <v>4.8</v>
      </c>
      <c r="Z1322" s="5">
        <f>W1322/Y1322</f>
        <v>278.75</v>
      </c>
      <c r="AA1322" t="str">
        <f>YEAR(E1322)&amp;"-"&amp;IF(MONTH(E1322)&lt;10,"0"&amp;MONTH(E1322),MONTH(E1322))</f>
        <v>2024-01</v>
      </c>
      <c r="AB1322" t="str">
        <f>YEAR(E1322)&amp;"-"&amp;IF(MONTH(E1322)/6&lt;=1,1,2)</f>
        <v>2024-1</v>
      </c>
    </row>
    <row r="1323" spans="1:28" hidden="1" x14ac:dyDescent="0.25">
      <c r="A1323">
        <v>7413281</v>
      </c>
      <c r="B1323">
        <v>402658</v>
      </c>
      <c r="C1323" t="s">
        <v>3139</v>
      </c>
      <c r="D1323" t="s">
        <v>988</v>
      </c>
      <c r="E1323" t="s">
        <v>2494</v>
      </c>
      <c r="F1323" t="s">
        <v>23</v>
      </c>
      <c r="G1323" t="s">
        <v>24</v>
      </c>
      <c r="H1323" t="s">
        <v>24</v>
      </c>
      <c r="I1323" t="s">
        <v>25</v>
      </c>
      <c r="J1323" t="s">
        <v>26</v>
      </c>
      <c r="K1323">
        <v>-23.241346</v>
      </c>
      <c r="L1323">
        <v>-80.15625</v>
      </c>
      <c r="M1323" s="1">
        <v>42000</v>
      </c>
      <c r="O1323" t="s">
        <v>27</v>
      </c>
      <c r="P1323" t="s">
        <v>569</v>
      </c>
      <c r="Q1323" s="3">
        <v>36200000</v>
      </c>
      <c r="R1323" s="1">
        <v>970.72434807279001</v>
      </c>
      <c r="S1323" t="s">
        <v>3140</v>
      </c>
      <c r="T1323" t="s">
        <v>3141</v>
      </c>
      <c r="U1323" t="s">
        <v>25</v>
      </c>
      <c r="V1323" t="s">
        <v>25</v>
      </c>
      <c r="W1323" s="4">
        <f>R1323</f>
        <v>970.72434807279001</v>
      </c>
      <c r="X1323" s="4">
        <f>Y1323*10000</f>
        <v>42000</v>
      </c>
      <c r="Y1323" s="9">
        <v>4.2</v>
      </c>
      <c r="Z1323" s="5">
        <f>W1323/Y1323</f>
        <v>231.1248447792357</v>
      </c>
      <c r="AA1323" t="str">
        <f>YEAR(E1323)&amp;"-"&amp;IF(MONTH(E1323)&lt;10,"0"&amp;MONTH(E1323),MONTH(E1323))</f>
        <v>2024-05</v>
      </c>
      <c r="AB1323" t="str">
        <f>YEAR(E1323)&amp;"-"&amp;IF(MONTH(E1323)/6&lt;=1,1,2)</f>
        <v>2024-1</v>
      </c>
    </row>
    <row r="1324" spans="1:28" hidden="1" x14ac:dyDescent="0.25">
      <c r="A1324">
        <v>7046276</v>
      </c>
      <c r="B1324">
        <v>382350</v>
      </c>
      <c r="C1324" t="s">
        <v>3370</v>
      </c>
      <c r="D1324" t="s">
        <v>1567</v>
      </c>
      <c r="E1324" t="s">
        <v>1470</v>
      </c>
      <c r="F1324" t="s">
        <v>23</v>
      </c>
      <c r="G1324" t="s">
        <v>24</v>
      </c>
      <c r="H1324" t="s">
        <v>24</v>
      </c>
      <c r="I1324" t="s">
        <v>25</v>
      </c>
      <c r="J1324" t="s">
        <v>26</v>
      </c>
      <c r="K1324">
        <v>-45.618465899999997</v>
      </c>
      <c r="L1324">
        <v>-73.314615399999994</v>
      </c>
      <c r="M1324" s="6">
        <v>41200</v>
      </c>
      <c r="O1324" t="s">
        <v>54</v>
      </c>
      <c r="P1324" t="s">
        <v>35</v>
      </c>
      <c r="Q1324" s="3">
        <v>42765495</v>
      </c>
      <c r="R1324" s="1">
        <v>1162</v>
      </c>
      <c r="S1324" t="s">
        <v>3369</v>
      </c>
      <c r="T1324" t="s">
        <v>2148</v>
      </c>
      <c r="U1324" t="s">
        <v>25</v>
      </c>
      <c r="V1324" t="s">
        <v>25</v>
      </c>
      <c r="W1324" s="4">
        <f>R1324</f>
        <v>1162</v>
      </c>
      <c r="X1324" s="4">
        <f>Y1324*10000</f>
        <v>41200</v>
      </c>
      <c r="Y1324" s="9">
        <v>4.12</v>
      </c>
      <c r="Z1324" s="5">
        <f>W1324/Y1324</f>
        <v>282.03883495145629</v>
      </c>
      <c r="AA1324" t="str">
        <f>YEAR(E1324)&amp;"-"&amp;IF(MONTH(E1324)&lt;10,"0"&amp;MONTH(E1324),MONTH(E1324))</f>
        <v>2024-02</v>
      </c>
      <c r="AB1324" t="str">
        <f>YEAR(E1324)&amp;"-"&amp;IF(MONTH(E1324)/6&lt;=1,1,2)</f>
        <v>2024-1</v>
      </c>
    </row>
    <row r="1325" spans="1:28" hidden="1" x14ac:dyDescent="0.25">
      <c r="A1325">
        <v>7473360</v>
      </c>
      <c r="B1325">
        <v>405715</v>
      </c>
      <c r="C1325" t="s">
        <v>3372</v>
      </c>
      <c r="D1325" t="s">
        <v>1911</v>
      </c>
      <c r="E1325" t="s">
        <v>1172</v>
      </c>
      <c r="F1325" t="s">
        <v>153</v>
      </c>
      <c r="G1325" t="s">
        <v>24</v>
      </c>
      <c r="H1325" t="s">
        <v>24</v>
      </c>
      <c r="I1325" t="s">
        <v>25</v>
      </c>
      <c r="J1325" t="s">
        <v>26</v>
      </c>
      <c r="K1325">
        <v>-45.618465904396999</v>
      </c>
      <c r="L1325">
        <v>-73.314615378509998</v>
      </c>
      <c r="M1325" s="6">
        <v>39100</v>
      </c>
      <c r="O1325" t="s">
        <v>54</v>
      </c>
      <c r="P1325" t="s">
        <v>35</v>
      </c>
      <c r="Q1325" s="3">
        <v>41303497</v>
      </c>
      <c r="R1325" s="1">
        <v>1105</v>
      </c>
      <c r="S1325" t="s">
        <v>3373</v>
      </c>
      <c r="T1325" t="s">
        <v>228</v>
      </c>
      <c r="U1325" t="s">
        <v>25</v>
      </c>
      <c r="V1325" t="s">
        <v>25</v>
      </c>
      <c r="W1325" s="4">
        <f>R1325</f>
        <v>1105</v>
      </c>
      <c r="X1325" s="4">
        <f>Y1325*10000</f>
        <v>39100</v>
      </c>
      <c r="Y1325" s="9">
        <v>3.91</v>
      </c>
      <c r="Z1325" s="5">
        <f>W1325/Y1325</f>
        <v>282.60869565217388</v>
      </c>
      <c r="AA1325" t="str">
        <f>YEAR(E1325)&amp;"-"&amp;IF(MONTH(E1325)&lt;10,"0"&amp;MONTH(E1325),MONTH(E1325))</f>
        <v>2024-05</v>
      </c>
      <c r="AB1325" t="str">
        <f>YEAR(E1325)&amp;"-"&amp;IF(MONTH(E1325)/6&lt;=1,1,2)</f>
        <v>2024-1</v>
      </c>
    </row>
    <row r="1326" spans="1:28" hidden="1" x14ac:dyDescent="0.25">
      <c r="A1326">
        <v>7044420</v>
      </c>
      <c r="B1326">
        <v>382208</v>
      </c>
      <c r="C1326" t="s">
        <v>4068</v>
      </c>
      <c r="D1326" t="s">
        <v>1398</v>
      </c>
      <c r="E1326" t="s">
        <v>2754</v>
      </c>
      <c r="F1326" t="s">
        <v>23</v>
      </c>
      <c r="G1326" t="s">
        <v>24</v>
      </c>
      <c r="H1326" t="s">
        <v>24</v>
      </c>
      <c r="I1326" t="s">
        <v>25</v>
      </c>
      <c r="J1326" t="s">
        <v>33</v>
      </c>
      <c r="K1326">
        <v>-46.821587100000002</v>
      </c>
      <c r="L1326">
        <v>-72.814806200000007</v>
      </c>
      <c r="M1326" s="1">
        <v>0</v>
      </c>
      <c r="O1326" t="s">
        <v>27</v>
      </c>
      <c r="P1326" t="s">
        <v>1400</v>
      </c>
      <c r="Q1326" s="3">
        <v>125101321</v>
      </c>
      <c r="R1326" s="1">
        <v>3400</v>
      </c>
      <c r="S1326" t="s">
        <v>4069</v>
      </c>
      <c r="T1326" t="s">
        <v>741</v>
      </c>
      <c r="U1326" t="s">
        <v>25</v>
      </c>
      <c r="V1326" t="s">
        <v>36</v>
      </c>
      <c r="W1326" s="4">
        <f>R1326</f>
        <v>3400</v>
      </c>
      <c r="X1326" s="4">
        <f>Y1326*10000</f>
        <v>39000</v>
      </c>
      <c r="Y1326" s="9">
        <v>3.9</v>
      </c>
      <c r="Z1326" s="5">
        <f>W1326/Y1326</f>
        <v>871.79487179487182</v>
      </c>
      <c r="AA1326" t="str">
        <f>YEAR(E1326)&amp;"-"&amp;IF(MONTH(E1326)&lt;10,"0"&amp;MONTH(E1326),MONTH(E1326))</f>
        <v>2024-02</v>
      </c>
      <c r="AB1326" t="str">
        <f>YEAR(E1326)&amp;"-"&amp;IF(MONTH(E1326)/6&lt;=1,1,2)</f>
        <v>2024-1</v>
      </c>
    </row>
    <row r="1327" spans="1:28" hidden="1" x14ac:dyDescent="0.25">
      <c r="A1327">
        <v>6875369</v>
      </c>
      <c r="B1327">
        <v>373461</v>
      </c>
      <c r="C1327" t="s">
        <v>3579</v>
      </c>
      <c r="D1327" t="s">
        <v>1807</v>
      </c>
      <c r="E1327" t="s">
        <v>1161</v>
      </c>
      <c r="F1327" t="s">
        <v>23</v>
      </c>
      <c r="G1327" t="s">
        <v>24</v>
      </c>
      <c r="H1327" t="s">
        <v>24</v>
      </c>
      <c r="I1327" t="s">
        <v>25</v>
      </c>
      <c r="J1327" t="s">
        <v>59</v>
      </c>
      <c r="K1327">
        <v>-43.797839400000001</v>
      </c>
      <c r="L1327">
        <v>-72.355140899999995</v>
      </c>
      <c r="M1327" s="1">
        <v>0</v>
      </c>
      <c r="O1327" t="s">
        <v>27</v>
      </c>
      <c r="P1327" t="s">
        <v>1467</v>
      </c>
      <c r="Q1327" s="3">
        <v>51261168</v>
      </c>
      <c r="R1327" s="1">
        <v>1391</v>
      </c>
      <c r="S1327" t="s">
        <v>3580</v>
      </c>
      <c r="T1327" t="s">
        <v>35</v>
      </c>
      <c r="U1327" t="s">
        <v>25</v>
      </c>
      <c r="V1327" t="s">
        <v>61</v>
      </c>
      <c r="W1327" s="4">
        <f>R1327</f>
        <v>1391</v>
      </c>
      <c r="X1327" s="4">
        <f>Y1327*10000</f>
        <v>39000</v>
      </c>
      <c r="Y1327" s="9">
        <v>3.9</v>
      </c>
      <c r="Z1327" s="5">
        <f>W1327/Y1327</f>
        <v>356.66666666666669</v>
      </c>
      <c r="AA1327" t="str">
        <f>YEAR(E1327)&amp;"-"&amp;IF(MONTH(E1327)&lt;10,"0"&amp;MONTH(E1327),MONTH(E1327))</f>
        <v>2024-01</v>
      </c>
      <c r="AB1327" t="str">
        <f>YEAR(E1327)&amp;"-"&amp;IF(MONTH(E1327)/6&lt;=1,1,2)</f>
        <v>2024-1</v>
      </c>
    </row>
    <row r="1328" spans="1:28" hidden="1" x14ac:dyDescent="0.25">
      <c r="A1328">
        <v>7386110</v>
      </c>
      <c r="B1328">
        <v>401105</v>
      </c>
      <c r="C1328" t="s">
        <v>4216</v>
      </c>
      <c r="D1328" t="s">
        <v>1965</v>
      </c>
      <c r="E1328" t="s">
        <v>887</v>
      </c>
      <c r="F1328" t="s">
        <v>32</v>
      </c>
      <c r="G1328" t="s">
        <v>24</v>
      </c>
      <c r="H1328" t="s">
        <v>24</v>
      </c>
      <c r="I1328" t="s">
        <v>25</v>
      </c>
      <c r="J1328" t="s">
        <v>70</v>
      </c>
      <c r="K1328">
        <v>-45.268509299999998</v>
      </c>
      <c r="L1328">
        <v>-71.717229099999997</v>
      </c>
      <c r="M1328" s="1">
        <v>0</v>
      </c>
      <c r="O1328" t="s">
        <v>27</v>
      </c>
      <c r="P1328" t="s">
        <v>1460</v>
      </c>
      <c r="Q1328" s="3">
        <v>157500000</v>
      </c>
      <c r="R1328" s="1">
        <v>4227.3912406306299</v>
      </c>
      <c r="S1328" t="s">
        <v>4217</v>
      </c>
      <c r="T1328" t="s">
        <v>4218</v>
      </c>
      <c r="U1328" t="s">
        <v>25</v>
      </c>
      <c r="V1328" t="s">
        <v>73</v>
      </c>
      <c r="W1328" s="4">
        <f>R1328</f>
        <v>4227.3912406306299</v>
      </c>
      <c r="X1328" s="4">
        <f>Y1328*10000</f>
        <v>35000</v>
      </c>
      <c r="Y1328" s="9">
        <v>3.5</v>
      </c>
      <c r="Z1328" s="5">
        <f>W1328/Y1328</f>
        <v>1207.8260687516085</v>
      </c>
      <c r="AA1328" t="str">
        <f>YEAR(E1328)&amp;"-"&amp;IF(MONTH(E1328)&lt;10,"0"&amp;MONTH(E1328),MONTH(E1328))</f>
        <v>2024-05</v>
      </c>
      <c r="AB1328" t="str">
        <f>YEAR(E1328)&amp;"-"&amp;IF(MONTH(E1328)/6&lt;=1,1,2)</f>
        <v>2024-1</v>
      </c>
    </row>
    <row r="1329" spans="1:28" hidden="1" x14ac:dyDescent="0.25">
      <c r="A1329">
        <v>7021542</v>
      </c>
      <c r="B1329">
        <v>381047</v>
      </c>
      <c r="C1329" t="s">
        <v>3897</v>
      </c>
      <c r="D1329" t="s">
        <v>1398</v>
      </c>
      <c r="E1329" t="s">
        <v>455</v>
      </c>
      <c r="F1329" t="s">
        <v>23</v>
      </c>
      <c r="G1329" t="s">
        <v>24</v>
      </c>
      <c r="H1329" t="s">
        <v>24</v>
      </c>
      <c r="I1329" t="s">
        <v>25</v>
      </c>
      <c r="J1329" t="s">
        <v>59</v>
      </c>
      <c r="K1329">
        <v>-44.765091699999999</v>
      </c>
      <c r="L1329">
        <v>-72.701968600000001</v>
      </c>
      <c r="M1329" s="1">
        <v>0</v>
      </c>
      <c r="O1329" t="s">
        <v>27</v>
      </c>
      <c r="P1329" t="s">
        <v>1400</v>
      </c>
      <c r="Q1329" s="3">
        <v>79032090</v>
      </c>
      <c r="R1329" s="1">
        <v>2150</v>
      </c>
      <c r="S1329" t="s">
        <v>3898</v>
      </c>
      <c r="T1329" t="s">
        <v>35</v>
      </c>
      <c r="U1329" t="s">
        <v>25</v>
      </c>
      <c r="V1329" t="s">
        <v>61</v>
      </c>
      <c r="W1329" s="4">
        <f>R1329</f>
        <v>2150</v>
      </c>
      <c r="X1329" s="4">
        <f>Y1329*10000</f>
        <v>35000</v>
      </c>
      <c r="Y1329" s="9">
        <v>3.5</v>
      </c>
      <c r="Z1329" s="5">
        <f>W1329/Y1329</f>
        <v>614.28571428571433</v>
      </c>
      <c r="AA1329" t="str">
        <f>YEAR(E1329)&amp;"-"&amp;IF(MONTH(E1329)&lt;10,"0"&amp;MONTH(E1329),MONTH(E1329))</f>
        <v>2024-02</v>
      </c>
      <c r="AB1329" t="str">
        <f>YEAR(E1329)&amp;"-"&amp;IF(MONTH(E1329)/6&lt;=1,1,2)</f>
        <v>2024-1</v>
      </c>
    </row>
    <row r="1330" spans="1:28" hidden="1" x14ac:dyDescent="0.25">
      <c r="A1330">
        <v>6951837</v>
      </c>
      <c r="B1330">
        <v>377608</v>
      </c>
      <c r="C1330" t="s">
        <v>3362</v>
      </c>
      <c r="D1330" t="s">
        <v>1161</v>
      </c>
      <c r="E1330" t="s">
        <v>53</v>
      </c>
      <c r="F1330" t="s">
        <v>23</v>
      </c>
      <c r="G1330" t="s">
        <v>24</v>
      </c>
      <c r="H1330" t="s">
        <v>24</v>
      </c>
      <c r="I1330" t="s">
        <v>25</v>
      </c>
      <c r="J1330" t="s">
        <v>26</v>
      </c>
      <c r="K1330">
        <v>-45.618465899999997</v>
      </c>
      <c r="L1330">
        <v>-73.314615399999994</v>
      </c>
      <c r="M1330" s="1">
        <v>0</v>
      </c>
      <c r="O1330" t="s">
        <v>27</v>
      </c>
      <c r="P1330" t="s">
        <v>898</v>
      </c>
      <c r="Q1330" s="3">
        <v>35579230</v>
      </c>
      <c r="R1330" s="1">
        <v>970</v>
      </c>
      <c r="S1330" t="s">
        <v>3363</v>
      </c>
      <c r="T1330" t="s">
        <v>2148</v>
      </c>
      <c r="U1330" t="s">
        <v>25</v>
      </c>
      <c r="V1330" t="s">
        <v>25</v>
      </c>
      <c r="W1330" s="4">
        <f>R1330</f>
        <v>970</v>
      </c>
      <c r="X1330" s="4">
        <f>Y1330*10000</f>
        <v>34500</v>
      </c>
      <c r="Y1330" s="9">
        <v>3.45</v>
      </c>
      <c r="Z1330" s="5">
        <f>W1330/Y1330</f>
        <v>281.15942028985506</v>
      </c>
      <c r="AA1330" t="str">
        <f>YEAR(E1330)&amp;"-"&amp;IF(MONTH(E1330)&lt;10,"0"&amp;MONTH(E1330),MONTH(E1330))</f>
        <v>2024-02</v>
      </c>
      <c r="AB1330" t="str">
        <f>YEAR(E1330)&amp;"-"&amp;IF(MONTH(E1330)/6&lt;=1,1,2)</f>
        <v>2024-1</v>
      </c>
    </row>
    <row r="1331" spans="1:28" hidden="1" x14ac:dyDescent="0.25">
      <c r="A1331">
        <v>6876852</v>
      </c>
      <c r="B1331">
        <v>373575</v>
      </c>
      <c r="C1331" t="s">
        <v>3388</v>
      </c>
      <c r="D1331" t="s">
        <v>360</v>
      </c>
      <c r="E1331" t="s">
        <v>1161</v>
      </c>
      <c r="F1331" t="s">
        <v>32</v>
      </c>
      <c r="G1331" t="s">
        <v>24</v>
      </c>
      <c r="H1331" t="s">
        <v>24</v>
      </c>
      <c r="I1331" t="s">
        <v>25</v>
      </c>
      <c r="J1331" t="s">
        <v>26</v>
      </c>
      <c r="K1331">
        <v>-45.402251999999997</v>
      </c>
      <c r="L1331">
        <v>-72.684687600000004</v>
      </c>
      <c r="M1331" s="1">
        <v>32240</v>
      </c>
      <c r="O1331" t="s">
        <v>27</v>
      </c>
      <c r="P1331" t="s">
        <v>1162</v>
      </c>
      <c r="Q1331" s="3">
        <v>33649208.450000003</v>
      </c>
      <c r="R1331" s="1">
        <v>913</v>
      </c>
      <c r="S1331" t="s">
        <v>3389</v>
      </c>
      <c r="T1331" t="s">
        <v>1513</v>
      </c>
      <c r="U1331" t="s">
        <v>25</v>
      </c>
      <c r="V1331" t="s">
        <v>25</v>
      </c>
      <c r="W1331" s="4">
        <f>R1331</f>
        <v>913</v>
      </c>
      <c r="X1331" s="4">
        <f>Y1331*10000</f>
        <v>32240.000000000004</v>
      </c>
      <c r="Y1331" s="9">
        <v>3.2240000000000002</v>
      </c>
      <c r="Z1331" s="5">
        <f>W1331/Y1331</f>
        <v>283.18858560794041</v>
      </c>
      <c r="AA1331" t="str">
        <f>YEAR(E1331)&amp;"-"&amp;IF(MONTH(E1331)&lt;10,"0"&amp;MONTH(E1331),MONTH(E1331))</f>
        <v>2024-01</v>
      </c>
      <c r="AB1331" t="str">
        <f>YEAR(E1331)&amp;"-"&amp;IF(MONTH(E1331)/6&lt;=1,1,2)</f>
        <v>2024-1</v>
      </c>
    </row>
    <row r="1332" spans="1:28" hidden="1" x14ac:dyDescent="0.25">
      <c r="A1332">
        <v>6878982</v>
      </c>
      <c r="B1332">
        <v>373721</v>
      </c>
      <c r="C1332" t="s">
        <v>2609</v>
      </c>
      <c r="D1332" t="s">
        <v>455</v>
      </c>
      <c r="E1332" t="s">
        <v>1314</v>
      </c>
      <c r="F1332" t="s">
        <v>32</v>
      </c>
      <c r="G1332" t="s">
        <v>24</v>
      </c>
      <c r="H1332" t="s">
        <v>24</v>
      </c>
      <c r="I1332" t="s">
        <v>25</v>
      </c>
      <c r="J1332" t="s">
        <v>26</v>
      </c>
      <c r="K1332">
        <v>-45.402251999999997</v>
      </c>
      <c r="L1332">
        <v>-72.684687600000004</v>
      </c>
      <c r="M1332" s="1">
        <v>32000</v>
      </c>
      <c r="O1332" t="s">
        <v>27</v>
      </c>
      <c r="P1332" t="s">
        <v>1162</v>
      </c>
      <c r="Q1332" s="3">
        <v>16253341.65</v>
      </c>
      <c r="R1332" s="1">
        <v>441</v>
      </c>
      <c r="S1332" t="s">
        <v>2610</v>
      </c>
      <c r="T1332" t="s">
        <v>1513</v>
      </c>
      <c r="U1332" t="s">
        <v>25</v>
      </c>
      <c r="V1332" t="s">
        <v>25</v>
      </c>
      <c r="W1332" s="4">
        <f>R1332</f>
        <v>441</v>
      </c>
      <c r="X1332" s="4">
        <f>Y1332*10000</f>
        <v>32000</v>
      </c>
      <c r="Y1332" s="9">
        <v>3.2</v>
      </c>
      <c r="Z1332" s="5">
        <f>W1332/Y1332</f>
        <v>137.8125</v>
      </c>
      <c r="AA1332" t="str">
        <f>YEAR(E1332)&amp;"-"&amp;IF(MONTH(E1332)&lt;10,"0"&amp;MONTH(E1332),MONTH(E1332))</f>
        <v>2024-01</v>
      </c>
      <c r="AB1332" t="str">
        <f>YEAR(E1332)&amp;"-"&amp;IF(MONTH(E1332)/6&lt;=1,1,2)</f>
        <v>2024-1</v>
      </c>
    </row>
    <row r="1333" spans="1:28" hidden="1" x14ac:dyDescent="0.25">
      <c r="A1333">
        <v>6951838</v>
      </c>
      <c r="B1333">
        <v>377609</v>
      </c>
      <c r="C1333" t="s">
        <v>3410</v>
      </c>
      <c r="D1333" t="s">
        <v>1161</v>
      </c>
      <c r="E1333" t="s">
        <v>53</v>
      </c>
      <c r="F1333" t="s">
        <v>23</v>
      </c>
      <c r="G1333" t="s">
        <v>24</v>
      </c>
      <c r="H1333" t="s">
        <v>24</v>
      </c>
      <c r="I1333" t="s">
        <v>25</v>
      </c>
      <c r="J1333" t="s">
        <v>26</v>
      </c>
      <c r="K1333">
        <v>-45.618465899999997</v>
      </c>
      <c r="L1333">
        <v>-73.314615399999994</v>
      </c>
      <c r="M1333" s="1">
        <v>0</v>
      </c>
      <c r="O1333" t="s">
        <v>27</v>
      </c>
      <c r="P1333" t="s">
        <v>898</v>
      </c>
      <c r="Q1333" s="3">
        <v>33048336</v>
      </c>
      <c r="R1333" s="1">
        <v>901</v>
      </c>
      <c r="S1333" t="s">
        <v>3411</v>
      </c>
      <c r="T1333" t="s">
        <v>2148</v>
      </c>
      <c r="U1333" t="s">
        <v>25</v>
      </c>
      <c r="V1333" t="s">
        <v>25</v>
      </c>
      <c r="W1333" s="4">
        <f>R1333</f>
        <v>901</v>
      </c>
      <c r="X1333" s="4">
        <f>Y1333*10000</f>
        <v>31700</v>
      </c>
      <c r="Y1333" s="9">
        <v>3.17</v>
      </c>
      <c r="Z1333" s="5">
        <f>W1333/Y1333</f>
        <v>284.22712933753945</v>
      </c>
      <c r="AA1333" t="str">
        <f>YEAR(E1333)&amp;"-"&amp;IF(MONTH(E1333)&lt;10,"0"&amp;MONTH(E1333),MONTH(E1333))</f>
        <v>2024-02</v>
      </c>
      <c r="AB1333" t="str">
        <f>YEAR(E1333)&amp;"-"&amp;IF(MONTH(E1333)/6&lt;=1,1,2)</f>
        <v>2024-1</v>
      </c>
    </row>
    <row r="1334" spans="1:28" hidden="1" x14ac:dyDescent="0.25">
      <c r="A1334">
        <v>6884043</v>
      </c>
      <c r="B1334">
        <v>374135</v>
      </c>
      <c r="C1334" t="s">
        <v>3341</v>
      </c>
      <c r="D1334" t="s">
        <v>1372</v>
      </c>
      <c r="E1334" t="s">
        <v>1845</v>
      </c>
      <c r="F1334" t="s">
        <v>32</v>
      </c>
      <c r="G1334" t="s">
        <v>24</v>
      </c>
      <c r="H1334" t="s">
        <v>24</v>
      </c>
      <c r="I1334" t="s">
        <v>25</v>
      </c>
      <c r="J1334" t="s">
        <v>26</v>
      </c>
      <c r="K1334">
        <v>-45.402251999999997</v>
      </c>
      <c r="L1334">
        <v>-72.684687600000004</v>
      </c>
      <c r="M1334" s="1">
        <v>30600</v>
      </c>
      <c r="O1334" t="s">
        <v>54</v>
      </c>
      <c r="P1334" t="s">
        <v>35</v>
      </c>
      <c r="Q1334" s="3">
        <v>31414446.07</v>
      </c>
      <c r="R1334" s="1">
        <v>853</v>
      </c>
      <c r="S1334" t="s">
        <v>3342</v>
      </c>
      <c r="T1334" t="s">
        <v>1513</v>
      </c>
      <c r="U1334" t="s">
        <v>25</v>
      </c>
      <c r="V1334" t="s">
        <v>25</v>
      </c>
      <c r="W1334" s="4">
        <f>R1334</f>
        <v>853</v>
      </c>
      <c r="X1334" s="4">
        <f>Y1334*10000</f>
        <v>30600</v>
      </c>
      <c r="Y1334" s="9">
        <v>3.06</v>
      </c>
      <c r="Z1334" s="5">
        <f>W1334/Y1334</f>
        <v>278.75816993464053</v>
      </c>
      <c r="AA1334" t="str">
        <f>YEAR(E1334)&amp;"-"&amp;IF(MONTH(E1334)&lt;10,"0"&amp;MONTH(E1334),MONTH(E1334))</f>
        <v>2024-01</v>
      </c>
      <c r="AB1334" t="str">
        <f>YEAR(E1334)&amp;"-"&amp;IF(MONTH(E1334)/6&lt;=1,1,2)</f>
        <v>2024-1</v>
      </c>
    </row>
    <row r="1335" spans="1:28" hidden="1" x14ac:dyDescent="0.25">
      <c r="A1335">
        <v>7473353</v>
      </c>
      <c r="B1335">
        <v>405709</v>
      </c>
      <c r="C1335" t="s">
        <v>3508</v>
      </c>
      <c r="D1335" t="s">
        <v>2579</v>
      </c>
      <c r="E1335" t="s">
        <v>1172</v>
      </c>
      <c r="F1335" t="s">
        <v>153</v>
      </c>
      <c r="G1335" t="s">
        <v>24</v>
      </c>
      <c r="H1335" t="s">
        <v>24</v>
      </c>
      <c r="I1335" t="s">
        <v>25</v>
      </c>
      <c r="J1335" t="s">
        <v>26</v>
      </c>
      <c r="K1335">
        <v>-45.618465904396999</v>
      </c>
      <c r="L1335">
        <v>-73.314615378509998</v>
      </c>
      <c r="M1335" s="6">
        <v>30000</v>
      </c>
      <c r="O1335" t="s">
        <v>54</v>
      </c>
      <c r="P1335" t="s">
        <v>35</v>
      </c>
      <c r="Q1335" s="3">
        <v>36257369</v>
      </c>
      <c r="R1335" s="1">
        <v>970</v>
      </c>
      <c r="S1335" t="s">
        <v>3509</v>
      </c>
      <c r="T1335" t="s">
        <v>228</v>
      </c>
      <c r="U1335" t="s">
        <v>25</v>
      </c>
      <c r="V1335" t="s">
        <v>25</v>
      </c>
      <c r="W1335" s="4">
        <f>R1335</f>
        <v>970</v>
      </c>
      <c r="X1335" s="4">
        <f>Y1335*10000</f>
        <v>30000</v>
      </c>
      <c r="Y1335" s="9">
        <v>3</v>
      </c>
      <c r="Z1335" s="5">
        <f>W1335/Y1335</f>
        <v>323.33333333333331</v>
      </c>
      <c r="AA1335" t="str">
        <f>YEAR(E1335)&amp;"-"&amp;IF(MONTH(E1335)&lt;10,"0"&amp;MONTH(E1335),MONTH(E1335))</f>
        <v>2024-05</v>
      </c>
      <c r="AB1335" t="str">
        <f>YEAR(E1335)&amp;"-"&amp;IF(MONTH(E1335)/6&lt;=1,1,2)</f>
        <v>2024-1</v>
      </c>
    </row>
    <row r="1336" spans="1:28" hidden="1" x14ac:dyDescent="0.25">
      <c r="A1336">
        <v>7046277</v>
      </c>
      <c r="B1336">
        <v>382351</v>
      </c>
      <c r="C1336" t="s">
        <v>3434</v>
      </c>
      <c r="D1336" t="s">
        <v>1567</v>
      </c>
      <c r="E1336" t="s">
        <v>1470</v>
      </c>
      <c r="F1336" t="s">
        <v>23</v>
      </c>
      <c r="G1336" t="s">
        <v>24</v>
      </c>
      <c r="H1336" t="s">
        <v>24</v>
      </c>
      <c r="I1336" t="s">
        <v>25</v>
      </c>
      <c r="J1336" t="s">
        <v>26</v>
      </c>
      <c r="K1336">
        <v>-45.618465899999997</v>
      </c>
      <c r="L1336">
        <v>-73.314615399999994</v>
      </c>
      <c r="M1336" s="6">
        <v>30000</v>
      </c>
      <c r="O1336" t="s">
        <v>54</v>
      </c>
      <c r="P1336" t="s">
        <v>35</v>
      </c>
      <c r="Q1336" s="3">
        <v>32681376</v>
      </c>
      <c r="R1336" s="1">
        <v>888</v>
      </c>
      <c r="S1336" t="s">
        <v>3433</v>
      </c>
      <c r="T1336" t="s">
        <v>2148</v>
      </c>
      <c r="U1336" t="s">
        <v>25</v>
      </c>
      <c r="V1336" t="s">
        <v>25</v>
      </c>
      <c r="W1336" s="4">
        <f>R1336</f>
        <v>888</v>
      </c>
      <c r="X1336" s="4">
        <f>Y1336*10000</f>
        <v>30000</v>
      </c>
      <c r="Y1336" s="9">
        <v>3</v>
      </c>
      <c r="Z1336" s="5">
        <f>W1336/Y1336</f>
        <v>296</v>
      </c>
      <c r="AA1336" t="str">
        <f>YEAR(E1336)&amp;"-"&amp;IF(MONTH(E1336)&lt;10,"0"&amp;MONTH(E1336),MONTH(E1336))</f>
        <v>2024-02</v>
      </c>
      <c r="AB1336" t="str">
        <f>YEAR(E1336)&amp;"-"&amp;IF(MONTH(E1336)/6&lt;=1,1,2)</f>
        <v>2024-1</v>
      </c>
    </row>
    <row r="1337" spans="1:28" hidden="1" x14ac:dyDescent="0.25">
      <c r="A1337">
        <v>7541593</v>
      </c>
      <c r="B1337">
        <v>417016</v>
      </c>
      <c r="C1337" t="s">
        <v>322</v>
      </c>
      <c r="D1337" t="s">
        <v>328</v>
      </c>
      <c r="E1337" t="s">
        <v>329</v>
      </c>
      <c r="F1337" t="s">
        <v>23</v>
      </c>
      <c r="G1337" t="s">
        <v>24</v>
      </c>
      <c r="H1337" t="s">
        <v>325</v>
      </c>
      <c r="I1337" t="s">
        <v>25</v>
      </c>
      <c r="J1337" t="s">
        <v>59</v>
      </c>
      <c r="K1337">
        <v>-44.749999899999999</v>
      </c>
      <c r="L1337">
        <v>-72.7</v>
      </c>
      <c r="M1337" s="1">
        <v>2930000</v>
      </c>
      <c r="O1337" t="s">
        <v>54</v>
      </c>
      <c r="P1337" t="s">
        <v>35</v>
      </c>
      <c r="Q1337" s="3">
        <v>80000000</v>
      </c>
      <c r="R1337" s="1">
        <v>2138.18958952907</v>
      </c>
      <c r="S1337" t="s">
        <v>326</v>
      </c>
      <c r="T1337" t="s">
        <v>327</v>
      </c>
      <c r="U1337" t="s">
        <v>25</v>
      </c>
      <c r="V1337" t="s">
        <v>61</v>
      </c>
      <c r="W1337" s="4">
        <f>R1337</f>
        <v>2138.18958952907</v>
      </c>
      <c r="X1337" s="4">
        <f>Y1337*10000</f>
        <v>29300</v>
      </c>
      <c r="Y1337" s="9">
        <v>2.93</v>
      </c>
      <c r="Z1337" s="5">
        <f>W1337/Y1337</f>
        <v>729.75753908841978</v>
      </c>
      <c r="AA1337" t="str">
        <f>YEAR(E1337)&amp;"-"&amp;IF(MONTH(E1337)&lt;10,"0"&amp;MONTH(E1337),MONTH(E1337))</f>
        <v>2024-06</v>
      </c>
      <c r="AB1337" t="str">
        <f>YEAR(E1337)&amp;"-"&amp;IF(MONTH(E1337)/6&lt;=1,1,2)</f>
        <v>2024-1</v>
      </c>
    </row>
    <row r="1338" spans="1:28" hidden="1" x14ac:dyDescent="0.25">
      <c r="A1338">
        <v>7528286</v>
      </c>
      <c r="B1338">
        <v>416451</v>
      </c>
      <c r="C1338" t="s">
        <v>4415</v>
      </c>
      <c r="D1338" t="s">
        <v>1383</v>
      </c>
      <c r="E1338" t="s">
        <v>1011</v>
      </c>
      <c r="F1338" t="s">
        <v>23</v>
      </c>
      <c r="G1338" t="s">
        <v>24</v>
      </c>
      <c r="H1338" t="s">
        <v>39</v>
      </c>
      <c r="I1338" t="s">
        <v>25</v>
      </c>
      <c r="J1338" t="s">
        <v>59</v>
      </c>
      <c r="K1338">
        <v>-43.970075399999999</v>
      </c>
      <c r="L1338">
        <v>-72.400691300000005</v>
      </c>
      <c r="M1338" s="1">
        <v>27000</v>
      </c>
      <c r="O1338" t="s">
        <v>27</v>
      </c>
      <c r="P1338" t="s">
        <v>853</v>
      </c>
      <c r="Q1338" s="3">
        <v>246150000</v>
      </c>
      <c r="R1338" s="1">
        <v>6578.9420932822604</v>
      </c>
      <c r="S1338" t="s">
        <v>4416</v>
      </c>
      <c r="T1338" t="s">
        <v>2745</v>
      </c>
      <c r="U1338" t="s">
        <v>25</v>
      </c>
      <c r="V1338" t="s">
        <v>61</v>
      </c>
      <c r="W1338" s="4">
        <f>R1338</f>
        <v>6578.9420932822604</v>
      </c>
      <c r="X1338" s="4">
        <f>Y1338*10000</f>
        <v>27000</v>
      </c>
      <c r="Y1338" s="9">
        <v>2.7</v>
      </c>
      <c r="Z1338" s="5">
        <f>W1338/Y1338</f>
        <v>2436.6452197341705</v>
      </c>
      <c r="AA1338" t="str">
        <f>YEAR(E1338)&amp;"-"&amp;IF(MONTH(E1338)&lt;10,"0"&amp;MONTH(E1338),MONTH(E1338))</f>
        <v>2024-05</v>
      </c>
      <c r="AB1338" t="str">
        <f>YEAR(E1338)&amp;"-"&amp;IF(MONTH(E1338)/6&lt;=1,1,2)</f>
        <v>2024-1</v>
      </c>
    </row>
    <row r="1339" spans="1:28" hidden="1" x14ac:dyDescent="0.25">
      <c r="A1339">
        <v>7578566</v>
      </c>
      <c r="B1339">
        <v>420455</v>
      </c>
      <c r="C1339" t="s">
        <v>3880</v>
      </c>
      <c r="D1339" t="s">
        <v>786</v>
      </c>
      <c r="E1339" t="s">
        <v>568</v>
      </c>
      <c r="F1339" t="s">
        <v>153</v>
      </c>
      <c r="G1339" t="s">
        <v>24</v>
      </c>
      <c r="H1339" t="s">
        <v>24</v>
      </c>
      <c r="I1339" t="s">
        <v>25</v>
      </c>
      <c r="J1339" t="s">
        <v>26</v>
      </c>
      <c r="K1339">
        <v>-45.406792899999999</v>
      </c>
      <c r="L1339">
        <v>-72.697732099999996</v>
      </c>
      <c r="M1339" s="1">
        <v>27000</v>
      </c>
      <c r="O1339" t="s">
        <v>54</v>
      </c>
      <c r="P1339" t="s">
        <v>35</v>
      </c>
      <c r="Q1339" s="3">
        <v>60000000</v>
      </c>
      <c r="R1339" s="1">
        <v>1601</v>
      </c>
      <c r="S1339" t="s">
        <v>3881</v>
      </c>
      <c r="T1339" t="s">
        <v>1221</v>
      </c>
      <c r="U1339" t="s">
        <v>25</v>
      </c>
      <c r="V1339" t="s">
        <v>25</v>
      </c>
      <c r="W1339" s="4">
        <f>R1339</f>
        <v>1601</v>
      </c>
      <c r="X1339" s="4">
        <f>Y1339*10000</f>
        <v>27000</v>
      </c>
      <c r="Y1339" s="9">
        <v>2.7</v>
      </c>
      <c r="Z1339" s="5">
        <f>W1339/Y1339</f>
        <v>592.96296296296293</v>
      </c>
      <c r="AA1339" t="str">
        <f>YEAR(E1339)&amp;"-"&amp;IF(MONTH(E1339)&lt;10,"0"&amp;MONTH(E1339),MONTH(E1339))</f>
        <v>2024-06</v>
      </c>
      <c r="AB1339" t="str">
        <f>YEAR(E1339)&amp;"-"&amp;IF(MONTH(E1339)/6&lt;=1,1,2)</f>
        <v>2024-1</v>
      </c>
    </row>
    <row r="1340" spans="1:28" hidden="1" x14ac:dyDescent="0.25">
      <c r="A1340">
        <v>7570430</v>
      </c>
      <c r="B1340">
        <v>419659</v>
      </c>
      <c r="C1340" t="s">
        <v>3600</v>
      </c>
      <c r="D1340" t="s">
        <v>839</v>
      </c>
      <c r="E1340" t="s">
        <v>786</v>
      </c>
      <c r="F1340" t="s">
        <v>23</v>
      </c>
      <c r="G1340" t="s">
        <v>24</v>
      </c>
      <c r="H1340" t="s">
        <v>24</v>
      </c>
      <c r="I1340" t="s">
        <v>25</v>
      </c>
      <c r="J1340" t="s">
        <v>33</v>
      </c>
      <c r="K1340">
        <v>-46.845302400000001</v>
      </c>
      <c r="L1340">
        <v>-72.703658500000003</v>
      </c>
      <c r="M1340" s="1">
        <v>25000</v>
      </c>
      <c r="O1340" t="s">
        <v>27</v>
      </c>
      <c r="P1340" t="s">
        <v>91</v>
      </c>
      <c r="Q1340" s="3">
        <v>35612776</v>
      </c>
      <c r="R1340" s="1">
        <v>950</v>
      </c>
      <c r="S1340" t="s">
        <v>3601</v>
      </c>
      <c r="T1340" t="s">
        <v>741</v>
      </c>
      <c r="U1340" t="s">
        <v>25</v>
      </c>
      <c r="V1340" t="s">
        <v>36</v>
      </c>
      <c r="W1340" s="4">
        <f>R1340</f>
        <v>950</v>
      </c>
      <c r="X1340" s="4">
        <f>Y1340*10000</f>
        <v>25000</v>
      </c>
      <c r="Y1340" s="9">
        <v>2.5</v>
      </c>
      <c r="Z1340" s="5">
        <f>W1340/Y1340</f>
        <v>380</v>
      </c>
      <c r="AA1340" t="str">
        <f>YEAR(E1340)&amp;"-"&amp;IF(MONTH(E1340)&lt;10,"0"&amp;MONTH(E1340),MONTH(E1340))</f>
        <v>2024-06</v>
      </c>
      <c r="AB1340" t="str">
        <f>YEAR(E1340)&amp;"-"&amp;IF(MONTH(E1340)/6&lt;=1,1,2)</f>
        <v>2024-1</v>
      </c>
    </row>
    <row r="1341" spans="1:28" hidden="1" x14ac:dyDescent="0.25">
      <c r="A1341">
        <v>7473356</v>
      </c>
      <c r="B1341">
        <v>405712</v>
      </c>
      <c r="C1341" t="s">
        <v>3402</v>
      </c>
      <c r="D1341" t="s">
        <v>2579</v>
      </c>
      <c r="E1341" t="s">
        <v>1172</v>
      </c>
      <c r="F1341" t="s">
        <v>153</v>
      </c>
      <c r="G1341" t="s">
        <v>24</v>
      </c>
      <c r="H1341" t="s">
        <v>24</v>
      </c>
      <c r="I1341" t="s">
        <v>25</v>
      </c>
      <c r="J1341" t="s">
        <v>26</v>
      </c>
      <c r="K1341">
        <v>-45.618465904396999</v>
      </c>
      <c r="L1341">
        <v>-73.314615378509998</v>
      </c>
      <c r="M1341" s="6">
        <v>23400</v>
      </c>
      <c r="O1341" t="s">
        <v>54</v>
      </c>
      <c r="P1341" t="s">
        <v>35</v>
      </c>
      <c r="Q1341" s="3">
        <v>24856856</v>
      </c>
      <c r="R1341" s="1">
        <v>665</v>
      </c>
      <c r="S1341" t="s">
        <v>3403</v>
      </c>
      <c r="T1341" t="s">
        <v>228</v>
      </c>
      <c r="U1341" t="s">
        <v>25</v>
      </c>
      <c r="V1341" t="s">
        <v>25</v>
      </c>
      <c r="W1341" s="4">
        <f>R1341</f>
        <v>665</v>
      </c>
      <c r="X1341" s="4">
        <f>Y1341*10000</f>
        <v>23400</v>
      </c>
      <c r="Y1341" s="9">
        <v>2.34</v>
      </c>
      <c r="Z1341" s="5">
        <f>W1341/Y1341</f>
        <v>284.18803418803418</v>
      </c>
      <c r="AA1341" t="str">
        <f>YEAR(E1341)&amp;"-"&amp;IF(MONTH(E1341)&lt;10,"0"&amp;MONTH(E1341),MONTH(E1341))</f>
        <v>2024-05</v>
      </c>
      <c r="AB1341" t="str">
        <f>YEAR(E1341)&amp;"-"&amp;IF(MONTH(E1341)/6&lt;=1,1,2)</f>
        <v>2024-1</v>
      </c>
    </row>
    <row r="1342" spans="1:28" hidden="1" x14ac:dyDescent="0.25">
      <c r="A1342">
        <v>7495343</v>
      </c>
      <c r="B1342">
        <v>414307</v>
      </c>
      <c r="C1342" t="s">
        <v>4466</v>
      </c>
      <c r="D1342" t="s">
        <v>734</v>
      </c>
      <c r="E1342" t="s">
        <v>668</v>
      </c>
      <c r="F1342" t="s">
        <v>23</v>
      </c>
      <c r="G1342" t="s">
        <v>24</v>
      </c>
      <c r="H1342" t="s">
        <v>24</v>
      </c>
      <c r="I1342" t="s">
        <v>25</v>
      </c>
      <c r="J1342" t="s">
        <v>70</v>
      </c>
      <c r="K1342">
        <v>-45.878011999999998</v>
      </c>
      <c r="L1342">
        <v>-72.073305099999999</v>
      </c>
      <c r="M1342" s="1">
        <v>23000</v>
      </c>
      <c r="O1342" t="s">
        <v>27</v>
      </c>
      <c r="P1342" t="s">
        <v>736</v>
      </c>
      <c r="Q1342" s="3">
        <v>355269266</v>
      </c>
      <c r="R1342" s="1">
        <v>9500</v>
      </c>
      <c r="S1342" t="s">
        <v>4467</v>
      </c>
      <c r="T1342" t="s">
        <v>4468</v>
      </c>
      <c r="U1342" t="s">
        <v>25</v>
      </c>
      <c r="V1342" t="s">
        <v>73</v>
      </c>
      <c r="W1342" s="4">
        <f>R1342</f>
        <v>9500</v>
      </c>
      <c r="X1342" s="4">
        <f>Y1342*10000</f>
        <v>23000</v>
      </c>
      <c r="Y1342" s="9">
        <v>2.2999999999999998</v>
      </c>
      <c r="Z1342" s="5">
        <f>W1342/Y1342</f>
        <v>4130.434782608696</v>
      </c>
      <c r="AA1342" t="str">
        <f>YEAR(E1342)&amp;"-"&amp;IF(MONTH(E1342)&lt;10,"0"&amp;MONTH(E1342),MONTH(E1342))</f>
        <v>2024-05</v>
      </c>
      <c r="AB1342" t="str">
        <f>YEAR(E1342)&amp;"-"&amp;IF(MONTH(E1342)/6&lt;=1,1,2)</f>
        <v>2024-1</v>
      </c>
    </row>
    <row r="1343" spans="1:28" hidden="1" x14ac:dyDescent="0.25">
      <c r="A1343">
        <v>6877493</v>
      </c>
      <c r="B1343">
        <v>373616</v>
      </c>
      <c r="C1343" t="s">
        <v>3937</v>
      </c>
      <c r="D1343" t="s">
        <v>1807</v>
      </c>
      <c r="E1343" t="s">
        <v>1161</v>
      </c>
      <c r="F1343" t="s">
        <v>23</v>
      </c>
      <c r="G1343" t="s">
        <v>24</v>
      </c>
      <c r="H1343" t="s">
        <v>24</v>
      </c>
      <c r="I1343" t="s">
        <v>25</v>
      </c>
      <c r="J1343" t="s">
        <v>59</v>
      </c>
      <c r="K1343">
        <v>-43.7983969</v>
      </c>
      <c r="L1343">
        <v>-72.358316700000003</v>
      </c>
      <c r="M1343" s="1">
        <v>0</v>
      </c>
      <c r="O1343" t="s">
        <v>27</v>
      </c>
      <c r="P1343" t="s">
        <v>1467</v>
      </c>
      <c r="Q1343" s="3">
        <v>53066918</v>
      </c>
      <c r="R1343" s="1">
        <v>1440</v>
      </c>
      <c r="S1343" t="s">
        <v>3938</v>
      </c>
      <c r="T1343" t="s">
        <v>35</v>
      </c>
      <c r="U1343" t="s">
        <v>25</v>
      </c>
      <c r="V1343" t="s">
        <v>61</v>
      </c>
      <c r="W1343" s="4">
        <f>R1343</f>
        <v>1440</v>
      </c>
      <c r="X1343" s="4">
        <f>Y1343*10000</f>
        <v>20800</v>
      </c>
      <c r="Y1343" s="9">
        <v>2.08</v>
      </c>
      <c r="Z1343" s="5">
        <f>W1343/Y1343</f>
        <v>692.30769230769226</v>
      </c>
      <c r="AA1343" t="str">
        <f>YEAR(E1343)&amp;"-"&amp;IF(MONTH(E1343)&lt;10,"0"&amp;MONTH(E1343),MONTH(E1343))</f>
        <v>2024-01</v>
      </c>
      <c r="AB1343" t="str">
        <f>YEAR(E1343)&amp;"-"&amp;IF(MONTH(E1343)/6&lt;=1,1,2)</f>
        <v>2024-1</v>
      </c>
    </row>
    <row r="1344" spans="1:28" hidden="1" x14ac:dyDescent="0.25">
      <c r="A1344">
        <v>6884986</v>
      </c>
      <c r="B1344">
        <v>374316</v>
      </c>
      <c r="C1344" t="s">
        <v>3706</v>
      </c>
      <c r="D1344" t="s">
        <v>2754</v>
      </c>
      <c r="E1344" t="s">
        <v>3707</v>
      </c>
      <c r="F1344" t="s">
        <v>32</v>
      </c>
      <c r="G1344" t="s">
        <v>24</v>
      </c>
      <c r="H1344" t="s">
        <v>24</v>
      </c>
      <c r="I1344" t="s">
        <v>25</v>
      </c>
      <c r="J1344" t="s">
        <v>26</v>
      </c>
      <c r="K1344">
        <v>-45.402251999999997</v>
      </c>
      <c r="L1344">
        <v>-72.684687600000004</v>
      </c>
      <c r="M1344" s="1">
        <v>20430</v>
      </c>
      <c r="O1344" t="s">
        <v>27</v>
      </c>
      <c r="P1344" t="s">
        <v>1162</v>
      </c>
      <c r="Q1344" s="3">
        <v>34581670.409999996</v>
      </c>
      <c r="R1344" s="1">
        <v>939</v>
      </c>
      <c r="S1344" t="s">
        <v>3708</v>
      </c>
      <c r="T1344" t="s">
        <v>1513</v>
      </c>
      <c r="U1344" t="s">
        <v>25</v>
      </c>
      <c r="V1344" t="s">
        <v>25</v>
      </c>
      <c r="W1344" s="4">
        <f>R1344</f>
        <v>939</v>
      </c>
      <c r="X1344" s="4">
        <f>Y1344*10000</f>
        <v>20430</v>
      </c>
      <c r="Y1344" s="9">
        <v>2.0430000000000001</v>
      </c>
      <c r="Z1344" s="5">
        <f>W1344/Y1344</f>
        <v>459.61820851688691</v>
      </c>
      <c r="AA1344" t="str">
        <f>YEAR(E1344)&amp;"-"&amp;IF(MONTH(E1344)&lt;10,"0"&amp;MONTH(E1344),MONTH(E1344))</f>
        <v>2024-01</v>
      </c>
      <c r="AB1344" t="str">
        <f>YEAR(E1344)&amp;"-"&amp;IF(MONTH(E1344)/6&lt;=1,1,2)</f>
        <v>2024-1</v>
      </c>
    </row>
    <row r="1345" spans="1:28" hidden="1" x14ac:dyDescent="0.25">
      <c r="A1345">
        <v>6876821</v>
      </c>
      <c r="B1345">
        <v>373566</v>
      </c>
      <c r="C1345" t="s">
        <v>3422</v>
      </c>
      <c r="D1345" t="s">
        <v>360</v>
      </c>
      <c r="E1345" t="s">
        <v>1161</v>
      </c>
      <c r="F1345" t="s">
        <v>32</v>
      </c>
      <c r="G1345" t="s">
        <v>24</v>
      </c>
      <c r="H1345" t="s">
        <v>24</v>
      </c>
      <c r="I1345" t="s">
        <v>25</v>
      </c>
      <c r="J1345" t="s">
        <v>26</v>
      </c>
      <c r="K1345">
        <v>-45.402251999999997</v>
      </c>
      <c r="L1345">
        <v>-72.684687600000004</v>
      </c>
      <c r="M1345" s="1">
        <v>20200</v>
      </c>
      <c r="O1345" t="s">
        <v>27</v>
      </c>
      <c r="P1345" t="s">
        <v>1162</v>
      </c>
      <c r="Q1345" s="3">
        <v>21929111.75</v>
      </c>
      <c r="R1345" s="1">
        <v>595</v>
      </c>
      <c r="S1345" t="s">
        <v>3423</v>
      </c>
      <c r="T1345" t="s">
        <v>1513</v>
      </c>
      <c r="U1345" t="s">
        <v>25</v>
      </c>
      <c r="V1345" t="s">
        <v>25</v>
      </c>
      <c r="W1345" s="4">
        <f>R1345</f>
        <v>595</v>
      </c>
      <c r="X1345" s="4">
        <f>Y1345*10000</f>
        <v>20200</v>
      </c>
      <c r="Y1345" s="9">
        <v>2.02</v>
      </c>
      <c r="Z1345" s="5">
        <f>W1345/Y1345</f>
        <v>294.55445544554453</v>
      </c>
      <c r="AA1345" t="str">
        <f>YEAR(E1345)&amp;"-"&amp;IF(MONTH(E1345)&lt;10,"0"&amp;MONTH(E1345),MONTH(E1345))</f>
        <v>2024-01</v>
      </c>
      <c r="AB1345" t="str">
        <f>YEAR(E1345)&amp;"-"&amp;IF(MONTH(E1345)/6&lt;=1,1,2)</f>
        <v>2024-1</v>
      </c>
    </row>
    <row r="1346" spans="1:28" hidden="1" x14ac:dyDescent="0.25">
      <c r="A1346">
        <v>7483024</v>
      </c>
      <c r="B1346">
        <v>408142</v>
      </c>
      <c r="C1346" t="s">
        <v>3046</v>
      </c>
      <c r="D1346" t="s">
        <v>2652</v>
      </c>
      <c r="E1346" t="s">
        <v>152</v>
      </c>
      <c r="F1346" t="s">
        <v>153</v>
      </c>
      <c r="G1346" t="s">
        <v>24</v>
      </c>
      <c r="H1346" t="s">
        <v>24</v>
      </c>
      <c r="I1346" t="s">
        <v>25</v>
      </c>
      <c r="J1346" t="s">
        <v>26</v>
      </c>
      <c r="K1346">
        <v>-45.2591956376883</v>
      </c>
      <c r="L1346">
        <v>-73.516879697851607</v>
      </c>
      <c r="M1346" s="1">
        <v>18000</v>
      </c>
      <c r="O1346" t="s">
        <v>54</v>
      </c>
      <c r="P1346" t="s">
        <v>35</v>
      </c>
      <c r="Q1346" s="3">
        <v>13580000</v>
      </c>
      <c r="R1346" s="1">
        <v>364</v>
      </c>
      <c r="S1346" t="s">
        <v>3047</v>
      </c>
      <c r="T1346" t="s">
        <v>228</v>
      </c>
      <c r="U1346" t="s">
        <v>25</v>
      </c>
      <c r="V1346" t="s">
        <v>25</v>
      </c>
      <c r="W1346" s="4">
        <f>R1346</f>
        <v>364</v>
      </c>
      <c r="X1346" s="4">
        <f>Y1346*10000</f>
        <v>18000</v>
      </c>
      <c r="Y1346" s="9">
        <v>1.8</v>
      </c>
      <c r="Z1346" s="5">
        <f>W1346/Y1346</f>
        <v>202.22222222222223</v>
      </c>
      <c r="AA1346" t="str">
        <f>YEAR(E1346)&amp;"-"&amp;IF(MONTH(E1346)&lt;10,"0"&amp;MONTH(E1346),MONTH(E1346))</f>
        <v>2024-05</v>
      </c>
      <c r="AB1346" t="str">
        <f>YEAR(E1346)&amp;"-"&amp;IF(MONTH(E1346)/6&lt;=1,1,2)</f>
        <v>2024-1</v>
      </c>
    </row>
    <row r="1347" spans="1:28" hidden="1" x14ac:dyDescent="0.25">
      <c r="A1347">
        <v>7495339</v>
      </c>
      <c r="B1347">
        <v>414303</v>
      </c>
      <c r="C1347" t="s">
        <v>4255</v>
      </c>
      <c r="D1347" t="s">
        <v>734</v>
      </c>
      <c r="E1347" t="s">
        <v>668</v>
      </c>
      <c r="F1347" t="s">
        <v>23</v>
      </c>
      <c r="G1347" t="s">
        <v>24</v>
      </c>
      <c r="H1347" t="s">
        <v>24</v>
      </c>
      <c r="I1347" t="s">
        <v>25</v>
      </c>
      <c r="J1347" t="s">
        <v>70</v>
      </c>
      <c r="K1347">
        <v>-45.65052</v>
      </c>
      <c r="L1347">
        <v>-72.020859999999999</v>
      </c>
      <c r="M1347" s="1">
        <v>15000</v>
      </c>
      <c r="O1347" t="s">
        <v>27</v>
      </c>
      <c r="P1347" t="s">
        <v>736</v>
      </c>
      <c r="Q1347" s="3">
        <v>74419562</v>
      </c>
      <c r="R1347" s="1">
        <v>1990</v>
      </c>
      <c r="S1347" t="s">
        <v>4256</v>
      </c>
      <c r="T1347" t="s">
        <v>4102</v>
      </c>
      <c r="U1347" t="s">
        <v>25</v>
      </c>
      <c r="V1347" t="s">
        <v>73</v>
      </c>
      <c r="W1347" s="4">
        <f>R1347</f>
        <v>1990</v>
      </c>
      <c r="X1347" s="4">
        <f>Y1347*10000</f>
        <v>15000</v>
      </c>
      <c r="Y1347" s="9">
        <v>1.5</v>
      </c>
      <c r="Z1347" s="5">
        <f>W1347/Y1347</f>
        <v>1326.6666666666667</v>
      </c>
      <c r="AA1347" t="str">
        <f>YEAR(E1347)&amp;"-"&amp;IF(MONTH(E1347)&lt;10,"0"&amp;MONTH(E1347),MONTH(E1347))</f>
        <v>2024-05</v>
      </c>
      <c r="AB1347" t="str">
        <f>YEAR(E1347)&amp;"-"&amp;IF(MONTH(E1347)/6&lt;=1,1,2)</f>
        <v>2024-1</v>
      </c>
    </row>
    <row r="1348" spans="1:28" hidden="1" x14ac:dyDescent="0.25">
      <c r="A1348">
        <v>7481228</v>
      </c>
      <c r="B1348">
        <v>406710</v>
      </c>
      <c r="C1348" t="s">
        <v>4049</v>
      </c>
      <c r="D1348" t="s">
        <v>734</v>
      </c>
      <c r="E1348" t="s">
        <v>152</v>
      </c>
      <c r="F1348" t="s">
        <v>23</v>
      </c>
      <c r="G1348" t="s">
        <v>24</v>
      </c>
      <c r="H1348" t="s">
        <v>24</v>
      </c>
      <c r="I1348" t="s">
        <v>25</v>
      </c>
      <c r="J1348" t="s">
        <v>63</v>
      </c>
      <c r="K1348">
        <v>-46.450732600000002</v>
      </c>
      <c r="L1348">
        <v>-72.738972099999998</v>
      </c>
      <c r="M1348" s="1">
        <v>15000</v>
      </c>
      <c r="O1348" t="s">
        <v>27</v>
      </c>
      <c r="P1348" t="s">
        <v>736</v>
      </c>
      <c r="Q1348" s="3">
        <v>46738454</v>
      </c>
      <c r="R1348" s="1">
        <v>1250</v>
      </c>
      <c r="S1348" t="s">
        <v>4050</v>
      </c>
      <c r="T1348" t="s">
        <v>840</v>
      </c>
      <c r="U1348" t="s">
        <v>25</v>
      </c>
      <c r="V1348" t="s">
        <v>66</v>
      </c>
      <c r="W1348" s="4">
        <f>R1348</f>
        <v>1250</v>
      </c>
      <c r="X1348" s="4">
        <f>Y1348*10000</f>
        <v>15000</v>
      </c>
      <c r="Y1348" s="9">
        <v>1.5</v>
      </c>
      <c r="Z1348" s="5">
        <f>W1348/Y1348</f>
        <v>833.33333333333337</v>
      </c>
      <c r="AA1348" t="str">
        <f>YEAR(E1348)&amp;"-"&amp;IF(MONTH(E1348)&lt;10,"0"&amp;MONTH(E1348),MONTH(E1348))</f>
        <v>2024-05</v>
      </c>
      <c r="AB1348" t="str">
        <f>YEAR(E1348)&amp;"-"&amp;IF(MONTH(E1348)/6&lt;=1,1,2)</f>
        <v>2024-1</v>
      </c>
    </row>
    <row r="1349" spans="1:28" hidden="1" x14ac:dyDescent="0.25">
      <c r="A1349">
        <v>7487626</v>
      </c>
      <c r="B1349">
        <v>411919</v>
      </c>
      <c r="C1349" t="s">
        <v>3099</v>
      </c>
      <c r="D1349" t="s">
        <v>1762</v>
      </c>
      <c r="E1349" t="s">
        <v>152</v>
      </c>
      <c r="F1349" t="s">
        <v>153</v>
      </c>
      <c r="G1349" t="s">
        <v>24</v>
      </c>
      <c r="H1349" t="s">
        <v>24</v>
      </c>
      <c r="I1349" t="s">
        <v>25</v>
      </c>
      <c r="J1349" t="s">
        <v>26</v>
      </c>
      <c r="K1349">
        <v>-45.300632880719199</v>
      </c>
      <c r="L1349">
        <v>-73.218265422206997</v>
      </c>
      <c r="M1349" s="1">
        <v>14600</v>
      </c>
      <c r="O1349" t="s">
        <v>54</v>
      </c>
      <c r="P1349" t="s">
        <v>35</v>
      </c>
      <c r="Q1349" s="3">
        <v>12000000</v>
      </c>
      <c r="R1349" s="1">
        <v>321</v>
      </c>
      <c r="S1349" t="s">
        <v>3100</v>
      </c>
      <c r="T1349" t="s">
        <v>228</v>
      </c>
      <c r="U1349" t="s">
        <v>25</v>
      </c>
      <c r="V1349" t="s">
        <v>25</v>
      </c>
      <c r="W1349" s="4">
        <f>R1349</f>
        <v>321</v>
      </c>
      <c r="X1349" s="4">
        <f>Y1349*10000</f>
        <v>14600</v>
      </c>
      <c r="Y1349" s="9">
        <v>1.46</v>
      </c>
      <c r="Z1349" s="5">
        <f>W1349/Y1349</f>
        <v>219.86301369863014</v>
      </c>
      <c r="AA1349" t="str">
        <f>YEAR(E1349)&amp;"-"&amp;IF(MONTH(E1349)&lt;10,"0"&amp;MONTH(E1349),MONTH(E1349))</f>
        <v>2024-05</v>
      </c>
      <c r="AB1349" t="str">
        <f>YEAR(E1349)&amp;"-"&amp;IF(MONTH(E1349)/6&lt;=1,1,2)</f>
        <v>2024-1</v>
      </c>
    </row>
    <row r="1350" spans="1:28" hidden="1" x14ac:dyDescent="0.25">
      <c r="A1350">
        <v>7682236</v>
      </c>
      <c r="B1350">
        <v>428606</v>
      </c>
      <c r="C1350" t="s">
        <v>3779</v>
      </c>
      <c r="D1350" t="s">
        <v>56</v>
      </c>
      <c r="E1350" t="s">
        <v>1366</v>
      </c>
      <c r="F1350" t="s">
        <v>23</v>
      </c>
      <c r="G1350" t="s">
        <v>24</v>
      </c>
      <c r="H1350" t="s">
        <v>24</v>
      </c>
      <c r="I1350" t="s">
        <v>25</v>
      </c>
      <c r="J1350" t="s">
        <v>59</v>
      </c>
      <c r="K1350">
        <v>-43.970075399999999</v>
      </c>
      <c r="L1350">
        <v>-72.400691300000005</v>
      </c>
      <c r="M1350" s="6">
        <v>13500</v>
      </c>
      <c r="O1350" t="s">
        <v>27</v>
      </c>
      <c r="P1350" t="s">
        <v>853</v>
      </c>
      <c r="Q1350" s="3">
        <v>25000000</v>
      </c>
      <c r="R1350" s="1">
        <v>665.79030907584001</v>
      </c>
      <c r="S1350" t="s">
        <v>3780</v>
      </c>
      <c r="T1350" t="s">
        <v>3776</v>
      </c>
      <c r="U1350" t="s">
        <v>25</v>
      </c>
      <c r="V1350" t="s">
        <v>61</v>
      </c>
      <c r="W1350" s="4">
        <f>R1350</f>
        <v>665.79030907584001</v>
      </c>
      <c r="X1350" s="4">
        <f>Y1350*10000</f>
        <v>13500</v>
      </c>
      <c r="Y1350" s="9">
        <v>1.35</v>
      </c>
      <c r="Z1350" s="5">
        <f>W1350/Y1350</f>
        <v>493.17800672284443</v>
      </c>
      <c r="AA1350" t="str">
        <f>YEAR(E1350)&amp;"-"&amp;IF(MONTH(E1350)&lt;10,"0"&amp;MONTH(E1350),MONTH(E1350))</f>
        <v>2024-06</v>
      </c>
      <c r="AB1350" t="str">
        <f>YEAR(E1350)&amp;"-"&amp;IF(MONTH(E1350)/6&lt;=1,1,2)</f>
        <v>2024-1</v>
      </c>
    </row>
    <row r="1351" spans="1:28" hidden="1" x14ac:dyDescent="0.25">
      <c r="A1351">
        <v>7487425</v>
      </c>
      <c r="B1351">
        <v>411756</v>
      </c>
      <c r="C1351" t="s">
        <v>3944</v>
      </c>
      <c r="D1351" t="s">
        <v>403</v>
      </c>
      <c r="E1351" t="s">
        <v>152</v>
      </c>
      <c r="F1351" t="s">
        <v>153</v>
      </c>
      <c r="G1351" t="s">
        <v>24</v>
      </c>
      <c r="H1351" t="s">
        <v>190</v>
      </c>
      <c r="I1351" t="s">
        <v>25</v>
      </c>
      <c r="J1351" t="s">
        <v>127</v>
      </c>
      <c r="K1351">
        <v>-47.721061648939902</v>
      </c>
      <c r="L1351">
        <v>-73.226556000683601</v>
      </c>
      <c r="M1351" s="1">
        <v>13300</v>
      </c>
      <c r="O1351" t="s">
        <v>54</v>
      </c>
      <c r="P1351" t="s">
        <v>35</v>
      </c>
      <c r="Q1351" s="3">
        <v>35000000</v>
      </c>
      <c r="R1351" s="1">
        <v>937</v>
      </c>
      <c r="S1351" t="s">
        <v>3945</v>
      </c>
      <c r="T1351" t="s">
        <v>233</v>
      </c>
      <c r="U1351" t="s">
        <v>25</v>
      </c>
      <c r="V1351" t="s">
        <v>129</v>
      </c>
      <c r="W1351" s="4">
        <f>R1351</f>
        <v>937</v>
      </c>
      <c r="X1351" s="4">
        <f>Y1351*10000</f>
        <v>13300</v>
      </c>
      <c r="Y1351" s="9">
        <v>1.33</v>
      </c>
      <c r="Z1351" s="5">
        <f>W1351/Y1351</f>
        <v>704.51127819548867</v>
      </c>
      <c r="AA1351" t="str">
        <f>YEAR(E1351)&amp;"-"&amp;IF(MONTH(E1351)&lt;10,"0"&amp;MONTH(E1351),MONTH(E1351))</f>
        <v>2024-05</v>
      </c>
      <c r="AB1351" t="str">
        <f>YEAR(E1351)&amp;"-"&amp;IF(MONTH(E1351)/6&lt;=1,1,2)</f>
        <v>2024-1</v>
      </c>
    </row>
    <row r="1352" spans="1:28" hidden="1" x14ac:dyDescent="0.25">
      <c r="A1352">
        <v>7514578</v>
      </c>
      <c r="B1352">
        <v>415536</v>
      </c>
      <c r="C1352" t="s">
        <v>4156</v>
      </c>
      <c r="D1352" t="s">
        <v>734</v>
      </c>
      <c r="E1352" t="s">
        <v>222</v>
      </c>
      <c r="F1352" t="s">
        <v>23</v>
      </c>
      <c r="G1352" t="s">
        <v>24</v>
      </c>
      <c r="H1352" t="s">
        <v>24</v>
      </c>
      <c r="I1352" t="s">
        <v>25</v>
      </c>
      <c r="J1352" t="s">
        <v>59</v>
      </c>
      <c r="K1352">
        <v>-44.764862999999998</v>
      </c>
      <c r="L1352">
        <v>-72.707748300000006</v>
      </c>
      <c r="M1352" s="1">
        <v>12000</v>
      </c>
      <c r="O1352" t="s">
        <v>27</v>
      </c>
      <c r="P1352" t="s">
        <v>736</v>
      </c>
      <c r="Q1352" s="3">
        <v>46776054</v>
      </c>
      <c r="R1352" s="1">
        <v>1250</v>
      </c>
      <c r="S1352" t="s">
        <v>4157</v>
      </c>
      <c r="T1352" t="s">
        <v>3765</v>
      </c>
      <c r="U1352" t="s">
        <v>25</v>
      </c>
      <c r="V1352" t="s">
        <v>61</v>
      </c>
      <c r="W1352" s="4">
        <f>R1352</f>
        <v>1250</v>
      </c>
      <c r="X1352" s="4">
        <f>Y1352*10000</f>
        <v>12000</v>
      </c>
      <c r="Y1352" s="9">
        <v>1.2</v>
      </c>
      <c r="Z1352" s="5">
        <f>W1352/Y1352</f>
        <v>1041.6666666666667</v>
      </c>
      <c r="AA1352" t="str">
        <f>YEAR(E1352)&amp;"-"&amp;IF(MONTH(E1352)&lt;10,"0"&amp;MONTH(E1352),MONTH(E1352))</f>
        <v>2024-05</v>
      </c>
      <c r="AB1352" t="str">
        <f>YEAR(E1352)&amp;"-"&amp;IF(MONTH(E1352)/6&lt;=1,1,2)</f>
        <v>2024-1</v>
      </c>
    </row>
    <row r="1353" spans="1:28" hidden="1" x14ac:dyDescent="0.25">
      <c r="A1353">
        <v>7693434</v>
      </c>
      <c r="B1353">
        <v>429342</v>
      </c>
      <c r="C1353" t="s">
        <v>4323</v>
      </c>
      <c r="D1353" t="s">
        <v>116</v>
      </c>
      <c r="E1353" t="s">
        <v>555</v>
      </c>
      <c r="F1353" t="s">
        <v>271</v>
      </c>
      <c r="G1353" t="s">
        <v>24</v>
      </c>
      <c r="H1353" t="s">
        <v>24</v>
      </c>
      <c r="I1353" t="s">
        <v>25</v>
      </c>
      <c r="J1353" t="s">
        <v>70</v>
      </c>
      <c r="K1353">
        <v>-45.587060000000001</v>
      </c>
      <c r="L1353">
        <v>-72.167069999999995</v>
      </c>
      <c r="M1353" s="1">
        <v>11000</v>
      </c>
      <c r="N1353">
        <v>0</v>
      </c>
      <c r="O1353" t="s">
        <v>27</v>
      </c>
      <c r="P1353" t="s">
        <v>728</v>
      </c>
      <c r="Q1353" s="3">
        <v>64800000</v>
      </c>
      <c r="R1353" s="1">
        <v>1724.87</v>
      </c>
      <c r="S1353" t="s">
        <v>4324</v>
      </c>
      <c r="T1353" t="s">
        <v>141</v>
      </c>
      <c r="U1353" t="s">
        <v>25</v>
      </c>
      <c r="V1353" t="s">
        <v>73</v>
      </c>
      <c r="W1353" s="4">
        <f>R1353</f>
        <v>1724.87</v>
      </c>
      <c r="X1353" s="4">
        <f>Y1353*10000</f>
        <v>11000</v>
      </c>
      <c r="Y1353" s="9">
        <v>1.1000000000000001</v>
      </c>
      <c r="Z1353" s="5">
        <f>W1353/Y1353</f>
        <v>1568.0636363636361</v>
      </c>
      <c r="AA1353" t="str">
        <f>YEAR(E1353)&amp;"-"&amp;IF(MONTH(E1353)&lt;10,"0"&amp;MONTH(E1353),MONTH(E1353))</f>
        <v>2024-06</v>
      </c>
      <c r="AB1353" t="str">
        <f>YEAR(E1353)&amp;"-"&amp;IF(MONTH(E1353)/6&lt;=1,1,2)</f>
        <v>2024-1</v>
      </c>
    </row>
    <row r="1354" spans="1:28" hidden="1" x14ac:dyDescent="0.25">
      <c r="A1354">
        <v>6948582</v>
      </c>
      <c r="B1354">
        <v>377392</v>
      </c>
      <c r="C1354" t="s">
        <v>4267</v>
      </c>
      <c r="D1354" t="s">
        <v>362</v>
      </c>
      <c r="E1354" t="s">
        <v>53</v>
      </c>
      <c r="F1354" t="s">
        <v>32</v>
      </c>
      <c r="G1354" t="s">
        <v>24</v>
      </c>
      <c r="H1354" t="s">
        <v>24</v>
      </c>
      <c r="I1354" t="s">
        <v>25</v>
      </c>
      <c r="J1354" t="s">
        <v>70</v>
      </c>
      <c r="K1354">
        <v>-45.58706231</v>
      </c>
      <c r="L1354">
        <v>-72.167073270000003</v>
      </c>
      <c r="M1354" s="1">
        <v>11000</v>
      </c>
      <c r="O1354" t="s">
        <v>27</v>
      </c>
      <c r="P1354" t="s">
        <v>360</v>
      </c>
      <c r="Q1354" s="3">
        <v>55000000</v>
      </c>
      <c r="R1354" s="1">
        <v>1498.5008180452201</v>
      </c>
      <c r="S1354" t="s">
        <v>4268</v>
      </c>
      <c r="T1354" t="s">
        <v>4269</v>
      </c>
      <c r="U1354" t="s">
        <v>25</v>
      </c>
      <c r="V1354" t="s">
        <v>73</v>
      </c>
      <c r="W1354" s="4">
        <f>R1354</f>
        <v>1498.5008180452201</v>
      </c>
      <c r="X1354" s="4">
        <f>Y1354*10000</f>
        <v>11000</v>
      </c>
      <c r="Y1354" s="9">
        <v>1.1000000000000001</v>
      </c>
      <c r="Z1354" s="5">
        <f>W1354/Y1354</f>
        <v>1362.2734709501999</v>
      </c>
      <c r="AA1354" t="str">
        <f>YEAR(E1354)&amp;"-"&amp;IF(MONTH(E1354)&lt;10,"0"&amp;MONTH(E1354),MONTH(E1354))</f>
        <v>2024-02</v>
      </c>
      <c r="AB1354" t="str">
        <f>YEAR(E1354)&amp;"-"&amp;IF(MONTH(E1354)/6&lt;=1,1,2)</f>
        <v>2024-1</v>
      </c>
    </row>
    <row r="1355" spans="1:28" hidden="1" x14ac:dyDescent="0.25">
      <c r="A1355">
        <v>7328896</v>
      </c>
      <c r="B1355">
        <v>398112</v>
      </c>
      <c r="C1355" t="s">
        <v>4451</v>
      </c>
      <c r="D1355" t="s">
        <v>887</v>
      </c>
      <c r="E1355" t="s">
        <v>1197</v>
      </c>
      <c r="F1355" t="s">
        <v>23</v>
      </c>
      <c r="G1355" t="s">
        <v>24</v>
      </c>
      <c r="H1355" t="s">
        <v>24</v>
      </c>
      <c r="I1355" t="s">
        <v>25</v>
      </c>
      <c r="J1355" t="s">
        <v>33</v>
      </c>
      <c r="K1355">
        <v>-46.821587100000002</v>
      </c>
      <c r="L1355">
        <v>-72.814806200000007</v>
      </c>
      <c r="M1355" s="1">
        <v>10000</v>
      </c>
      <c r="O1355" t="s">
        <v>27</v>
      </c>
      <c r="P1355" t="s">
        <v>736</v>
      </c>
      <c r="Q1355" s="3">
        <v>130295523</v>
      </c>
      <c r="R1355" s="1">
        <v>3500</v>
      </c>
      <c r="S1355" t="s">
        <v>4452</v>
      </c>
      <c r="T1355" t="s">
        <v>741</v>
      </c>
      <c r="U1355" t="s">
        <v>25</v>
      </c>
      <c r="V1355" t="s">
        <v>36</v>
      </c>
      <c r="W1355" s="4">
        <f>R1355</f>
        <v>3500</v>
      </c>
      <c r="X1355" s="4">
        <f>Y1355*10000</f>
        <v>10000</v>
      </c>
      <c r="Y1355" s="9">
        <v>1</v>
      </c>
      <c r="Z1355" s="5">
        <f>W1355/Y1355</f>
        <v>3500</v>
      </c>
      <c r="AA1355" t="str">
        <f>YEAR(E1355)&amp;"-"&amp;IF(MONTH(E1355)&lt;10,"0"&amp;MONTH(E1355),MONTH(E1355))</f>
        <v>2024-04</v>
      </c>
      <c r="AB1355" t="str">
        <f>YEAR(E1355)&amp;"-"&amp;IF(MONTH(E1355)/6&lt;=1,1,2)</f>
        <v>2024-1</v>
      </c>
    </row>
    <row r="1356" spans="1:28" hidden="1" x14ac:dyDescent="0.25">
      <c r="A1356">
        <v>7570425</v>
      </c>
      <c r="B1356">
        <v>419654</v>
      </c>
      <c r="C1356" t="s">
        <v>4130</v>
      </c>
      <c r="D1356" t="s">
        <v>839</v>
      </c>
      <c r="E1356" t="s">
        <v>786</v>
      </c>
      <c r="F1356" t="s">
        <v>23</v>
      </c>
      <c r="G1356" t="s">
        <v>24</v>
      </c>
      <c r="H1356" t="s">
        <v>24</v>
      </c>
      <c r="I1356" t="s">
        <v>25</v>
      </c>
      <c r="J1356" t="s">
        <v>127</v>
      </c>
      <c r="K1356">
        <v>-47.411156400000003</v>
      </c>
      <c r="L1356">
        <v>-73.0988124</v>
      </c>
      <c r="M1356" s="1">
        <v>10000</v>
      </c>
      <c r="O1356" t="s">
        <v>27</v>
      </c>
      <c r="P1356" t="s">
        <v>91</v>
      </c>
      <c r="Q1356" s="3">
        <v>37112262</v>
      </c>
      <c r="R1356" s="1">
        <v>990</v>
      </c>
      <c r="S1356" t="s">
        <v>4131</v>
      </c>
      <c r="T1356" t="s">
        <v>4132</v>
      </c>
      <c r="U1356" t="s">
        <v>25</v>
      </c>
      <c r="V1356" t="s">
        <v>129</v>
      </c>
      <c r="W1356" s="4">
        <f>R1356</f>
        <v>990</v>
      </c>
      <c r="X1356" s="4">
        <f>Y1356*10000</f>
        <v>10000</v>
      </c>
      <c r="Y1356" s="9">
        <v>1</v>
      </c>
      <c r="Z1356" s="5">
        <f>W1356/Y1356</f>
        <v>990</v>
      </c>
      <c r="AA1356" t="str">
        <f>YEAR(E1356)&amp;"-"&amp;IF(MONTH(E1356)&lt;10,"0"&amp;MONTH(E1356),MONTH(E1356))</f>
        <v>2024-06</v>
      </c>
      <c r="AB1356" t="str">
        <f>YEAR(E1356)&amp;"-"&amp;IF(MONTH(E1356)/6&lt;=1,1,2)</f>
        <v>2024-1</v>
      </c>
    </row>
    <row r="1357" spans="1:28" hidden="1" x14ac:dyDescent="0.25">
      <c r="A1357">
        <v>7557005</v>
      </c>
      <c r="B1357">
        <v>418602</v>
      </c>
      <c r="C1357" t="s">
        <v>3890</v>
      </c>
      <c r="D1357" t="s">
        <v>341</v>
      </c>
      <c r="E1357" t="s">
        <v>342</v>
      </c>
      <c r="F1357" t="s">
        <v>153</v>
      </c>
      <c r="G1357" t="s">
        <v>24</v>
      </c>
      <c r="H1357" t="s">
        <v>24</v>
      </c>
      <c r="I1357" t="s">
        <v>25</v>
      </c>
      <c r="J1357" t="s">
        <v>26</v>
      </c>
      <c r="K1357">
        <v>-45.413862975340997</v>
      </c>
      <c r="L1357">
        <v>-72.7947393045973</v>
      </c>
      <c r="M1357" s="1">
        <v>10000</v>
      </c>
      <c r="O1357" t="s">
        <v>27</v>
      </c>
      <c r="P1357" t="s">
        <v>519</v>
      </c>
      <c r="Q1357" s="3">
        <v>22900000</v>
      </c>
      <c r="R1357" s="1">
        <v>612</v>
      </c>
      <c r="S1357" t="s">
        <v>3891</v>
      </c>
      <c r="T1357" t="s">
        <v>228</v>
      </c>
      <c r="U1357" t="s">
        <v>25</v>
      </c>
      <c r="V1357" t="s">
        <v>25</v>
      </c>
      <c r="W1357" s="4">
        <f>R1357</f>
        <v>612</v>
      </c>
      <c r="X1357" s="4">
        <f>Y1357*10000</f>
        <v>10000</v>
      </c>
      <c r="Y1357" s="9">
        <v>1</v>
      </c>
      <c r="Z1357" s="5">
        <f>W1357/Y1357</f>
        <v>612</v>
      </c>
      <c r="AA1357" t="str">
        <f>YEAR(E1357)&amp;"-"&amp;IF(MONTH(E1357)&lt;10,"0"&amp;MONTH(E1357),MONTH(E1357))</f>
        <v>2024-06</v>
      </c>
      <c r="AB1357" t="str">
        <f>YEAR(E1357)&amp;"-"&amp;IF(MONTH(E1357)/6&lt;=1,1,2)</f>
        <v>2024-1</v>
      </c>
    </row>
    <row r="1358" spans="1:28" hidden="1" x14ac:dyDescent="0.25">
      <c r="A1358">
        <v>7557001</v>
      </c>
      <c r="B1358">
        <v>418599</v>
      </c>
      <c r="C1358" t="s">
        <v>3828</v>
      </c>
      <c r="D1358" t="s">
        <v>341</v>
      </c>
      <c r="E1358" t="s">
        <v>342</v>
      </c>
      <c r="F1358" t="s">
        <v>153</v>
      </c>
      <c r="G1358" t="s">
        <v>24</v>
      </c>
      <c r="H1358" t="s">
        <v>24</v>
      </c>
      <c r="I1358" t="s">
        <v>25</v>
      </c>
      <c r="J1358" t="s">
        <v>26</v>
      </c>
      <c r="K1358">
        <v>-45.414148904402701</v>
      </c>
      <c r="L1358">
        <v>-72.795592135742197</v>
      </c>
      <c r="M1358" s="1">
        <v>10000</v>
      </c>
      <c r="O1358" t="s">
        <v>27</v>
      </c>
      <c r="P1358" t="s">
        <v>519</v>
      </c>
      <c r="Q1358" s="3">
        <v>19900000</v>
      </c>
      <c r="R1358" s="1">
        <v>532</v>
      </c>
      <c r="S1358" t="s">
        <v>3829</v>
      </c>
      <c r="T1358" t="s">
        <v>228</v>
      </c>
      <c r="U1358" t="s">
        <v>25</v>
      </c>
      <c r="V1358" t="s">
        <v>25</v>
      </c>
      <c r="W1358" s="4">
        <f>R1358</f>
        <v>532</v>
      </c>
      <c r="X1358" s="4">
        <f>Y1358*10000</f>
        <v>10000</v>
      </c>
      <c r="Y1358" s="9">
        <v>1</v>
      </c>
      <c r="Z1358" s="5">
        <f>W1358/Y1358</f>
        <v>532</v>
      </c>
      <c r="AA1358" t="str">
        <f>YEAR(E1358)&amp;"-"&amp;IF(MONTH(E1358)&lt;10,"0"&amp;MONTH(E1358),MONTH(E1358))</f>
        <v>2024-06</v>
      </c>
      <c r="AB1358" t="str">
        <f>YEAR(E1358)&amp;"-"&amp;IF(MONTH(E1358)/6&lt;=1,1,2)</f>
        <v>2024-1</v>
      </c>
    </row>
    <row r="1359" spans="1:28" hidden="1" x14ac:dyDescent="0.25">
      <c r="A1359">
        <v>7485170</v>
      </c>
      <c r="B1359">
        <v>409911</v>
      </c>
      <c r="C1359" t="s">
        <v>3645</v>
      </c>
      <c r="D1359" t="s">
        <v>1806</v>
      </c>
      <c r="E1359" t="s">
        <v>152</v>
      </c>
      <c r="F1359" t="s">
        <v>153</v>
      </c>
      <c r="G1359" t="s">
        <v>24</v>
      </c>
      <c r="H1359" t="s">
        <v>24</v>
      </c>
      <c r="I1359" t="s">
        <v>25</v>
      </c>
      <c r="J1359" t="s">
        <v>26</v>
      </c>
      <c r="K1359">
        <v>-46.194271789513699</v>
      </c>
      <c r="L1359">
        <v>-72.812537797815395</v>
      </c>
      <c r="M1359" s="1">
        <v>10000</v>
      </c>
      <c r="O1359" t="s">
        <v>27</v>
      </c>
      <c r="P1359" t="s">
        <v>379</v>
      </c>
      <c r="Q1359" s="3">
        <v>14953896</v>
      </c>
      <c r="R1359" s="1">
        <v>400</v>
      </c>
      <c r="S1359" t="s">
        <v>3646</v>
      </c>
      <c r="T1359" t="s">
        <v>1973</v>
      </c>
      <c r="U1359" t="s">
        <v>25</v>
      </c>
      <c r="V1359" t="s">
        <v>25</v>
      </c>
      <c r="W1359" s="4">
        <f>R1359</f>
        <v>400</v>
      </c>
      <c r="X1359" s="4">
        <f>Y1359*10000</f>
        <v>10000</v>
      </c>
      <c r="Y1359" s="9">
        <v>1</v>
      </c>
      <c r="Z1359" s="5">
        <f>W1359/Y1359</f>
        <v>400</v>
      </c>
      <c r="AA1359" t="str">
        <f>YEAR(E1359)&amp;"-"&amp;IF(MONTH(E1359)&lt;10,"0"&amp;MONTH(E1359),MONTH(E1359))</f>
        <v>2024-05</v>
      </c>
      <c r="AB1359" t="str">
        <f>YEAR(E1359)&amp;"-"&amp;IF(MONTH(E1359)/6&lt;=1,1,2)</f>
        <v>2024-1</v>
      </c>
    </row>
    <row r="1360" spans="1:28" hidden="1" x14ac:dyDescent="0.25">
      <c r="A1360">
        <v>7488412</v>
      </c>
      <c r="B1360">
        <v>412512</v>
      </c>
      <c r="C1360" t="s">
        <v>3506</v>
      </c>
      <c r="D1360" t="s">
        <v>1382</v>
      </c>
      <c r="E1360" t="s">
        <v>152</v>
      </c>
      <c r="F1360" t="s">
        <v>153</v>
      </c>
      <c r="G1360" t="s">
        <v>24</v>
      </c>
      <c r="H1360" t="s">
        <v>24</v>
      </c>
      <c r="I1360" t="s">
        <v>25</v>
      </c>
      <c r="J1360" t="s">
        <v>63</v>
      </c>
      <c r="K1360">
        <v>-46.368190491609603</v>
      </c>
      <c r="L1360">
        <v>-71.923715376171899</v>
      </c>
      <c r="M1360" s="1">
        <v>10000</v>
      </c>
      <c r="O1360" t="s">
        <v>54</v>
      </c>
      <c r="P1360" t="s">
        <v>35</v>
      </c>
      <c r="Q1360" s="3">
        <v>12000000</v>
      </c>
      <c r="R1360" s="1">
        <v>321</v>
      </c>
      <c r="S1360" t="s">
        <v>3507</v>
      </c>
      <c r="T1360" t="s">
        <v>178</v>
      </c>
      <c r="U1360" t="s">
        <v>25</v>
      </c>
      <c r="V1360" t="s">
        <v>66</v>
      </c>
      <c r="W1360" s="4">
        <f>R1360</f>
        <v>321</v>
      </c>
      <c r="X1360" s="4">
        <f>Y1360*10000</f>
        <v>10000</v>
      </c>
      <c r="Y1360" s="9">
        <v>1</v>
      </c>
      <c r="Z1360" s="5">
        <f>W1360/Y1360</f>
        <v>321</v>
      </c>
      <c r="AA1360" t="str">
        <f>YEAR(E1360)&amp;"-"&amp;IF(MONTH(E1360)&lt;10,"0"&amp;MONTH(E1360),MONTH(E1360))</f>
        <v>2024-05</v>
      </c>
      <c r="AB1360" t="str">
        <f>YEAR(E1360)&amp;"-"&amp;IF(MONTH(E1360)/6&lt;=1,1,2)</f>
        <v>2024-1</v>
      </c>
    </row>
    <row r="1361" spans="1:28" hidden="1" x14ac:dyDescent="0.25">
      <c r="A1361">
        <v>7487424</v>
      </c>
      <c r="B1361">
        <v>411755</v>
      </c>
      <c r="C1361" t="s">
        <v>3420</v>
      </c>
      <c r="D1361" t="s">
        <v>2029</v>
      </c>
      <c r="E1361" t="s">
        <v>152</v>
      </c>
      <c r="F1361" t="s">
        <v>153</v>
      </c>
      <c r="G1361" t="s">
        <v>24</v>
      </c>
      <c r="H1361" t="s">
        <v>212</v>
      </c>
      <c r="I1361" t="s">
        <v>25</v>
      </c>
      <c r="J1361" t="s">
        <v>26</v>
      </c>
      <c r="K1361">
        <v>-45.448231355631002</v>
      </c>
      <c r="L1361">
        <v>-72.857089885097594</v>
      </c>
      <c r="M1361" s="1">
        <v>10000</v>
      </c>
      <c r="O1361" t="s">
        <v>54</v>
      </c>
      <c r="P1361" t="s">
        <v>35</v>
      </c>
      <c r="Q1361" s="3">
        <v>10991114</v>
      </c>
      <c r="R1361" s="1">
        <v>294</v>
      </c>
      <c r="S1361" t="s">
        <v>3421</v>
      </c>
      <c r="T1361" t="s">
        <v>228</v>
      </c>
      <c r="U1361" t="s">
        <v>25</v>
      </c>
      <c r="V1361" t="s">
        <v>25</v>
      </c>
      <c r="W1361" s="4">
        <f>R1361</f>
        <v>294</v>
      </c>
      <c r="X1361" s="4">
        <f>Y1361*10000</f>
        <v>10000</v>
      </c>
      <c r="Y1361" s="9">
        <v>1</v>
      </c>
      <c r="Z1361" s="5">
        <f>W1361/Y1361</f>
        <v>294</v>
      </c>
      <c r="AA1361" t="str">
        <f>YEAR(E1361)&amp;"-"&amp;IF(MONTH(E1361)&lt;10,"0"&amp;MONTH(E1361),MONTH(E1361))</f>
        <v>2024-05</v>
      </c>
      <c r="AB1361" t="str">
        <f>YEAR(E1361)&amp;"-"&amp;IF(MONTH(E1361)/6&lt;=1,1,2)</f>
        <v>2024-1</v>
      </c>
    </row>
    <row r="1362" spans="1:28" hidden="1" x14ac:dyDescent="0.25">
      <c r="A1362">
        <v>7180191</v>
      </c>
      <c r="B1362">
        <v>389391</v>
      </c>
      <c r="C1362" t="s">
        <v>3169</v>
      </c>
      <c r="D1362" t="s">
        <v>1162</v>
      </c>
      <c r="E1362" t="s">
        <v>2029</v>
      </c>
      <c r="F1362" t="s">
        <v>23</v>
      </c>
      <c r="G1362" t="s">
        <v>24</v>
      </c>
      <c r="H1362" t="s">
        <v>24</v>
      </c>
      <c r="I1362" t="s">
        <v>25</v>
      </c>
      <c r="J1362" t="s">
        <v>26</v>
      </c>
      <c r="K1362">
        <v>-45.442777800000002</v>
      </c>
      <c r="L1362">
        <v>-72.851388900000003</v>
      </c>
      <c r="M1362" s="1">
        <v>0</v>
      </c>
      <c r="O1362" t="s">
        <v>27</v>
      </c>
      <c r="P1362" t="s">
        <v>86</v>
      </c>
      <c r="Q1362" s="3">
        <v>8850000</v>
      </c>
      <c r="R1362" s="1">
        <v>239.185439795809</v>
      </c>
      <c r="S1362" t="s">
        <v>3170</v>
      </c>
      <c r="T1362" t="s">
        <v>3171</v>
      </c>
      <c r="U1362" t="s">
        <v>25</v>
      </c>
      <c r="V1362" t="s">
        <v>25</v>
      </c>
      <c r="W1362" s="4">
        <f>R1362</f>
        <v>239.185439795809</v>
      </c>
      <c r="X1362" s="4">
        <f>Y1362*10000</f>
        <v>10000</v>
      </c>
      <c r="Y1362" s="9">
        <v>1</v>
      </c>
      <c r="Z1362" s="5">
        <f>W1362/Y1362</f>
        <v>239.185439795809</v>
      </c>
      <c r="AA1362" t="str">
        <f>YEAR(E1362)&amp;"-"&amp;IF(MONTH(E1362)&lt;10,"0"&amp;MONTH(E1362),MONTH(E1362))</f>
        <v>2024-03</v>
      </c>
      <c r="AB1362" t="str">
        <f>YEAR(E1362)&amp;"-"&amp;IF(MONTH(E1362)/6&lt;=1,1,2)</f>
        <v>2024-1</v>
      </c>
    </row>
    <row r="1363" spans="1:28" hidden="1" x14ac:dyDescent="0.25">
      <c r="A1363">
        <v>7334992</v>
      </c>
      <c r="B1363">
        <v>398370</v>
      </c>
      <c r="C1363" t="s">
        <v>4340</v>
      </c>
      <c r="D1363" t="s">
        <v>734</v>
      </c>
      <c r="E1363" t="s">
        <v>735</v>
      </c>
      <c r="F1363" t="s">
        <v>23</v>
      </c>
      <c r="G1363" t="s">
        <v>24</v>
      </c>
      <c r="H1363" t="s">
        <v>24</v>
      </c>
      <c r="I1363" t="s">
        <v>25</v>
      </c>
      <c r="J1363" t="s">
        <v>26</v>
      </c>
      <c r="K1363">
        <v>-45.3481326</v>
      </c>
      <c r="L1363">
        <v>-72.601672399999998</v>
      </c>
      <c r="M1363" s="1">
        <v>7500</v>
      </c>
      <c r="O1363" t="s">
        <v>27</v>
      </c>
      <c r="P1363" t="s">
        <v>736</v>
      </c>
      <c r="Q1363" s="3">
        <v>48401912</v>
      </c>
      <c r="R1363" s="1">
        <v>1300</v>
      </c>
      <c r="S1363" t="s">
        <v>4341</v>
      </c>
      <c r="T1363" t="s">
        <v>1099</v>
      </c>
      <c r="U1363" t="s">
        <v>25</v>
      </c>
      <c r="V1363" t="s">
        <v>25</v>
      </c>
      <c r="W1363" s="4">
        <f>R1363</f>
        <v>1300</v>
      </c>
      <c r="X1363" s="4">
        <f>Y1363*10000</f>
        <v>7500</v>
      </c>
      <c r="Y1363" s="9">
        <v>0.75</v>
      </c>
      <c r="Z1363" s="5">
        <f>W1363/Y1363</f>
        <v>1733.3333333333333</v>
      </c>
      <c r="AA1363" t="str">
        <f>YEAR(E1363)&amp;"-"&amp;IF(MONTH(E1363)&lt;10,"0"&amp;MONTH(E1363),MONTH(E1363))</f>
        <v>2024-04</v>
      </c>
      <c r="AB1363" t="str">
        <f>YEAR(E1363)&amp;"-"&amp;IF(MONTH(E1363)/6&lt;=1,1,2)</f>
        <v>2024-1</v>
      </c>
    </row>
    <row r="1364" spans="1:28" hidden="1" x14ac:dyDescent="0.25">
      <c r="A1364">
        <v>6888630</v>
      </c>
      <c r="B1364">
        <v>374597</v>
      </c>
      <c r="C1364" t="s">
        <v>4039</v>
      </c>
      <c r="D1364" t="s">
        <v>2036</v>
      </c>
      <c r="E1364" t="s">
        <v>2523</v>
      </c>
      <c r="F1364" t="s">
        <v>23</v>
      </c>
      <c r="G1364" t="s">
        <v>24</v>
      </c>
      <c r="H1364" t="s">
        <v>24</v>
      </c>
      <c r="I1364" t="s">
        <v>25</v>
      </c>
      <c r="J1364" t="s">
        <v>26</v>
      </c>
      <c r="K1364">
        <v>-45.414518700000002</v>
      </c>
      <c r="L1364">
        <v>-72.794157400000003</v>
      </c>
      <c r="M1364" s="1">
        <v>6600</v>
      </c>
      <c r="O1364" t="s">
        <v>54</v>
      </c>
      <c r="P1364" t="s">
        <v>35</v>
      </c>
      <c r="Q1364" s="3">
        <v>19900000</v>
      </c>
      <c r="R1364" s="1">
        <v>540.34694618443098</v>
      </c>
      <c r="S1364" t="s">
        <v>4040</v>
      </c>
      <c r="T1364" t="s">
        <v>4041</v>
      </c>
      <c r="U1364" t="s">
        <v>25</v>
      </c>
      <c r="V1364" t="s">
        <v>25</v>
      </c>
      <c r="W1364" s="4">
        <f>R1364</f>
        <v>540.34694618443098</v>
      </c>
      <c r="X1364" s="4">
        <f>Y1364*10000</f>
        <v>6600</v>
      </c>
      <c r="Y1364" s="9">
        <v>0.66</v>
      </c>
      <c r="Z1364" s="5">
        <f>W1364/Y1364</f>
        <v>818.70749421883477</v>
      </c>
      <c r="AA1364" t="str">
        <f>YEAR(E1364)&amp;"-"&amp;IF(MONTH(E1364)&lt;10,"0"&amp;MONTH(E1364),MONTH(E1364))</f>
        <v>2024-01</v>
      </c>
      <c r="AB1364" t="str">
        <f>YEAR(E1364)&amp;"-"&amp;IF(MONTH(E1364)/6&lt;=1,1,2)</f>
        <v>2024-1</v>
      </c>
    </row>
    <row r="1365" spans="1:28" hidden="1" x14ac:dyDescent="0.25">
      <c r="A1365">
        <v>7004171</v>
      </c>
      <c r="B1365">
        <v>380230</v>
      </c>
      <c r="C1365" t="s">
        <v>4401</v>
      </c>
      <c r="D1365" t="s">
        <v>1398</v>
      </c>
      <c r="E1365" t="s">
        <v>1761</v>
      </c>
      <c r="F1365" t="s">
        <v>23</v>
      </c>
      <c r="G1365" t="s">
        <v>24</v>
      </c>
      <c r="H1365" t="s">
        <v>24</v>
      </c>
      <c r="I1365" t="s">
        <v>25</v>
      </c>
      <c r="J1365" t="s">
        <v>26</v>
      </c>
      <c r="K1365">
        <v>-45.378053999999999</v>
      </c>
      <c r="L1365">
        <v>-72.604520399999998</v>
      </c>
      <c r="M1365" s="1">
        <v>6033</v>
      </c>
      <c r="O1365" t="s">
        <v>27</v>
      </c>
      <c r="P1365" t="s">
        <v>487</v>
      </c>
      <c r="Q1365" s="3">
        <v>50000000</v>
      </c>
      <c r="R1365" s="1">
        <v>1362.1714102015701</v>
      </c>
      <c r="S1365" t="s">
        <v>4402</v>
      </c>
      <c r="T1365" t="s">
        <v>35</v>
      </c>
      <c r="U1365" t="s">
        <v>25</v>
      </c>
      <c r="V1365" t="s">
        <v>25</v>
      </c>
      <c r="W1365" s="4">
        <f>R1365</f>
        <v>1362.1714102015701</v>
      </c>
      <c r="X1365" s="4">
        <f>Y1365*10000</f>
        <v>6032.9999999999991</v>
      </c>
      <c r="Y1365" s="9">
        <v>0.60329999999999995</v>
      </c>
      <c r="Z1365" s="5">
        <f>W1365/Y1365</f>
        <v>2257.867412898343</v>
      </c>
      <c r="AA1365" t="str">
        <f>YEAR(E1365)&amp;"-"&amp;IF(MONTH(E1365)&lt;10,"0"&amp;MONTH(E1365),MONTH(E1365))</f>
        <v>2024-02</v>
      </c>
      <c r="AB1365" t="str">
        <f>YEAR(E1365)&amp;"-"&amp;IF(MONTH(E1365)/6&lt;=1,1,2)</f>
        <v>2024-1</v>
      </c>
    </row>
    <row r="1366" spans="1:28" hidden="1" x14ac:dyDescent="0.25">
      <c r="A1366">
        <v>7216824</v>
      </c>
      <c r="B1366">
        <v>391542</v>
      </c>
      <c r="C1366" t="s">
        <v>4512</v>
      </c>
      <c r="D1366" t="s">
        <v>1531</v>
      </c>
      <c r="E1366" t="s">
        <v>457</v>
      </c>
      <c r="F1366" t="s">
        <v>23</v>
      </c>
      <c r="G1366" t="s">
        <v>24</v>
      </c>
      <c r="H1366" t="s">
        <v>24</v>
      </c>
      <c r="I1366" t="s">
        <v>25</v>
      </c>
      <c r="J1366" t="s">
        <v>63</v>
      </c>
      <c r="K1366">
        <v>-46.367291000000002</v>
      </c>
      <c r="L1366">
        <v>-71.860470500000005</v>
      </c>
      <c r="M1366" s="1">
        <v>5000</v>
      </c>
      <c r="O1366" t="s">
        <v>27</v>
      </c>
      <c r="P1366" t="s">
        <v>1500</v>
      </c>
      <c r="Q1366" s="3">
        <v>111323524</v>
      </c>
      <c r="R1366" s="1">
        <v>3000</v>
      </c>
      <c r="S1366" t="s">
        <v>4513</v>
      </c>
      <c r="T1366" t="s">
        <v>840</v>
      </c>
      <c r="U1366" t="s">
        <v>25</v>
      </c>
      <c r="V1366" t="s">
        <v>66</v>
      </c>
      <c r="W1366" s="4">
        <f>R1366</f>
        <v>3000</v>
      </c>
      <c r="X1366" s="4">
        <f>Y1366*10000</f>
        <v>5000</v>
      </c>
      <c r="Y1366" s="9">
        <v>0.5</v>
      </c>
      <c r="Z1366" s="5">
        <f>W1366/Y1366</f>
        <v>6000</v>
      </c>
      <c r="AA1366" t="str">
        <f>YEAR(E1366)&amp;"-"&amp;IF(MONTH(E1366)&lt;10,"0"&amp;MONTH(E1366),MONTH(E1366))</f>
        <v>2024-04</v>
      </c>
      <c r="AB1366" t="str">
        <f>YEAR(E1366)&amp;"-"&amp;IF(MONTH(E1366)/6&lt;=1,1,2)</f>
        <v>2024-1</v>
      </c>
    </row>
    <row r="1367" spans="1:28" hidden="1" x14ac:dyDescent="0.25">
      <c r="A1367">
        <v>7431420</v>
      </c>
      <c r="B1367">
        <v>403627</v>
      </c>
      <c r="C1367" t="s">
        <v>4463</v>
      </c>
      <c r="D1367" t="s">
        <v>734</v>
      </c>
      <c r="E1367" t="s">
        <v>988</v>
      </c>
      <c r="F1367" t="s">
        <v>23</v>
      </c>
      <c r="G1367" t="s">
        <v>24</v>
      </c>
      <c r="H1367" t="s">
        <v>24</v>
      </c>
      <c r="I1367" t="s">
        <v>25</v>
      </c>
      <c r="J1367" t="s">
        <v>63</v>
      </c>
      <c r="K1367">
        <v>-46.145895600000003</v>
      </c>
      <c r="L1367">
        <v>-72.055995699999997</v>
      </c>
      <c r="M1367" s="1">
        <v>5000</v>
      </c>
      <c r="O1367" t="s">
        <v>27</v>
      </c>
      <c r="P1367" t="s">
        <v>889</v>
      </c>
      <c r="Q1367" s="3">
        <v>74673309</v>
      </c>
      <c r="R1367" s="1">
        <v>2000</v>
      </c>
      <c r="S1367" t="s">
        <v>4464</v>
      </c>
      <c r="T1367" t="s">
        <v>840</v>
      </c>
      <c r="U1367" t="s">
        <v>25</v>
      </c>
      <c r="V1367" t="s">
        <v>66</v>
      </c>
      <c r="W1367" s="4">
        <f>R1367</f>
        <v>2000</v>
      </c>
      <c r="X1367" s="4">
        <f>Y1367*10000</f>
        <v>5000</v>
      </c>
      <c r="Y1367" s="9">
        <v>0.5</v>
      </c>
      <c r="Z1367" s="5">
        <f>W1367/Y1367</f>
        <v>4000</v>
      </c>
      <c r="AA1367" t="str">
        <f>YEAR(E1367)&amp;"-"&amp;IF(MONTH(E1367)&lt;10,"0"&amp;MONTH(E1367),MONTH(E1367))</f>
        <v>2024-05</v>
      </c>
      <c r="AB1367" t="str">
        <f>YEAR(E1367)&amp;"-"&amp;IF(MONTH(E1367)/6&lt;=1,1,2)</f>
        <v>2024-1</v>
      </c>
    </row>
    <row r="1368" spans="1:28" hidden="1" x14ac:dyDescent="0.25">
      <c r="A1368">
        <v>7495344</v>
      </c>
      <c r="B1368">
        <v>414308</v>
      </c>
      <c r="C1368" t="s">
        <v>4449</v>
      </c>
      <c r="D1368" t="s">
        <v>734</v>
      </c>
      <c r="E1368" t="s">
        <v>668</v>
      </c>
      <c r="F1368" t="s">
        <v>23</v>
      </c>
      <c r="G1368" t="s">
        <v>24</v>
      </c>
      <c r="H1368" t="s">
        <v>24</v>
      </c>
      <c r="I1368" t="s">
        <v>25</v>
      </c>
      <c r="J1368" t="s">
        <v>63</v>
      </c>
      <c r="K1368">
        <v>-46.367291000000002</v>
      </c>
      <c r="L1368">
        <v>-71.860470500000005</v>
      </c>
      <c r="M1368" s="1">
        <v>5000</v>
      </c>
      <c r="O1368" t="s">
        <v>27</v>
      </c>
      <c r="P1368" t="s">
        <v>736</v>
      </c>
      <c r="Q1368" s="3">
        <v>63574500</v>
      </c>
      <c r="R1368" s="1">
        <v>1700</v>
      </c>
      <c r="S1368" t="s">
        <v>4450</v>
      </c>
      <c r="T1368" t="s">
        <v>840</v>
      </c>
      <c r="U1368" t="s">
        <v>25</v>
      </c>
      <c r="V1368" t="s">
        <v>66</v>
      </c>
      <c r="W1368" s="4">
        <f>R1368</f>
        <v>1700</v>
      </c>
      <c r="X1368" s="4">
        <f>Y1368*10000</f>
        <v>5000</v>
      </c>
      <c r="Y1368" s="9">
        <v>0.5</v>
      </c>
      <c r="Z1368" s="5">
        <f>W1368/Y1368</f>
        <v>3400</v>
      </c>
      <c r="AA1368" t="str">
        <f>YEAR(E1368)&amp;"-"&amp;IF(MONTH(E1368)&lt;10,"0"&amp;MONTH(E1368),MONTH(E1368))</f>
        <v>2024-05</v>
      </c>
      <c r="AB1368" t="str">
        <f>YEAR(E1368)&amp;"-"&amp;IF(MONTH(E1368)/6&lt;=1,1,2)</f>
        <v>2024-1</v>
      </c>
    </row>
    <row r="1369" spans="1:28" hidden="1" x14ac:dyDescent="0.25">
      <c r="A1369">
        <v>7486433</v>
      </c>
      <c r="B1369">
        <v>410947</v>
      </c>
      <c r="C1369" t="s">
        <v>225</v>
      </c>
      <c r="D1369" t="s">
        <v>226</v>
      </c>
      <c r="E1369" t="s">
        <v>152</v>
      </c>
      <c r="F1369" t="s">
        <v>153</v>
      </c>
      <c r="G1369" t="s">
        <v>24</v>
      </c>
      <c r="H1369" t="s">
        <v>190</v>
      </c>
      <c r="I1369" t="s">
        <v>25</v>
      </c>
      <c r="J1369" t="s">
        <v>26</v>
      </c>
      <c r="K1369">
        <v>-45.306207303027897</v>
      </c>
      <c r="L1369">
        <v>-72.1106241651337</v>
      </c>
      <c r="M1369" s="8">
        <v>5000</v>
      </c>
      <c r="O1369" t="s">
        <v>27</v>
      </c>
      <c r="P1369" t="s">
        <v>55</v>
      </c>
      <c r="Q1369" s="3">
        <v>30505948</v>
      </c>
      <c r="R1369" s="1">
        <v>816</v>
      </c>
      <c r="S1369" t="s">
        <v>227</v>
      </c>
      <c r="T1369" t="s">
        <v>228</v>
      </c>
      <c r="U1369" t="s">
        <v>25</v>
      </c>
      <c r="V1369" t="s">
        <v>25</v>
      </c>
      <c r="W1369" s="4">
        <f>R1369</f>
        <v>816</v>
      </c>
      <c r="X1369" s="4">
        <f>Y1369*10000</f>
        <v>5000</v>
      </c>
      <c r="Y1369" s="9">
        <v>0.5</v>
      </c>
      <c r="Z1369" s="5">
        <f>W1369/Y1369</f>
        <v>1632</v>
      </c>
      <c r="AA1369" t="str">
        <f>YEAR(E1369)&amp;"-"&amp;IF(MONTH(E1369)&lt;10,"0"&amp;MONTH(E1369),MONTH(E1369))</f>
        <v>2024-05</v>
      </c>
      <c r="AB1369" t="str">
        <f>YEAR(E1369)&amp;"-"&amp;IF(MONTH(E1369)/6&lt;=1,1,2)</f>
        <v>2024-1</v>
      </c>
    </row>
    <row r="1370" spans="1:28" hidden="1" x14ac:dyDescent="0.25">
      <c r="A1370">
        <v>7473546</v>
      </c>
      <c r="B1370">
        <v>405876</v>
      </c>
      <c r="C1370" t="s">
        <v>4315</v>
      </c>
      <c r="D1370" t="s">
        <v>3115</v>
      </c>
      <c r="E1370" t="s">
        <v>1172</v>
      </c>
      <c r="F1370" t="s">
        <v>153</v>
      </c>
      <c r="G1370" t="s">
        <v>24</v>
      </c>
      <c r="H1370" t="s">
        <v>212</v>
      </c>
      <c r="I1370" t="s">
        <v>25</v>
      </c>
      <c r="J1370" t="s">
        <v>70</v>
      </c>
      <c r="K1370">
        <v>-45.686224199999998</v>
      </c>
      <c r="L1370">
        <v>-72.072558000000001</v>
      </c>
      <c r="M1370" s="1">
        <v>5000</v>
      </c>
      <c r="O1370" t="s">
        <v>54</v>
      </c>
      <c r="P1370" t="s">
        <v>35</v>
      </c>
      <c r="Q1370" s="3">
        <v>28000000</v>
      </c>
      <c r="R1370" s="1">
        <v>750</v>
      </c>
      <c r="S1370" t="s">
        <v>4316</v>
      </c>
      <c r="T1370" t="s">
        <v>155</v>
      </c>
      <c r="U1370" t="s">
        <v>25</v>
      </c>
      <c r="V1370" t="s">
        <v>73</v>
      </c>
      <c r="W1370" s="4">
        <f>R1370</f>
        <v>750</v>
      </c>
      <c r="X1370" s="4">
        <f>Y1370*10000</f>
        <v>5000</v>
      </c>
      <c r="Y1370" s="9">
        <v>0.5</v>
      </c>
      <c r="Z1370" s="5">
        <f>W1370/Y1370</f>
        <v>1500</v>
      </c>
      <c r="AA1370" t="str">
        <f>YEAR(E1370)&amp;"-"&amp;IF(MONTH(E1370)&lt;10,"0"&amp;MONTH(E1370),MONTH(E1370))</f>
        <v>2024-05</v>
      </c>
      <c r="AB1370" t="str">
        <f>YEAR(E1370)&amp;"-"&amp;IF(MONTH(E1370)/6&lt;=1,1,2)</f>
        <v>2024-1</v>
      </c>
    </row>
    <row r="1371" spans="1:28" hidden="1" x14ac:dyDescent="0.25">
      <c r="A1371">
        <v>7299007</v>
      </c>
      <c r="B1371">
        <v>396474</v>
      </c>
      <c r="C1371" t="s">
        <v>4260</v>
      </c>
      <c r="D1371" t="s">
        <v>379</v>
      </c>
      <c r="E1371" t="s">
        <v>1500</v>
      </c>
      <c r="F1371" t="s">
        <v>32</v>
      </c>
      <c r="G1371" t="s">
        <v>24</v>
      </c>
      <c r="H1371" t="s">
        <v>24</v>
      </c>
      <c r="I1371" t="s">
        <v>25</v>
      </c>
      <c r="J1371" t="s">
        <v>70</v>
      </c>
      <c r="K1371">
        <v>-45.571225400000003</v>
      </c>
      <c r="L1371">
        <v>-72.068264999999997</v>
      </c>
      <c r="M1371" s="1">
        <v>0</v>
      </c>
      <c r="O1371" t="s">
        <v>54</v>
      </c>
      <c r="P1371" t="s">
        <v>35</v>
      </c>
      <c r="Q1371" s="3">
        <v>25000000</v>
      </c>
      <c r="R1371" s="1">
        <v>672.26565357129004</v>
      </c>
      <c r="S1371" t="s">
        <v>4261</v>
      </c>
      <c r="T1371" t="s">
        <v>3055</v>
      </c>
      <c r="U1371" t="s">
        <v>25</v>
      </c>
      <c r="V1371" t="s">
        <v>73</v>
      </c>
      <c r="W1371" s="4">
        <f>R1371</f>
        <v>672.26565357129004</v>
      </c>
      <c r="X1371" s="4">
        <f>Y1371*10000</f>
        <v>5000</v>
      </c>
      <c r="Y1371" s="9">
        <v>0.5</v>
      </c>
      <c r="Z1371" s="5">
        <f>W1371/Y1371</f>
        <v>1344.5313071425801</v>
      </c>
      <c r="AA1371" t="str">
        <f>YEAR(E1371)&amp;"-"&amp;IF(MONTH(E1371)&lt;10,"0"&amp;MONTH(E1371),MONTH(E1371))</f>
        <v>2024-04</v>
      </c>
      <c r="AB1371" t="str">
        <f>YEAR(E1371)&amp;"-"&amp;IF(MONTH(E1371)/6&lt;=1,1,2)</f>
        <v>2024-1</v>
      </c>
    </row>
    <row r="1372" spans="1:28" hidden="1" x14ac:dyDescent="0.25">
      <c r="A1372">
        <v>7482076</v>
      </c>
      <c r="B1372">
        <v>407338</v>
      </c>
      <c r="C1372" t="s">
        <v>4257</v>
      </c>
      <c r="D1372" t="s">
        <v>4258</v>
      </c>
      <c r="E1372" t="s">
        <v>152</v>
      </c>
      <c r="F1372" t="s">
        <v>153</v>
      </c>
      <c r="G1372" t="s">
        <v>24</v>
      </c>
      <c r="H1372" t="s">
        <v>190</v>
      </c>
      <c r="I1372" t="s">
        <v>25</v>
      </c>
      <c r="J1372" t="s">
        <v>70</v>
      </c>
      <c r="K1372">
        <v>-45.571225400000003</v>
      </c>
      <c r="L1372">
        <v>-72.068264999999997</v>
      </c>
      <c r="M1372" s="1">
        <v>0</v>
      </c>
      <c r="O1372" t="s">
        <v>54</v>
      </c>
      <c r="P1372" t="s">
        <v>35</v>
      </c>
      <c r="Q1372" s="3">
        <v>25000000</v>
      </c>
      <c r="R1372" s="1">
        <v>669</v>
      </c>
      <c r="S1372" t="s">
        <v>4259</v>
      </c>
      <c r="T1372" t="s">
        <v>155</v>
      </c>
      <c r="U1372" t="s">
        <v>25</v>
      </c>
      <c r="V1372" t="s">
        <v>73</v>
      </c>
      <c r="W1372" s="4">
        <f>R1372</f>
        <v>669</v>
      </c>
      <c r="X1372" s="4">
        <f>Y1372*10000</f>
        <v>5000</v>
      </c>
      <c r="Y1372" s="9">
        <v>0.5</v>
      </c>
      <c r="Z1372" s="5">
        <f>W1372/Y1372</f>
        <v>1338</v>
      </c>
      <c r="AA1372" t="str">
        <f>YEAR(E1372)&amp;"-"&amp;IF(MONTH(E1372)&lt;10,"0"&amp;MONTH(E1372),MONTH(E1372))</f>
        <v>2024-05</v>
      </c>
      <c r="AB1372" t="str">
        <f>YEAR(E1372)&amp;"-"&amp;IF(MONTH(E1372)/6&lt;=1,1,2)</f>
        <v>2024-1</v>
      </c>
    </row>
    <row r="1373" spans="1:28" hidden="1" x14ac:dyDescent="0.25">
      <c r="A1373">
        <v>7557023</v>
      </c>
      <c r="B1373">
        <v>418619</v>
      </c>
      <c r="C1373" t="s">
        <v>4224</v>
      </c>
      <c r="D1373" t="s">
        <v>341</v>
      </c>
      <c r="E1373" t="s">
        <v>342</v>
      </c>
      <c r="F1373" t="s">
        <v>153</v>
      </c>
      <c r="G1373" t="s">
        <v>24</v>
      </c>
      <c r="H1373" t="s">
        <v>24</v>
      </c>
      <c r="I1373" t="s">
        <v>25</v>
      </c>
      <c r="J1373" t="s">
        <v>33</v>
      </c>
      <c r="K1373">
        <v>-46.201435659862099</v>
      </c>
      <c r="L1373">
        <v>-72.021039264186498</v>
      </c>
      <c r="M1373" s="1">
        <v>0</v>
      </c>
      <c r="O1373" t="s">
        <v>54</v>
      </c>
      <c r="P1373" t="s">
        <v>35</v>
      </c>
      <c r="Q1373" s="3">
        <v>23000000</v>
      </c>
      <c r="R1373" s="1">
        <v>614</v>
      </c>
      <c r="S1373" t="s">
        <v>4225</v>
      </c>
      <c r="T1373" t="s">
        <v>188</v>
      </c>
      <c r="U1373" t="s">
        <v>25</v>
      </c>
      <c r="V1373" t="s">
        <v>36</v>
      </c>
      <c r="W1373" s="4">
        <f>R1373</f>
        <v>614</v>
      </c>
      <c r="X1373" s="4">
        <f>Y1373*10000</f>
        <v>5000</v>
      </c>
      <c r="Y1373" s="9">
        <v>0.5</v>
      </c>
      <c r="Z1373" s="5">
        <f>W1373/Y1373</f>
        <v>1228</v>
      </c>
      <c r="AA1373" t="str">
        <f>YEAR(E1373)&amp;"-"&amp;IF(MONTH(E1373)&lt;10,"0"&amp;MONTH(E1373),MONTH(E1373))</f>
        <v>2024-06</v>
      </c>
      <c r="AB1373" t="str">
        <f>YEAR(E1373)&amp;"-"&amp;IF(MONTH(E1373)/6&lt;=1,1,2)</f>
        <v>2024-1</v>
      </c>
    </row>
    <row r="1374" spans="1:28" hidden="1" x14ac:dyDescent="0.25">
      <c r="A1374">
        <v>7481511</v>
      </c>
      <c r="B1374">
        <v>406889</v>
      </c>
      <c r="C1374" t="s">
        <v>4007</v>
      </c>
      <c r="D1374" t="s">
        <v>1092</v>
      </c>
      <c r="E1374" t="s">
        <v>152</v>
      </c>
      <c r="F1374" t="s">
        <v>153</v>
      </c>
      <c r="G1374" t="s">
        <v>24</v>
      </c>
      <c r="H1374" t="s">
        <v>190</v>
      </c>
      <c r="I1374" t="s">
        <v>25</v>
      </c>
      <c r="J1374" t="s">
        <v>70</v>
      </c>
      <c r="K1374">
        <v>-45.580109629264001</v>
      </c>
      <c r="L1374">
        <v>-72.011761599243997</v>
      </c>
      <c r="M1374" s="1">
        <v>5000</v>
      </c>
      <c r="O1374" t="s">
        <v>54</v>
      </c>
      <c r="P1374" t="s">
        <v>35</v>
      </c>
      <c r="Q1374" s="3">
        <v>14500000</v>
      </c>
      <c r="R1374" s="1">
        <v>388</v>
      </c>
      <c r="S1374" t="s">
        <v>4008</v>
      </c>
      <c r="T1374" t="s">
        <v>155</v>
      </c>
      <c r="U1374" t="s">
        <v>25</v>
      </c>
      <c r="V1374" t="s">
        <v>73</v>
      </c>
      <c r="W1374" s="4">
        <f>R1374</f>
        <v>388</v>
      </c>
      <c r="X1374" s="4">
        <f>Y1374*10000</f>
        <v>5000</v>
      </c>
      <c r="Y1374" s="9">
        <v>0.5</v>
      </c>
      <c r="Z1374" s="5">
        <f>W1374/Y1374</f>
        <v>776</v>
      </c>
      <c r="AA1374" t="str">
        <f>YEAR(E1374)&amp;"-"&amp;IF(MONTH(E1374)&lt;10,"0"&amp;MONTH(E1374),MONTH(E1374))</f>
        <v>2024-05</v>
      </c>
      <c r="AB1374" t="str">
        <f>YEAR(E1374)&amp;"-"&amp;IF(MONTH(E1374)/6&lt;=1,1,2)</f>
        <v>2024-1</v>
      </c>
    </row>
    <row r="1375" spans="1:28" hidden="1" x14ac:dyDescent="0.25">
      <c r="A1375">
        <v>6843881</v>
      </c>
      <c r="B1375">
        <v>372019</v>
      </c>
      <c r="C1375" t="s">
        <v>4006</v>
      </c>
      <c r="D1375" t="s">
        <v>859</v>
      </c>
      <c r="E1375" t="s">
        <v>4004</v>
      </c>
      <c r="F1375" t="s">
        <v>271</v>
      </c>
      <c r="G1375" t="s">
        <v>24</v>
      </c>
      <c r="H1375" t="s">
        <v>190</v>
      </c>
      <c r="I1375" t="s">
        <v>25</v>
      </c>
      <c r="J1375" t="s">
        <v>26</v>
      </c>
      <c r="K1375">
        <v>0</v>
      </c>
      <c r="L1375">
        <v>0</v>
      </c>
      <c r="M1375" s="1">
        <v>0</v>
      </c>
      <c r="N1375">
        <v>0</v>
      </c>
      <c r="O1375" t="s">
        <v>27</v>
      </c>
      <c r="P1375" t="s">
        <v>1468</v>
      </c>
      <c r="Q1375" s="3">
        <v>13990000</v>
      </c>
      <c r="R1375" s="1">
        <v>380.02</v>
      </c>
      <c r="S1375" t="s">
        <v>4005</v>
      </c>
      <c r="T1375" t="s">
        <v>237</v>
      </c>
      <c r="U1375" t="s">
        <v>25</v>
      </c>
      <c r="V1375" t="s">
        <v>25</v>
      </c>
      <c r="W1375" s="4">
        <f>R1375</f>
        <v>380.02</v>
      </c>
      <c r="X1375" s="4">
        <f>Y1375*10000</f>
        <v>5000</v>
      </c>
      <c r="Y1375" s="9">
        <v>0.5</v>
      </c>
      <c r="Z1375" s="5">
        <f>W1375/Y1375</f>
        <v>760.04</v>
      </c>
      <c r="AA1375" t="str">
        <f>YEAR(E1375)&amp;"-"&amp;IF(MONTH(E1375)&lt;10,"0"&amp;MONTH(E1375),MONTH(E1375))</f>
        <v>2024-01</v>
      </c>
      <c r="AB1375" t="str">
        <f>YEAR(E1375)&amp;"-"&amp;IF(MONTH(E1375)/6&lt;=1,1,2)</f>
        <v>2024-1</v>
      </c>
    </row>
    <row r="1376" spans="1:28" hidden="1" x14ac:dyDescent="0.25">
      <c r="A1376">
        <v>7488936</v>
      </c>
      <c r="B1376">
        <v>412914</v>
      </c>
      <c r="C1376" t="s">
        <v>3940</v>
      </c>
      <c r="D1376" t="s">
        <v>1281</v>
      </c>
      <c r="E1376" t="s">
        <v>152</v>
      </c>
      <c r="F1376" t="s">
        <v>153</v>
      </c>
      <c r="G1376" t="s">
        <v>24</v>
      </c>
      <c r="H1376" t="s">
        <v>24</v>
      </c>
      <c r="I1376" t="s">
        <v>25</v>
      </c>
      <c r="J1376" t="s">
        <v>26</v>
      </c>
      <c r="K1376">
        <v>-45.4101991</v>
      </c>
      <c r="L1376">
        <v>-72.684569699999997</v>
      </c>
      <c r="M1376" s="1">
        <v>5000</v>
      </c>
      <c r="O1376" t="s">
        <v>54</v>
      </c>
      <c r="P1376" t="s">
        <v>35</v>
      </c>
      <c r="Q1376" s="3">
        <v>13000000</v>
      </c>
      <c r="R1376" s="1">
        <v>348</v>
      </c>
      <c r="S1376" t="s">
        <v>3941</v>
      </c>
      <c r="T1376" t="s">
        <v>228</v>
      </c>
      <c r="U1376" t="s">
        <v>25</v>
      </c>
      <c r="V1376" t="s">
        <v>25</v>
      </c>
      <c r="W1376" s="4">
        <f>R1376</f>
        <v>348</v>
      </c>
      <c r="X1376" s="4">
        <f>Y1376*10000</f>
        <v>5000</v>
      </c>
      <c r="Y1376" s="9">
        <v>0.5</v>
      </c>
      <c r="Z1376" s="5">
        <f>W1376/Y1376</f>
        <v>696</v>
      </c>
      <c r="AA1376" t="str">
        <f>YEAR(E1376)&amp;"-"&amp;IF(MONTH(E1376)&lt;10,"0"&amp;MONTH(E1376),MONTH(E1376))</f>
        <v>2024-05</v>
      </c>
      <c r="AB1376" t="str">
        <f>YEAR(E1376)&amp;"-"&amp;IF(MONTH(E1376)/6&lt;=1,1,2)</f>
        <v>2024-1</v>
      </c>
    </row>
    <row r="1377" spans="1:28" hidden="1" x14ac:dyDescent="0.25">
      <c r="A1377">
        <v>6977402</v>
      </c>
      <c r="B1377">
        <v>378905</v>
      </c>
      <c r="C1377" t="s">
        <v>400</v>
      </c>
      <c r="D1377" t="s">
        <v>401</v>
      </c>
      <c r="E1377" t="s">
        <v>402</v>
      </c>
      <c r="F1377" t="s">
        <v>23</v>
      </c>
      <c r="G1377" t="s">
        <v>24</v>
      </c>
      <c r="H1377" t="s">
        <v>24</v>
      </c>
      <c r="I1377" t="s">
        <v>25</v>
      </c>
      <c r="J1377" t="s">
        <v>70</v>
      </c>
      <c r="K1377">
        <v>-45.575389000000001</v>
      </c>
      <c r="L1377">
        <v>-72.059470000000005</v>
      </c>
      <c r="M1377" s="1">
        <v>3120000</v>
      </c>
      <c r="O1377" t="s">
        <v>27</v>
      </c>
      <c r="P1377" t="s">
        <v>403</v>
      </c>
      <c r="Q1377" s="3">
        <v>154000000</v>
      </c>
      <c r="R1377" s="1">
        <v>4195.8022905266098</v>
      </c>
      <c r="S1377" t="s">
        <v>404</v>
      </c>
      <c r="T1377" t="s">
        <v>35</v>
      </c>
      <c r="U1377" t="s">
        <v>25</v>
      </c>
      <c r="V1377" t="s">
        <v>73</v>
      </c>
      <c r="W1377" s="4">
        <f>R1377</f>
        <v>4195.8022905266098</v>
      </c>
      <c r="X1377" s="4">
        <v>312</v>
      </c>
      <c r="Y1377" s="9">
        <f>X1377/10000</f>
        <v>3.1199999999999999E-2</v>
      </c>
      <c r="Z1377" s="5">
        <f>W1377/Y1377</f>
        <v>134480.84264508364</v>
      </c>
      <c r="AA1377" t="str">
        <f>YEAR(E1377)&amp;"-"&amp;IF(MONTH(E1377)&lt;10,"0"&amp;MONTH(E1377),MONTH(E1377))</f>
        <v>2024-02</v>
      </c>
      <c r="AB1377" t="str">
        <f>YEAR(E1377)&amp;"-"&amp;IF(MONTH(E1377)/6&lt;=1,1,2)</f>
        <v>2024-1</v>
      </c>
    </row>
    <row r="1378" spans="1:28" hidden="1" x14ac:dyDescent="0.25">
      <c r="A1378">
        <v>7998965</v>
      </c>
      <c r="B1378">
        <v>460936</v>
      </c>
      <c r="C1378" t="s">
        <v>4499</v>
      </c>
      <c r="D1378" t="s">
        <v>1096</v>
      </c>
      <c r="E1378" t="s">
        <v>657</v>
      </c>
      <c r="F1378" t="s">
        <v>32</v>
      </c>
      <c r="G1378" t="s">
        <v>24</v>
      </c>
      <c r="H1378" t="s">
        <v>24</v>
      </c>
      <c r="I1378" t="s">
        <v>25</v>
      </c>
      <c r="J1378" t="s">
        <v>70</v>
      </c>
      <c r="K1378">
        <v>0</v>
      </c>
      <c r="L1378">
        <v>0</v>
      </c>
      <c r="M1378" s="1">
        <v>101000</v>
      </c>
      <c r="O1378" t="s">
        <v>54</v>
      </c>
      <c r="P1378" t="s">
        <v>35</v>
      </c>
      <c r="Q1378" s="3">
        <v>2000000000</v>
      </c>
      <c r="R1378" s="1">
        <v>53217.857677886699</v>
      </c>
      <c r="S1378" t="s">
        <v>4500</v>
      </c>
      <c r="T1378" t="s">
        <v>35</v>
      </c>
      <c r="U1378" t="s">
        <v>25</v>
      </c>
      <c r="V1378" t="s">
        <v>73</v>
      </c>
      <c r="W1378" s="4">
        <f>0.48*X1378</f>
        <v>48480</v>
      </c>
      <c r="X1378" s="4">
        <f>Y1378*10000</f>
        <v>101000</v>
      </c>
      <c r="Y1378" s="9">
        <v>10.1</v>
      </c>
      <c r="Z1378" s="5">
        <f>W1378/Y1378</f>
        <v>4800</v>
      </c>
      <c r="AA1378" t="str">
        <f>YEAR(E1378)&amp;"-"&amp;IF(MONTH(E1378)&lt;10,"0"&amp;MONTH(E1378),MONTH(E1378))</f>
        <v>2024-08</v>
      </c>
      <c r="AB1378" t="str">
        <f>YEAR(E1378)&amp;"-"&amp;IF(MONTH(E1378)/6&lt;=1,1,2)</f>
        <v>2024-2</v>
      </c>
    </row>
    <row r="1379" spans="1:28" hidden="1" x14ac:dyDescent="0.25">
      <c r="A1379">
        <v>7740019</v>
      </c>
      <c r="B1379">
        <v>433081</v>
      </c>
      <c r="C1379" t="s">
        <v>4469</v>
      </c>
      <c r="D1379" t="s">
        <v>91</v>
      </c>
      <c r="E1379" t="s">
        <v>519</v>
      </c>
      <c r="F1379" t="s">
        <v>23</v>
      </c>
      <c r="G1379" t="s">
        <v>24</v>
      </c>
      <c r="H1379" t="s">
        <v>24</v>
      </c>
      <c r="I1379" t="s">
        <v>25</v>
      </c>
      <c r="J1379" t="s">
        <v>70</v>
      </c>
      <c r="K1379">
        <v>-45.878011999999998</v>
      </c>
      <c r="L1379">
        <v>-72.073305099999999</v>
      </c>
      <c r="M1379" s="1">
        <v>23000</v>
      </c>
      <c r="O1379" t="s">
        <v>54</v>
      </c>
      <c r="P1379" t="s">
        <v>35</v>
      </c>
      <c r="Q1379" s="3">
        <v>356022888</v>
      </c>
      <c r="R1379" s="1">
        <v>9500</v>
      </c>
      <c r="S1379" t="s">
        <v>4470</v>
      </c>
      <c r="T1379" t="s">
        <v>4468</v>
      </c>
      <c r="U1379" t="s">
        <v>25</v>
      </c>
      <c r="V1379" t="s">
        <v>73</v>
      </c>
      <c r="W1379" s="4">
        <f>R1379</f>
        <v>9500</v>
      </c>
      <c r="X1379" s="4">
        <f>Y1379*10000</f>
        <v>23000</v>
      </c>
      <c r="Y1379" s="9">
        <v>2.2999999999999998</v>
      </c>
      <c r="Z1379" s="5">
        <f>W1379/Y1379</f>
        <v>4130.434782608696</v>
      </c>
      <c r="AA1379" t="str">
        <f>YEAR(E1379)&amp;"-"&amp;IF(MONTH(E1379)&lt;10,"0"&amp;MONTH(E1379),MONTH(E1379))</f>
        <v>2024-07</v>
      </c>
      <c r="AB1379" t="str">
        <f>YEAR(E1379)&amp;"-"&amp;IF(MONTH(E1379)/6&lt;=1,1,2)</f>
        <v>2024-2</v>
      </c>
    </row>
    <row r="1380" spans="1:28" hidden="1" x14ac:dyDescent="0.25">
      <c r="A1380">
        <v>7740050</v>
      </c>
      <c r="B1380">
        <v>433112</v>
      </c>
      <c r="C1380" t="s">
        <v>4465</v>
      </c>
      <c r="D1380" t="s">
        <v>91</v>
      </c>
      <c r="E1380" t="s">
        <v>519</v>
      </c>
      <c r="F1380" t="s">
        <v>23</v>
      </c>
      <c r="G1380" t="s">
        <v>24</v>
      </c>
      <c r="H1380" t="s">
        <v>24</v>
      </c>
      <c r="I1380" t="s">
        <v>25</v>
      </c>
      <c r="J1380" t="s">
        <v>63</v>
      </c>
      <c r="K1380">
        <v>-46.145895600000003</v>
      </c>
      <c r="L1380">
        <v>-72.055995699999997</v>
      </c>
      <c r="M1380" s="1">
        <v>5000</v>
      </c>
      <c r="O1380" t="s">
        <v>54</v>
      </c>
      <c r="P1380" t="s">
        <v>35</v>
      </c>
      <c r="Q1380" s="3">
        <v>74952187</v>
      </c>
      <c r="R1380" s="1">
        <v>2000</v>
      </c>
      <c r="S1380" t="s">
        <v>4464</v>
      </c>
      <c r="T1380" t="s">
        <v>840</v>
      </c>
      <c r="U1380" t="s">
        <v>25</v>
      </c>
      <c r="V1380" t="s">
        <v>66</v>
      </c>
      <c r="W1380" s="4">
        <f>R1380</f>
        <v>2000</v>
      </c>
      <c r="X1380" s="4">
        <f>Y1380*10000</f>
        <v>5000</v>
      </c>
      <c r="Y1380" s="9">
        <v>0.5</v>
      </c>
      <c r="Z1380" s="5">
        <f>W1380/Y1380</f>
        <v>4000</v>
      </c>
      <c r="AA1380" t="str">
        <f>YEAR(E1380)&amp;"-"&amp;IF(MONTH(E1380)&lt;10,"0"&amp;MONTH(E1380),MONTH(E1380))</f>
        <v>2024-07</v>
      </c>
      <c r="AB1380" t="str">
        <f>YEAR(E1380)&amp;"-"&amp;IF(MONTH(E1380)/6&lt;=1,1,2)</f>
        <v>2024-2</v>
      </c>
    </row>
    <row r="1381" spans="1:28" hidden="1" x14ac:dyDescent="0.25">
      <c r="A1381">
        <v>7740068</v>
      </c>
      <c r="B1381">
        <v>433130</v>
      </c>
      <c r="C1381" t="s">
        <v>4455</v>
      </c>
      <c r="D1381" t="s">
        <v>91</v>
      </c>
      <c r="E1381" t="s">
        <v>519</v>
      </c>
      <c r="F1381" t="s">
        <v>23</v>
      </c>
      <c r="G1381" t="s">
        <v>24</v>
      </c>
      <c r="H1381" t="s">
        <v>24</v>
      </c>
      <c r="I1381" t="s">
        <v>25</v>
      </c>
      <c r="J1381" t="s">
        <v>63</v>
      </c>
      <c r="K1381">
        <v>-46.367291000000002</v>
      </c>
      <c r="L1381">
        <v>-71.860470500000005</v>
      </c>
      <c r="M1381" s="1">
        <v>5000</v>
      </c>
      <c r="O1381" t="s">
        <v>54</v>
      </c>
      <c r="P1381" t="s">
        <v>35</v>
      </c>
      <c r="Q1381" s="3">
        <v>73078382</v>
      </c>
      <c r="R1381" s="1">
        <v>1950</v>
      </c>
      <c r="S1381" t="s">
        <v>4456</v>
      </c>
      <c r="T1381" t="s">
        <v>840</v>
      </c>
      <c r="U1381" t="s">
        <v>25</v>
      </c>
      <c r="V1381" t="s">
        <v>66</v>
      </c>
      <c r="W1381" s="4">
        <f>R1381</f>
        <v>1950</v>
      </c>
      <c r="X1381" s="4">
        <f>Y1381*10000</f>
        <v>5000</v>
      </c>
      <c r="Y1381" s="9">
        <v>0.5</v>
      </c>
      <c r="Z1381" s="5">
        <f>W1381/Y1381</f>
        <v>3900</v>
      </c>
      <c r="AA1381" t="str">
        <f>YEAR(E1381)&amp;"-"&amp;IF(MONTH(E1381)&lt;10,"0"&amp;MONTH(E1381),MONTH(E1381))</f>
        <v>2024-07</v>
      </c>
      <c r="AB1381" t="str">
        <f>YEAR(E1381)&amp;"-"&amp;IF(MONTH(E1381)/6&lt;=1,1,2)</f>
        <v>2024-2</v>
      </c>
    </row>
    <row r="1382" spans="1:28" hidden="1" x14ac:dyDescent="0.25">
      <c r="A1382">
        <v>7740061</v>
      </c>
      <c r="B1382">
        <v>433123</v>
      </c>
      <c r="C1382" t="s">
        <v>4453</v>
      </c>
      <c r="D1382" t="s">
        <v>91</v>
      </c>
      <c r="E1382" t="s">
        <v>519</v>
      </c>
      <c r="F1382" t="s">
        <v>23</v>
      </c>
      <c r="G1382" t="s">
        <v>24</v>
      </c>
      <c r="H1382" t="s">
        <v>24</v>
      </c>
      <c r="I1382" t="s">
        <v>25</v>
      </c>
      <c r="J1382" t="s">
        <v>33</v>
      </c>
      <c r="K1382">
        <v>-46.821587100000002</v>
      </c>
      <c r="L1382">
        <v>-72.814806200000007</v>
      </c>
      <c r="M1382" s="1">
        <v>10000</v>
      </c>
      <c r="O1382" t="s">
        <v>54</v>
      </c>
      <c r="P1382" t="s">
        <v>35</v>
      </c>
      <c r="Q1382" s="3">
        <v>133040132</v>
      </c>
      <c r="R1382" s="1">
        <v>3550</v>
      </c>
      <c r="S1382" t="s">
        <v>4091</v>
      </c>
      <c r="T1382" t="s">
        <v>741</v>
      </c>
      <c r="U1382" t="s">
        <v>25</v>
      </c>
      <c r="V1382" t="s">
        <v>36</v>
      </c>
      <c r="W1382" s="4">
        <f>R1382</f>
        <v>3550</v>
      </c>
      <c r="X1382" s="4">
        <f>Y1382*10000</f>
        <v>10000</v>
      </c>
      <c r="Y1382" s="9">
        <v>1</v>
      </c>
      <c r="Z1382" s="5">
        <f>W1382/Y1382</f>
        <v>3550</v>
      </c>
      <c r="AA1382" t="str">
        <f>YEAR(E1382)&amp;"-"&amp;IF(MONTH(E1382)&lt;10,"0"&amp;MONTH(E1382),MONTH(E1382))</f>
        <v>2024-07</v>
      </c>
      <c r="AB1382" t="str">
        <f>YEAR(E1382)&amp;"-"&amp;IF(MONTH(E1382)/6&lt;=1,1,2)</f>
        <v>2024-2</v>
      </c>
    </row>
    <row r="1383" spans="1:28" hidden="1" x14ac:dyDescent="0.25">
      <c r="A1383">
        <v>7889674</v>
      </c>
      <c r="B1383">
        <v>446190</v>
      </c>
      <c r="C1383" t="s">
        <v>4378</v>
      </c>
      <c r="D1383" t="s">
        <v>551</v>
      </c>
      <c r="E1383" t="s">
        <v>569</v>
      </c>
      <c r="F1383" t="s">
        <v>32</v>
      </c>
      <c r="G1383" t="s">
        <v>24</v>
      </c>
      <c r="H1383" t="s">
        <v>24</v>
      </c>
      <c r="I1383" t="s">
        <v>25</v>
      </c>
      <c r="J1383" t="s">
        <v>70</v>
      </c>
      <c r="K1383">
        <v>-45.070430279999997</v>
      </c>
      <c r="L1383">
        <v>-72.270691549999995</v>
      </c>
      <c r="M1383" s="1">
        <v>5000</v>
      </c>
      <c r="O1383" t="s">
        <v>54</v>
      </c>
      <c r="P1383" t="s">
        <v>35</v>
      </c>
      <c r="Q1383" s="3">
        <v>38000000</v>
      </c>
      <c r="R1383" s="1">
        <v>1011.13929587985</v>
      </c>
      <c r="S1383" t="s">
        <v>4379</v>
      </c>
      <c r="T1383" t="s">
        <v>4380</v>
      </c>
      <c r="U1383" t="s">
        <v>25</v>
      </c>
      <c r="V1383" t="s">
        <v>73</v>
      </c>
      <c r="W1383" s="4">
        <f>R1383</f>
        <v>1011.13929587985</v>
      </c>
      <c r="X1383" s="4">
        <f>Y1383*10000</f>
        <v>5000</v>
      </c>
      <c r="Y1383" s="9">
        <v>0.5</v>
      </c>
      <c r="Z1383" s="5">
        <f>W1383/Y1383</f>
        <v>2022.2785917597</v>
      </c>
      <c r="AA1383" t="str">
        <f>YEAR(E1383)&amp;"-"&amp;IF(MONTH(E1383)&lt;10,"0"&amp;MONTH(E1383),MONTH(E1383))</f>
        <v>2024-07</v>
      </c>
      <c r="AB1383" t="str">
        <f>YEAR(E1383)&amp;"-"&amp;IF(MONTH(E1383)/6&lt;=1,1,2)</f>
        <v>2024-2</v>
      </c>
    </row>
    <row r="1384" spans="1:28" hidden="1" x14ac:dyDescent="0.25">
      <c r="A1384">
        <v>7740000</v>
      </c>
      <c r="B1384">
        <v>433062</v>
      </c>
      <c r="C1384" t="s">
        <v>4372</v>
      </c>
      <c r="D1384" t="s">
        <v>91</v>
      </c>
      <c r="E1384" t="s">
        <v>519</v>
      </c>
      <c r="F1384" t="s">
        <v>23</v>
      </c>
      <c r="G1384" t="s">
        <v>24</v>
      </c>
      <c r="H1384" t="s">
        <v>24</v>
      </c>
      <c r="I1384" t="s">
        <v>25</v>
      </c>
      <c r="J1384" t="s">
        <v>127</v>
      </c>
      <c r="K1384">
        <v>-47.103968100000003</v>
      </c>
      <c r="L1384">
        <v>-72.756073200000003</v>
      </c>
      <c r="M1384" s="1">
        <v>5000</v>
      </c>
      <c r="O1384" t="s">
        <v>54</v>
      </c>
      <c r="P1384" t="s">
        <v>35</v>
      </c>
      <c r="Q1384" s="3">
        <v>37476093</v>
      </c>
      <c r="R1384" s="1">
        <v>1000</v>
      </c>
      <c r="S1384" t="s">
        <v>4373</v>
      </c>
      <c r="T1384" t="s">
        <v>753</v>
      </c>
      <c r="U1384" t="s">
        <v>25</v>
      </c>
      <c r="V1384" t="s">
        <v>129</v>
      </c>
      <c r="W1384" s="4">
        <f>R1384</f>
        <v>1000</v>
      </c>
      <c r="X1384" s="4">
        <f>Y1384*10000</f>
        <v>5000</v>
      </c>
      <c r="Y1384" s="9">
        <v>0.5</v>
      </c>
      <c r="Z1384" s="5">
        <f>W1384/Y1384</f>
        <v>2000</v>
      </c>
      <c r="AA1384" t="str">
        <f>YEAR(E1384)&amp;"-"&amp;IF(MONTH(E1384)&lt;10,"0"&amp;MONTH(E1384),MONTH(E1384))</f>
        <v>2024-07</v>
      </c>
      <c r="AB1384" t="str">
        <f>YEAR(E1384)&amp;"-"&amp;IF(MONTH(E1384)/6&lt;=1,1,2)</f>
        <v>2024-2</v>
      </c>
    </row>
    <row r="1385" spans="1:28" hidden="1" x14ac:dyDescent="0.25">
      <c r="A1385">
        <v>7847060</v>
      </c>
      <c r="B1385">
        <v>441461</v>
      </c>
      <c r="C1385" t="s">
        <v>4367</v>
      </c>
      <c r="D1385" t="s">
        <v>1172</v>
      </c>
      <c r="E1385" t="s">
        <v>406</v>
      </c>
      <c r="F1385" t="s">
        <v>32</v>
      </c>
      <c r="G1385" t="s">
        <v>24</v>
      </c>
      <c r="H1385" t="s">
        <v>24</v>
      </c>
      <c r="I1385" t="s">
        <v>25</v>
      </c>
      <c r="J1385" t="s">
        <v>26</v>
      </c>
      <c r="K1385">
        <v>0</v>
      </c>
      <c r="L1385">
        <v>0</v>
      </c>
      <c r="M1385" s="1">
        <v>6033</v>
      </c>
      <c r="O1385" t="s">
        <v>54</v>
      </c>
      <c r="P1385" t="s">
        <v>35</v>
      </c>
      <c r="Q1385" s="3">
        <v>45000000</v>
      </c>
      <c r="R1385" s="1">
        <v>1197.13103556889</v>
      </c>
      <c r="S1385" t="s">
        <v>4368</v>
      </c>
      <c r="T1385" t="s">
        <v>35</v>
      </c>
      <c r="U1385" t="s">
        <v>25</v>
      </c>
      <c r="V1385" t="s">
        <v>25</v>
      </c>
      <c r="W1385" s="4">
        <f>R1385</f>
        <v>1197.13103556889</v>
      </c>
      <c r="X1385" s="4">
        <f>Y1385*10000</f>
        <v>6032.9999999999991</v>
      </c>
      <c r="Y1385" s="9">
        <v>0.60329999999999995</v>
      </c>
      <c r="Z1385" s="5">
        <f>W1385/Y1385</f>
        <v>1984.3047166731146</v>
      </c>
      <c r="AA1385" t="str">
        <f>YEAR(E1385)&amp;"-"&amp;IF(MONTH(E1385)&lt;10,"0"&amp;MONTH(E1385),MONTH(E1385))</f>
        <v>2024-07</v>
      </c>
      <c r="AB1385" t="str">
        <f>YEAR(E1385)&amp;"-"&amp;IF(MONTH(E1385)/6&lt;=1,1,2)</f>
        <v>2024-2</v>
      </c>
    </row>
    <row r="1386" spans="1:28" hidden="1" x14ac:dyDescent="0.25">
      <c r="A1386">
        <v>7971503</v>
      </c>
      <c r="B1386">
        <v>456382</v>
      </c>
      <c r="C1386" t="s">
        <v>4329</v>
      </c>
      <c r="D1386" t="s">
        <v>1781</v>
      </c>
      <c r="E1386" t="s">
        <v>657</v>
      </c>
      <c r="F1386" t="s">
        <v>32</v>
      </c>
      <c r="G1386" t="s">
        <v>24</v>
      </c>
      <c r="H1386" t="s">
        <v>24</v>
      </c>
      <c r="I1386" t="s">
        <v>25</v>
      </c>
      <c r="J1386" t="s">
        <v>26</v>
      </c>
      <c r="K1386">
        <v>0</v>
      </c>
      <c r="L1386">
        <v>0</v>
      </c>
      <c r="M1386" s="1">
        <v>0</v>
      </c>
      <c r="O1386" t="s">
        <v>54</v>
      </c>
      <c r="P1386" t="s">
        <v>35</v>
      </c>
      <c r="Q1386" s="3">
        <v>150000000</v>
      </c>
      <c r="R1386" s="1">
        <v>3991.3393258414999</v>
      </c>
      <c r="S1386" t="s">
        <v>4330</v>
      </c>
      <c r="T1386" t="s">
        <v>35</v>
      </c>
      <c r="U1386" t="s">
        <v>25</v>
      </c>
      <c r="V1386" t="s">
        <v>25</v>
      </c>
      <c r="W1386" s="4">
        <f>R1386</f>
        <v>3991.3393258414999</v>
      </c>
      <c r="X1386" s="4">
        <f>Y1386*10000</f>
        <v>25000</v>
      </c>
      <c r="Y1386" s="9">
        <v>2.5</v>
      </c>
      <c r="Z1386" s="5">
        <f>W1386/Y1386</f>
        <v>1596.5357303366</v>
      </c>
      <c r="AA1386" t="str">
        <f>YEAR(E1386)&amp;"-"&amp;IF(MONTH(E1386)&lt;10,"0"&amp;MONTH(E1386),MONTH(E1386))</f>
        <v>2024-08</v>
      </c>
      <c r="AB1386" t="str">
        <f>YEAR(E1386)&amp;"-"&amp;IF(MONTH(E1386)/6&lt;=1,1,2)</f>
        <v>2024-2</v>
      </c>
    </row>
    <row r="1387" spans="1:28" hidden="1" x14ac:dyDescent="0.25">
      <c r="A1387">
        <v>7772003</v>
      </c>
      <c r="B1387">
        <v>434995</v>
      </c>
      <c r="C1387" t="s">
        <v>4322</v>
      </c>
      <c r="D1387" t="s">
        <v>1453</v>
      </c>
      <c r="E1387" t="s">
        <v>378</v>
      </c>
      <c r="F1387" t="s">
        <v>23</v>
      </c>
      <c r="G1387" t="s">
        <v>24</v>
      </c>
      <c r="H1387" t="s">
        <v>24</v>
      </c>
      <c r="I1387" t="s">
        <v>25</v>
      </c>
      <c r="J1387" t="s">
        <v>70</v>
      </c>
      <c r="K1387">
        <v>-45.587062299999999</v>
      </c>
      <c r="L1387">
        <v>-72.167073299999998</v>
      </c>
      <c r="M1387" s="1">
        <v>11000</v>
      </c>
      <c r="O1387" t="s">
        <v>27</v>
      </c>
      <c r="P1387" t="s">
        <v>569</v>
      </c>
      <c r="Q1387" s="3">
        <v>64800000</v>
      </c>
      <c r="R1387" s="1">
        <v>1723.3180894146799</v>
      </c>
      <c r="S1387" t="s">
        <v>4321</v>
      </c>
      <c r="T1387" t="s">
        <v>4277</v>
      </c>
      <c r="U1387" t="s">
        <v>25</v>
      </c>
      <c r="V1387" t="s">
        <v>73</v>
      </c>
      <c r="W1387" s="4">
        <f>R1387</f>
        <v>1723.3180894146799</v>
      </c>
      <c r="X1387" s="4">
        <f>Y1387*10000</f>
        <v>11000</v>
      </c>
      <c r="Y1387" s="9">
        <v>1.1000000000000001</v>
      </c>
      <c r="Z1387" s="5">
        <f>W1387/Y1387</f>
        <v>1566.6528085587997</v>
      </c>
      <c r="AA1387" t="str">
        <f>YEAR(E1387)&amp;"-"&amp;IF(MONTH(E1387)&lt;10,"0"&amp;MONTH(E1387),MONTH(E1387))</f>
        <v>2024-07</v>
      </c>
      <c r="AB1387" t="str">
        <f>YEAR(E1387)&amp;"-"&amp;IF(MONTH(E1387)/6&lt;=1,1,2)</f>
        <v>2024-2</v>
      </c>
    </row>
    <row r="1388" spans="1:28" hidden="1" x14ac:dyDescent="0.25">
      <c r="A1388">
        <v>7831150</v>
      </c>
      <c r="B1388">
        <v>439541</v>
      </c>
      <c r="C1388" t="s">
        <v>4312</v>
      </c>
      <c r="D1388" t="s">
        <v>91</v>
      </c>
      <c r="E1388" t="s">
        <v>639</v>
      </c>
      <c r="F1388" t="s">
        <v>32</v>
      </c>
      <c r="G1388" t="s">
        <v>24</v>
      </c>
      <c r="H1388" t="s">
        <v>212</v>
      </c>
      <c r="I1388" t="s">
        <v>25</v>
      </c>
      <c r="J1388" t="s">
        <v>70</v>
      </c>
      <c r="K1388">
        <v>-45.686224199999998</v>
      </c>
      <c r="L1388">
        <v>-72.072558000000001</v>
      </c>
      <c r="M1388" s="1">
        <v>5000</v>
      </c>
      <c r="O1388" t="s">
        <v>54</v>
      </c>
      <c r="P1388" t="s">
        <v>35</v>
      </c>
      <c r="Q1388" s="3">
        <v>28000000</v>
      </c>
      <c r="R1388" s="1">
        <v>744.881533242866</v>
      </c>
      <c r="S1388" t="s">
        <v>4313</v>
      </c>
      <c r="T1388" t="s">
        <v>4314</v>
      </c>
      <c r="U1388" t="s">
        <v>25</v>
      </c>
      <c r="V1388" t="s">
        <v>73</v>
      </c>
      <c r="W1388" s="4">
        <f>R1388</f>
        <v>744.881533242866</v>
      </c>
      <c r="X1388" s="4">
        <f>Y1388*10000</f>
        <v>5000</v>
      </c>
      <c r="Y1388" s="9">
        <v>0.5</v>
      </c>
      <c r="Z1388" s="5">
        <f>W1388/Y1388</f>
        <v>1489.763066485732</v>
      </c>
      <c r="AA1388" t="str">
        <f>YEAR(E1388)&amp;"-"&amp;IF(MONTH(E1388)&lt;10,"0"&amp;MONTH(E1388),MONTH(E1388))</f>
        <v>2024-07</v>
      </c>
      <c r="AB1388" t="str">
        <f>YEAR(E1388)&amp;"-"&amp;IF(MONTH(E1388)/6&lt;=1,1,2)</f>
        <v>2024-2</v>
      </c>
    </row>
    <row r="1389" spans="1:28" hidden="1" x14ac:dyDescent="0.25">
      <c r="A1389">
        <v>7740020</v>
      </c>
      <c r="B1389">
        <v>433082</v>
      </c>
      <c r="C1389" t="s">
        <v>4300</v>
      </c>
      <c r="D1389" t="s">
        <v>91</v>
      </c>
      <c r="E1389" t="s">
        <v>519</v>
      </c>
      <c r="F1389" t="s">
        <v>23</v>
      </c>
      <c r="G1389" t="s">
        <v>24</v>
      </c>
      <c r="H1389" t="s">
        <v>24</v>
      </c>
      <c r="I1389" t="s">
        <v>25</v>
      </c>
      <c r="J1389" t="s">
        <v>70</v>
      </c>
      <c r="K1389">
        <v>-45.65052</v>
      </c>
      <c r="L1389">
        <v>-72.020859999999999</v>
      </c>
      <c r="M1389" s="1">
        <v>15000</v>
      </c>
      <c r="O1389" t="s">
        <v>54</v>
      </c>
      <c r="P1389" t="s">
        <v>35</v>
      </c>
      <c r="Q1389" s="3">
        <v>80573601</v>
      </c>
      <c r="R1389" s="1">
        <v>2150</v>
      </c>
      <c r="S1389" t="s">
        <v>4284</v>
      </c>
      <c r="T1389" t="s">
        <v>1492</v>
      </c>
      <c r="U1389" t="s">
        <v>25</v>
      </c>
      <c r="V1389" t="s">
        <v>73</v>
      </c>
      <c r="W1389" s="4">
        <f>R1389</f>
        <v>2150</v>
      </c>
      <c r="X1389" s="4">
        <f>Y1389*10000</f>
        <v>15000</v>
      </c>
      <c r="Y1389" s="9">
        <v>1.5</v>
      </c>
      <c r="Z1389" s="5">
        <f>W1389/Y1389</f>
        <v>1433.3333333333333</v>
      </c>
      <c r="AA1389" t="str">
        <f>YEAR(E1389)&amp;"-"&amp;IF(MONTH(E1389)&lt;10,"0"&amp;MONTH(E1389),MONTH(E1389))</f>
        <v>2024-07</v>
      </c>
      <c r="AB1389" t="str">
        <f>YEAR(E1389)&amp;"-"&amp;IF(MONTH(E1389)/6&lt;=1,1,2)</f>
        <v>2024-2</v>
      </c>
    </row>
    <row r="1390" spans="1:28" hidden="1" x14ac:dyDescent="0.25">
      <c r="A1390">
        <v>7740057</v>
      </c>
      <c r="B1390">
        <v>433119</v>
      </c>
      <c r="C1390" t="s">
        <v>4262</v>
      </c>
      <c r="D1390" t="s">
        <v>91</v>
      </c>
      <c r="E1390" t="s">
        <v>519</v>
      </c>
      <c r="F1390" t="s">
        <v>23</v>
      </c>
      <c r="G1390" t="s">
        <v>24</v>
      </c>
      <c r="H1390" t="s">
        <v>24</v>
      </c>
      <c r="I1390" t="s">
        <v>25</v>
      </c>
      <c r="J1390" t="s">
        <v>42</v>
      </c>
      <c r="K1390">
        <v>-44.238947899999999</v>
      </c>
      <c r="L1390">
        <v>-71.836799299999996</v>
      </c>
      <c r="M1390" s="1">
        <v>20000</v>
      </c>
      <c r="O1390" t="s">
        <v>54</v>
      </c>
      <c r="P1390" t="s">
        <v>35</v>
      </c>
      <c r="Q1390" s="3">
        <v>101185452</v>
      </c>
      <c r="R1390" s="1">
        <v>2700</v>
      </c>
      <c r="S1390" t="s">
        <v>4263</v>
      </c>
      <c r="T1390" t="s">
        <v>45</v>
      </c>
      <c r="U1390" t="s">
        <v>25</v>
      </c>
      <c r="V1390" t="s">
        <v>46</v>
      </c>
      <c r="W1390" s="4">
        <f>R1390</f>
        <v>2700</v>
      </c>
      <c r="X1390" s="4">
        <f>Y1390*10000</f>
        <v>20000</v>
      </c>
      <c r="Y1390" s="9">
        <v>2</v>
      </c>
      <c r="Z1390" s="5">
        <f>W1390/Y1390</f>
        <v>1350</v>
      </c>
      <c r="AA1390" t="str">
        <f>YEAR(E1390)&amp;"-"&amp;IF(MONTH(E1390)&lt;10,"0"&amp;MONTH(E1390),MONTH(E1390))</f>
        <v>2024-07</v>
      </c>
      <c r="AB1390" t="str">
        <f>YEAR(E1390)&amp;"-"&amp;IF(MONTH(E1390)/6&lt;=1,1,2)</f>
        <v>2024-2</v>
      </c>
    </row>
    <row r="1391" spans="1:28" hidden="1" x14ac:dyDescent="0.25">
      <c r="A1391">
        <v>7962640</v>
      </c>
      <c r="B1391">
        <v>455179</v>
      </c>
      <c r="C1391" t="s">
        <v>4251</v>
      </c>
      <c r="D1391" t="s">
        <v>2501</v>
      </c>
      <c r="E1391" t="s">
        <v>657</v>
      </c>
      <c r="F1391" t="s">
        <v>32</v>
      </c>
      <c r="G1391" t="s">
        <v>24</v>
      </c>
      <c r="H1391" t="s">
        <v>24</v>
      </c>
      <c r="I1391" t="s">
        <v>25</v>
      </c>
      <c r="J1391" t="s">
        <v>42</v>
      </c>
      <c r="K1391">
        <v>0</v>
      </c>
      <c r="L1391">
        <v>0</v>
      </c>
      <c r="M1391" s="1">
        <v>31000</v>
      </c>
      <c r="O1391" t="s">
        <v>54</v>
      </c>
      <c r="P1391" t="s">
        <v>35</v>
      </c>
      <c r="Q1391" s="3">
        <v>150000000</v>
      </c>
      <c r="R1391" s="1">
        <v>3991.3393258414999</v>
      </c>
      <c r="S1391" t="s">
        <v>4252</v>
      </c>
      <c r="T1391" t="s">
        <v>35</v>
      </c>
      <c r="U1391" t="s">
        <v>25</v>
      </c>
      <c r="V1391" t="s">
        <v>46</v>
      </c>
      <c r="W1391" s="4">
        <f>R1391</f>
        <v>3991.3393258414999</v>
      </c>
      <c r="X1391" s="4">
        <f>Y1391*10000</f>
        <v>31000</v>
      </c>
      <c r="Y1391" s="9">
        <v>3.1</v>
      </c>
      <c r="Z1391" s="5">
        <f>W1391/Y1391</f>
        <v>1287.5288147875806</v>
      </c>
      <c r="AA1391" t="str">
        <f>YEAR(E1391)&amp;"-"&amp;IF(MONTH(E1391)&lt;10,"0"&amp;MONTH(E1391),MONTH(E1391))</f>
        <v>2024-08</v>
      </c>
      <c r="AB1391" t="str">
        <f>YEAR(E1391)&amp;"-"&amp;IF(MONTH(E1391)/6&lt;=1,1,2)</f>
        <v>2024-2</v>
      </c>
    </row>
    <row r="1392" spans="1:28" hidden="1" x14ac:dyDescent="0.25">
      <c r="A1392">
        <v>7889809</v>
      </c>
      <c r="B1392">
        <v>446213</v>
      </c>
      <c r="C1392" t="s">
        <v>4246</v>
      </c>
      <c r="D1392" t="s">
        <v>551</v>
      </c>
      <c r="E1392" t="s">
        <v>569</v>
      </c>
      <c r="F1392" t="s">
        <v>32</v>
      </c>
      <c r="G1392" t="s">
        <v>24</v>
      </c>
      <c r="H1392" t="s">
        <v>24</v>
      </c>
      <c r="I1392" t="s">
        <v>25</v>
      </c>
      <c r="J1392" t="s">
        <v>70</v>
      </c>
      <c r="K1392">
        <v>-45.070430279999997</v>
      </c>
      <c r="L1392">
        <v>-72.270691549999995</v>
      </c>
      <c r="M1392" s="1">
        <v>10000</v>
      </c>
      <c r="O1392" t="s">
        <v>54</v>
      </c>
      <c r="P1392" t="s">
        <v>35</v>
      </c>
      <c r="Q1392" s="3">
        <v>48000000</v>
      </c>
      <c r="R1392" s="1">
        <v>1277.22858426928</v>
      </c>
      <c r="S1392" t="s">
        <v>4247</v>
      </c>
      <c r="T1392" t="s">
        <v>4248</v>
      </c>
      <c r="U1392" t="s">
        <v>25</v>
      </c>
      <c r="V1392" t="s">
        <v>73</v>
      </c>
      <c r="W1392" s="4">
        <f>R1392</f>
        <v>1277.22858426928</v>
      </c>
      <c r="X1392" s="4">
        <f>Y1392*10000</f>
        <v>10000</v>
      </c>
      <c r="Y1392" s="9">
        <v>1</v>
      </c>
      <c r="Z1392" s="5">
        <f>W1392/Y1392</f>
        <v>1277.22858426928</v>
      </c>
      <c r="AA1392" t="str">
        <f>YEAR(E1392)&amp;"-"&amp;IF(MONTH(E1392)&lt;10,"0"&amp;MONTH(E1392),MONTH(E1392))</f>
        <v>2024-07</v>
      </c>
      <c r="AB1392" t="str">
        <f>YEAR(E1392)&amp;"-"&amp;IF(MONTH(E1392)/6&lt;=1,1,2)</f>
        <v>2024-2</v>
      </c>
    </row>
    <row r="1393" spans="1:28" hidden="1" x14ac:dyDescent="0.25">
      <c r="A1393">
        <v>7938464</v>
      </c>
      <c r="B1393">
        <v>452075</v>
      </c>
      <c r="C1393" t="s">
        <v>4231</v>
      </c>
      <c r="D1393" t="s">
        <v>241</v>
      </c>
      <c r="E1393" t="s">
        <v>504</v>
      </c>
      <c r="F1393" t="s">
        <v>32</v>
      </c>
      <c r="G1393" t="s">
        <v>24</v>
      </c>
      <c r="H1393" t="s">
        <v>24</v>
      </c>
      <c r="I1393" t="s">
        <v>25</v>
      </c>
      <c r="J1393" t="s">
        <v>70</v>
      </c>
      <c r="K1393">
        <v>0</v>
      </c>
      <c r="L1393">
        <v>0</v>
      </c>
      <c r="M1393" s="1">
        <v>0</v>
      </c>
      <c r="O1393" t="s">
        <v>54</v>
      </c>
      <c r="P1393" t="s">
        <v>35</v>
      </c>
      <c r="Q1393" s="3">
        <v>75000000</v>
      </c>
      <c r="R1393" s="1">
        <v>1995.6696629207499</v>
      </c>
      <c r="S1393" t="s">
        <v>4232</v>
      </c>
      <c r="T1393" t="s">
        <v>35</v>
      </c>
      <c r="U1393" t="s">
        <v>25</v>
      </c>
      <c r="V1393" t="s">
        <v>73</v>
      </c>
      <c r="W1393" s="4">
        <f>R1393</f>
        <v>1995.6696629207499</v>
      </c>
      <c r="X1393" s="4">
        <f>Y1393*10000</f>
        <v>16000</v>
      </c>
      <c r="Y1393" s="9">
        <v>1.6</v>
      </c>
      <c r="Z1393" s="5">
        <f>W1393/Y1393</f>
        <v>1247.2935393254686</v>
      </c>
      <c r="AA1393" t="str">
        <f>YEAR(E1393)&amp;"-"&amp;IF(MONTH(E1393)&lt;10,"0"&amp;MONTH(E1393),MONTH(E1393))</f>
        <v>2024-07</v>
      </c>
      <c r="AB1393" t="str">
        <f>YEAR(E1393)&amp;"-"&amp;IF(MONTH(E1393)/6&lt;=1,1,2)</f>
        <v>2024-2</v>
      </c>
    </row>
    <row r="1394" spans="1:28" hidden="1" x14ac:dyDescent="0.25">
      <c r="A1394">
        <v>7939914</v>
      </c>
      <c r="B1394">
        <v>452302</v>
      </c>
      <c r="C1394" t="s">
        <v>4226</v>
      </c>
      <c r="D1394" t="s">
        <v>56</v>
      </c>
      <c r="E1394" t="s">
        <v>504</v>
      </c>
      <c r="F1394" t="s">
        <v>32</v>
      </c>
      <c r="G1394" t="s">
        <v>24</v>
      </c>
      <c r="H1394" t="s">
        <v>24</v>
      </c>
      <c r="I1394" t="s">
        <v>25</v>
      </c>
      <c r="J1394" t="s">
        <v>26</v>
      </c>
      <c r="K1394">
        <v>0</v>
      </c>
      <c r="L1394">
        <v>0</v>
      </c>
      <c r="M1394" s="1">
        <v>12400</v>
      </c>
      <c r="O1394" t="s">
        <v>54</v>
      </c>
      <c r="P1394" t="s">
        <v>35</v>
      </c>
      <c r="Q1394" s="3">
        <v>58000000</v>
      </c>
      <c r="R1394" s="1">
        <v>1543.31787265871</v>
      </c>
      <c r="S1394" t="s">
        <v>4227</v>
      </c>
      <c r="T1394" t="s">
        <v>35</v>
      </c>
      <c r="U1394" t="s">
        <v>25</v>
      </c>
      <c r="V1394" t="s">
        <v>25</v>
      </c>
      <c r="W1394" s="4">
        <f>R1394</f>
        <v>1543.31787265871</v>
      </c>
      <c r="X1394" s="4">
        <f>Y1394*10000</f>
        <v>12400</v>
      </c>
      <c r="Y1394" s="9">
        <v>1.24</v>
      </c>
      <c r="Z1394" s="5">
        <f>W1394/Y1394</f>
        <v>1244.611187627992</v>
      </c>
      <c r="AA1394" t="str">
        <f>YEAR(E1394)&amp;"-"&amp;IF(MONTH(E1394)&lt;10,"0"&amp;MONTH(E1394),MONTH(E1394))</f>
        <v>2024-07</v>
      </c>
      <c r="AB1394" t="str">
        <f>YEAR(E1394)&amp;"-"&amp;IF(MONTH(E1394)/6&lt;=1,1,2)</f>
        <v>2024-2</v>
      </c>
    </row>
    <row r="1395" spans="1:28" hidden="1" x14ac:dyDescent="0.25">
      <c r="A1395">
        <v>7740067</v>
      </c>
      <c r="B1395">
        <v>433129</v>
      </c>
      <c r="C1395" t="s">
        <v>4214</v>
      </c>
      <c r="D1395" t="s">
        <v>91</v>
      </c>
      <c r="E1395" t="s">
        <v>519</v>
      </c>
      <c r="F1395" t="s">
        <v>23</v>
      </c>
      <c r="G1395" t="s">
        <v>24</v>
      </c>
      <c r="H1395" t="s">
        <v>24</v>
      </c>
      <c r="I1395" t="s">
        <v>25</v>
      </c>
      <c r="J1395" t="s">
        <v>26</v>
      </c>
      <c r="K1395">
        <v>-45.3481326</v>
      </c>
      <c r="L1395">
        <v>-72.601672399999998</v>
      </c>
      <c r="M1395" s="1">
        <v>7500</v>
      </c>
      <c r="O1395" t="s">
        <v>54</v>
      </c>
      <c r="P1395" t="s">
        <v>35</v>
      </c>
      <c r="Q1395" s="3">
        <v>33728484</v>
      </c>
      <c r="R1395" s="1">
        <v>900</v>
      </c>
      <c r="S1395" t="s">
        <v>4215</v>
      </c>
      <c r="T1395" t="s">
        <v>1099</v>
      </c>
      <c r="U1395" t="s">
        <v>25</v>
      </c>
      <c r="V1395" t="s">
        <v>25</v>
      </c>
      <c r="W1395" s="4">
        <f>R1395</f>
        <v>900</v>
      </c>
      <c r="X1395" s="4">
        <f>Y1395*10000</f>
        <v>7500</v>
      </c>
      <c r="Y1395" s="9">
        <v>0.75</v>
      </c>
      <c r="Z1395" s="5">
        <f>W1395/Y1395</f>
        <v>1200</v>
      </c>
      <c r="AA1395" t="str">
        <f>YEAR(E1395)&amp;"-"&amp;IF(MONTH(E1395)&lt;10,"0"&amp;MONTH(E1395),MONTH(E1395))</f>
        <v>2024-07</v>
      </c>
      <c r="AB1395" t="str">
        <f>YEAR(E1395)&amp;"-"&amp;IF(MONTH(E1395)/6&lt;=1,1,2)</f>
        <v>2024-2</v>
      </c>
    </row>
    <row r="1396" spans="1:28" hidden="1" x14ac:dyDescent="0.25">
      <c r="A1396">
        <v>7769029</v>
      </c>
      <c r="B1396">
        <v>434728</v>
      </c>
      <c r="C1396" t="s">
        <v>4211</v>
      </c>
      <c r="D1396" t="s">
        <v>1453</v>
      </c>
      <c r="E1396" t="s">
        <v>378</v>
      </c>
      <c r="F1396" t="s">
        <v>23</v>
      </c>
      <c r="G1396" t="s">
        <v>24</v>
      </c>
      <c r="H1396" t="s">
        <v>39</v>
      </c>
      <c r="I1396" t="s">
        <v>25</v>
      </c>
      <c r="J1396" t="s">
        <v>70</v>
      </c>
      <c r="K1396">
        <v>-45.268509299999998</v>
      </c>
      <c r="L1396">
        <v>-71.717229099999997</v>
      </c>
      <c r="M1396" s="1">
        <v>0</v>
      </c>
      <c r="O1396" t="s">
        <v>27</v>
      </c>
      <c r="P1396" t="s">
        <v>406</v>
      </c>
      <c r="Q1396" s="3">
        <v>157500000</v>
      </c>
      <c r="R1396" s="1">
        <v>4188.62035621623</v>
      </c>
      <c r="S1396" t="s">
        <v>4212</v>
      </c>
      <c r="T1396" t="s">
        <v>4213</v>
      </c>
      <c r="U1396" t="s">
        <v>25</v>
      </c>
      <c r="V1396" t="s">
        <v>73</v>
      </c>
      <c r="W1396" s="4">
        <f>R1396</f>
        <v>4188.62035621623</v>
      </c>
      <c r="X1396" s="4">
        <f>Y1396*10000</f>
        <v>35000</v>
      </c>
      <c r="Y1396" s="9">
        <v>3.5</v>
      </c>
      <c r="Z1396" s="5">
        <f>W1396/Y1396</f>
        <v>1196.748673204637</v>
      </c>
      <c r="AA1396" t="str">
        <f>YEAR(E1396)&amp;"-"&amp;IF(MONTH(E1396)&lt;10,"0"&amp;MONTH(E1396),MONTH(E1396))</f>
        <v>2024-07</v>
      </c>
      <c r="AB1396" t="str">
        <f>YEAR(E1396)&amp;"-"&amp;IF(MONTH(E1396)/6&lt;=1,1,2)</f>
        <v>2024-2</v>
      </c>
    </row>
    <row r="1397" spans="1:28" hidden="1" x14ac:dyDescent="0.25">
      <c r="A1397">
        <v>7855156</v>
      </c>
      <c r="B1397">
        <v>442299</v>
      </c>
      <c r="C1397" t="s">
        <v>4205</v>
      </c>
      <c r="D1397" t="s">
        <v>4206</v>
      </c>
      <c r="E1397" t="s">
        <v>407</v>
      </c>
      <c r="F1397" t="s">
        <v>32</v>
      </c>
      <c r="G1397" t="s">
        <v>24</v>
      </c>
      <c r="H1397" t="s">
        <v>24</v>
      </c>
      <c r="I1397" t="s">
        <v>25</v>
      </c>
      <c r="J1397" t="s">
        <v>26</v>
      </c>
      <c r="K1397">
        <v>0</v>
      </c>
      <c r="L1397">
        <v>0</v>
      </c>
      <c r="M1397" s="1">
        <v>11000</v>
      </c>
      <c r="O1397" t="s">
        <v>54</v>
      </c>
      <c r="P1397" t="s">
        <v>35</v>
      </c>
      <c r="Q1397" s="3">
        <v>48866831</v>
      </c>
      <c r="R1397" s="1">
        <v>1300</v>
      </c>
      <c r="S1397" t="s">
        <v>4207</v>
      </c>
      <c r="T1397" t="s">
        <v>35</v>
      </c>
      <c r="U1397" t="s">
        <v>25</v>
      </c>
      <c r="V1397" t="s">
        <v>25</v>
      </c>
      <c r="W1397" s="4">
        <f>R1397</f>
        <v>1300</v>
      </c>
      <c r="X1397" s="4">
        <f>Y1397*10000</f>
        <v>11000</v>
      </c>
      <c r="Y1397" s="9">
        <v>1.1000000000000001</v>
      </c>
      <c r="Z1397" s="5">
        <f>W1397/Y1397</f>
        <v>1181.8181818181818</v>
      </c>
      <c r="AA1397" t="str">
        <f>YEAR(E1397)&amp;"-"&amp;IF(MONTH(E1397)&lt;10,"0"&amp;MONTH(E1397),MONTH(E1397))</f>
        <v>2024-07</v>
      </c>
      <c r="AB1397" t="str">
        <f>YEAR(E1397)&amp;"-"&amp;IF(MONTH(E1397)/6&lt;=1,1,2)</f>
        <v>2024-2</v>
      </c>
    </row>
    <row r="1398" spans="1:28" hidden="1" x14ac:dyDescent="0.25">
      <c r="A1398">
        <v>7740024</v>
      </c>
      <c r="B1398">
        <v>433086</v>
      </c>
      <c r="C1398" t="s">
        <v>4196</v>
      </c>
      <c r="D1398" t="s">
        <v>91</v>
      </c>
      <c r="E1398" t="s">
        <v>519</v>
      </c>
      <c r="F1398" t="s">
        <v>23</v>
      </c>
      <c r="G1398" t="s">
        <v>24</v>
      </c>
      <c r="H1398" t="s">
        <v>24</v>
      </c>
      <c r="I1398" t="s">
        <v>25</v>
      </c>
      <c r="J1398" t="s">
        <v>33</v>
      </c>
      <c r="K1398">
        <v>-46.726094699999997</v>
      </c>
      <c r="L1398">
        <v>-72.502647499999995</v>
      </c>
      <c r="M1398" s="1">
        <v>8600</v>
      </c>
      <c r="O1398" t="s">
        <v>54</v>
      </c>
      <c r="P1398" t="s">
        <v>35</v>
      </c>
      <c r="Q1398" s="3">
        <v>37476093</v>
      </c>
      <c r="R1398" s="1">
        <v>1000</v>
      </c>
      <c r="S1398" t="s">
        <v>4197</v>
      </c>
      <c r="T1398" t="s">
        <v>741</v>
      </c>
      <c r="U1398" t="s">
        <v>25</v>
      </c>
      <c r="V1398" t="s">
        <v>36</v>
      </c>
      <c r="W1398" s="4">
        <f>R1398</f>
        <v>1000</v>
      </c>
      <c r="X1398" s="4">
        <f>Y1398*10000</f>
        <v>8600</v>
      </c>
      <c r="Y1398" s="9">
        <v>0.86</v>
      </c>
      <c r="Z1398" s="5">
        <f>W1398/Y1398</f>
        <v>1162.7906976744187</v>
      </c>
      <c r="AA1398" t="str">
        <f>YEAR(E1398)&amp;"-"&amp;IF(MONTH(E1398)&lt;10,"0"&amp;MONTH(E1398),MONTH(E1398))</f>
        <v>2024-07</v>
      </c>
      <c r="AB1398" t="str">
        <f>YEAR(E1398)&amp;"-"&amp;IF(MONTH(E1398)/6&lt;=1,1,2)</f>
        <v>2024-2</v>
      </c>
    </row>
    <row r="1399" spans="1:28" hidden="1" x14ac:dyDescent="0.25">
      <c r="A1399">
        <v>7772878</v>
      </c>
      <c r="B1399">
        <v>435075</v>
      </c>
      <c r="C1399" t="s">
        <v>377</v>
      </c>
      <c r="D1399" t="s">
        <v>378</v>
      </c>
      <c r="E1399" t="s">
        <v>379</v>
      </c>
      <c r="F1399" t="s">
        <v>32</v>
      </c>
      <c r="G1399" t="s">
        <v>24</v>
      </c>
      <c r="H1399" t="s">
        <v>24</v>
      </c>
      <c r="I1399" t="s">
        <v>25</v>
      </c>
      <c r="J1399" t="s">
        <v>26</v>
      </c>
      <c r="K1399">
        <v>0</v>
      </c>
      <c r="L1399">
        <v>0</v>
      </c>
      <c r="M1399" s="1">
        <v>0</v>
      </c>
      <c r="O1399" t="s">
        <v>54</v>
      </c>
      <c r="P1399" t="s">
        <v>35</v>
      </c>
      <c r="Q1399" s="3">
        <v>488824440</v>
      </c>
      <c r="R1399" s="1">
        <v>13000</v>
      </c>
      <c r="S1399" t="s">
        <v>380</v>
      </c>
      <c r="T1399" t="s">
        <v>35</v>
      </c>
      <c r="U1399" t="s">
        <v>25</v>
      </c>
      <c r="V1399" t="s">
        <v>25</v>
      </c>
      <c r="W1399" s="4">
        <f>R1399</f>
        <v>13000</v>
      </c>
      <c r="X1399" s="4">
        <f>Y1399*10000</f>
        <v>114100</v>
      </c>
      <c r="Y1399" s="9">
        <v>11.41</v>
      </c>
      <c r="Z1399" s="5">
        <f>W1399/Y1399</f>
        <v>1139.3514460999124</v>
      </c>
      <c r="AA1399" t="str">
        <f>YEAR(E1399)&amp;"-"&amp;IF(MONTH(E1399)&lt;10,"0"&amp;MONTH(E1399),MONTH(E1399))</f>
        <v>2024-07</v>
      </c>
      <c r="AB1399" t="str">
        <f>YEAR(E1399)&amp;"-"&amp;IF(MONTH(E1399)/6&lt;=1,1,2)</f>
        <v>2024-2</v>
      </c>
    </row>
    <row r="1400" spans="1:28" hidden="1" x14ac:dyDescent="0.25">
      <c r="A1400">
        <v>7740027</v>
      </c>
      <c r="B1400">
        <v>433089</v>
      </c>
      <c r="C1400" t="s">
        <v>4170</v>
      </c>
      <c r="D1400" t="s">
        <v>91</v>
      </c>
      <c r="E1400" t="s">
        <v>519</v>
      </c>
      <c r="F1400" t="s">
        <v>23</v>
      </c>
      <c r="G1400" t="s">
        <v>24</v>
      </c>
      <c r="H1400" t="s">
        <v>24</v>
      </c>
      <c r="I1400" t="s">
        <v>25</v>
      </c>
      <c r="J1400" t="s">
        <v>63</v>
      </c>
      <c r="K1400">
        <v>-46.378345000000003</v>
      </c>
      <c r="L1400">
        <v>-72.300762300000002</v>
      </c>
      <c r="M1400" s="1">
        <v>150000</v>
      </c>
      <c r="O1400" t="s">
        <v>54</v>
      </c>
      <c r="P1400" t="s">
        <v>35</v>
      </c>
      <c r="Q1400" s="3">
        <v>599617495</v>
      </c>
      <c r="R1400" s="1">
        <v>16000</v>
      </c>
      <c r="S1400" t="s">
        <v>4169</v>
      </c>
      <c r="T1400" t="s">
        <v>1292</v>
      </c>
      <c r="U1400" t="s">
        <v>25</v>
      </c>
      <c r="V1400" t="s">
        <v>66</v>
      </c>
      <c r="W1400" s="4">
        <f>R1400</f>
        <v>16000</v>
      </c>
      <c r="X1400" s="4">
        <f>Y1400*10000</f>
        <v>150000</v>
      </c>
      <c r="Y1400" s="9">
        <v>15</v>
      </c>
      <c r="Z1400" s="5">
        <f>W1400/Y1400</f>
        <v>1066.6666666666667</v>
      </c>
      <c r="AA1400" t="str">
        <f>YEAR(E1400)&amp;"-"&amp;IF(MONTH(E1400)&lt;10,"0"&amp;MONTH(E1400),MONTH(E1400))</f>
        <v>2024-07</v>
      </c>
      <c r="AB1400" t="str">
        <f>YEAR(E1400)&amp;"-"&amp;IF(MONTH(E1400)/6&lt;=1,1,2)</f>
        <v>2024-2</v>
      </c>
    </row>
    <row r="1401" spans="1:28" hidden="1" x14ac:dyDescent="0.25">
      <c r="A1401">
        <v>7740069</v>
      </c>
      <c r="B1401">
        <v>433131</v>
      </c>
      <c r="C1401" t="s">
        <v>4158</v>
      </c>
      <c r="D1401" t="s">
        <v>91</v>
      </c>
      <c r="E1401" t="s">
        <v>519</v>
      </c>
      <c r="F1401" t="s">
        <v>23</v>
      </c>
      <c r="G1401" t="s">
        <v>24</v>
      </c>
      <c r="H1401" t="s">
        <v>24</v>
      </c>
      <c r="I1401" t="s">
        <v>25</v>
      </c>
      <c r="J1401" t="s">
        <v>59</v>
      </c>
      <c r="K1401">
        <v>-44.764862999999998</v>
      </c>
      <c r="L1401">
        <v>-72.707748300000006</v>
      </c>
      <c r="M1401" s="1">
        <v>12000</v>
      </c>
      <c r="O1401" t="s">
        <v>54</v>
      </c>
      <c r="P1401" t="s">
        <v>35</v>
      </c>
      <c r="Q1401" s="3">
        <v>46845117</v>
      </c>
      <c r="R1401" s="1">
        <v>1250</v>
      </c>
      <c r="S1401" t="s">
        <v>4157</v>
      </c>
      <c r="T1401" t="s">
        <v>3765</v>
      </c>
      <c r="U1401" t="s">
        <v>25</v>
      </c>
      <c r="V1401" t="s">
        <v>61</v>
      </c>
      <c r="W1401" s="4">
        <f>R1401</f>
        <v>1250</v>
      </c>
      <c r="X1401" s="4">
        <f>Y1401*10000</f>
        <v>12000</v>
      </c>
      <c r="Y1401" s="9">
        <v>1.2</v>
      </c>
      <c r="Z1401" s="5">
        <f>W1401/Y1401</f>
        <v>1041.6666666666667</v>
      </c>
      <c r="AA1401" t="str">
        <f>YEAR(E1401)&amp;"-"&amp;IF(MONTH(E1401)&lt;10,"0"&amp;MONTH(E1401),MONTH(E1401))</f>
        <v>2024-07</v>
      </c>
      <c r="AB1401" t="str">
        <f>YEAR(E1401)&amp;"-"&amp;IF(MONTH(E1401)/6&lt;=1,1,2)</f>
        <v>2024-2</v>
      </c>
    </row>
    <row r="1402" spans="1:28" hidden="1" x14ac:dyDescent="0.25">
      <c r="A1402">
        <v>7895002</v>
      </c>
      <c r="B1402">
        <v>446795</v>
      </c>
      <c r="C1402" t="s">
        <v>4151</v>
      </c>
      <c r="D1402" t="s">
        <v>87</v>
      </c>
      <c r="E1402" t="s">
        <v>569</v>
      </c>
      <c r="F1402" t="s">
        <v>32</v>
      </c>
      <c r="G1402" t="s">
        <v>24</v>
      </c>
      <c r="H1402" t="s">
        <v>24</v>
      </c>
      <c r="I1402" t="s">
        <v>25</v>
      </c>
      <c r="J1402" t="s">
        <v>70</v>
      </c>
      <c r="K1402">
        <v>-45.6750063</v>
      </c>
      <c r="L1402">
        <v>-71.858525299999997</v>
      </c>
      <c r="M1402" s="1">
        <v>21250</v>
      </c>
      <c r="O1402" t="s">
        <v>54</v>
      </c>
      <c r="P1402" t="s">
        <v>35</v>
      </c>
      <c r="Q1402" s="3">
        <v>82679014</v>
      </c>
      <c r="R1402" s="1">
        <v>2200</v>
      </c>
      <c r="S1402" t="s">
        <v>4152</v>
      </c>
      <c r="T1402" t="s">
        <v>4153</v>
      </c>
      <c r="U1402" t="s">
        <v>25</v>
      </c>
      <c r="V1402" t="s">
        <v>73</v>
      </c>
      <c r="W1402" s="4">
        <f>R1402</f>
        <v>2200</v>
      </c>
      <c r="X1402" s="4">
        <f>Y1402*10000</f>
        <v>21250</v>
      </c>
      <c r="Y1402" s="9">
        <v>2.125</v>
      </c>
      <c r="Z1402" s="5">
        <f>W1402/Y1402</f>
        <v>1035.2941176470588</v>
      </c>
      <c r="AA1402" t="str">
        <f>YEAR(E1402)&amp;"-"&amp;IF(MONTH(E1402)&lt;10,"0"&amp;MONTH(E1402),MONTH(E1402))</f>
        <v>2024-07</v>
      </c>
      <c r="AB1402" t="str">
        <f>YEAR(E1402)&amp;"-"&amp;IF(MONTH(E1402)/6&lt;=1,1,2)</f>
        <v>2024-2</v>
      </c>
    </row>
    <row r="1403" spans="1:28" hidden="1" x14ac:dyDescent="0.25">
      <c r="A1403">
        <v>7941885</v>
      </c>
      <c r="B1403">
        <v>452550</v>
      </c>
      <c r="C1403" t="s">
        <v>4143</v>
      </c>
      <c r="D1403" t="s">
        <v>551</v>
      </c>
      <c r="E1403" t="s">
        <v>504</v>
      </c>
      <c r="F1403" t="s">
        <v>32</v>
      </c>
      <c r="G1403" t="s">
        <v>24</v>
      </c>
      <c r="H1403" t="s">
        <v>24</v>
      </c>
      <c r="I1403" t="s">
        <v>25</v>
      </c>
      <c r="J1403" t="s">
        <v>26</v>
      </c>
      <c r="K1403">
        <v>0</v>
      </c>
      <c r="L1403">
        <v>0</v>
      </c>
      <c r="M1403" s="1">
        <v>5000</v>
      </c>
      <c r="O1403" t="s">
        <v>54</v>
      </c>
      <c r="P1403" t="s">
        <v>35</v>
      </c>
      <c r="Q1403" s="3">
        <v>19000000</v>
      </c>
      <c r="R1403" s="1">
        <v>505.56964793992302</v>
      </c>
      <c r="S1403" t="s">
        <v>4144</v>
      </c>
      <c r="T1403" t="s">
        <v>35</v>
      </c>
      <c r="U1403" t="s">
        <v>25</v>
      </c>
      <c r="V1403" t="s">
        <v>25</v>
      </c>
      <c r="W1403" s="4">
        <f>R1403</f>
        <v>505.56964793992302</v>
      </c>
      <c r="X1403" s="4">
        <f>Y1403*10000</f>
        <v>5000</v>
      </c>
      <c r="Y1403" s="9">
        <v>0.5</v>
      </c>
      <c r="Z1403" s="5">
        <f>W1403/Y1403</f>
        <v>1011.139295879846</v>
      </c>
      <c r="AA1403" t="str">
        <f>YEAR(E1403)&amp;"-"&amp;IF(MONTH(E1403)&lt;10,"0"&amp;MONTH(E1403),MONTH(E1403))</f>
        <v>2024-07</v>
      </c>
      <c r="AB1403" t="str">
        <f>YEAR(E1403)&amp;"-"&amp;IF(MONTH(E1403)/6&lt;=1,1,2)</f>
        <v>2024-2</v>
      </c>
    </row>
    <row r="1404" spans="1:28" hidden="1" x14ac:dyDescent="0.25">
      <c r="A1404">
        <v>7839741</v>
      </c>
      <c r="B1404">
        <v>440430</v>
      </c>
      <c r="C1404" t="s">
        <v>4140</v>
      </c>
      <c r="D1404" t="s">
        <v>888</v>
      </c>
      <c r="E1404" t="s">
        <v>406</v>
      </c>
      <c r="F1404" t="s">
        <v>32</v>
      </c>
      <c r="G1404" t="s">
        <v>24</v>
      </c>
      <c r="H1404" t="s">
        <v>24</v>
      </c>
      <c r="I1404" t="s">
        <v>25</v>
      </c>
      <c r="J1404" t="s">
        <v>63</v>
      </c>
      <c r="K1404">
        <v>-46.531469060889002</v>
      </c>
      <c r="L1404">
        <v>-72.630615234375</v>
      </c>
      <c r="M1404" s="1">
        <v>0</v>
      </c>
      <c r="O1404" t="s">
        <v>54</v>
      </c>
      <c r="P1404" t="s">
        <v>35</v>
      </c>
      <c r="Q1404" s="3">
        <v>38000000</v>
      </c>
      <c r="R1404" s="6">
        <f>1010.91065225817*Y1404</f>
        <v>12130.927827098039</v>
      </c>
      <c r="S1404" t="s">
        <v>4141</v>
      </c>
      <c r="T1404" t="s">
        <v>4142</v>
      </c>
      <c r="U1404" t="s">
        <v>25</v>
      </c>
      <c r="V1404" t="s">
        <v>66</v>
      </c>
      <c r="W1404" s="4">
        <f>R1404</f>
        <v>12130.927827098039</v>
      </c>
      <c r="X1404" s="4">
        <f>Y1404*10000</f>
        <v>120000</v>
      </c>
      <c r="Y1404" s="9">
        <v>12</v>
      </c>
      <c r="Z1404" s="5">
        <f>W1404/Y1404</f>
        <v>1010.91065225817</v>
      </c>
      <c r="AA1404" t="str">
        <f>YEAR(E1404)&amp;"-"&amp;IF(MONTH(E1404)&lt;10,"0"&amp;MONTH(E1404),MONTH(E1404))</f>
        <v>2024-07</v>
      </c>
      <c r="AB1404" t="str">
        <f>YEAR(E1404)&amp;"-"&amp;IF(MONTH(E1404)/6&lt;=1,1,2)</f>
        <v>2024-2</v>
      </c>
    </row>
    <row r="1405" spans="1:28" hidden="1" x14ac:dyDescent="0.25">
      <c r="A1405">
        <v>7740004</v>
      </c>
      <c r="B1405">
        <v>433066</v>
      </c>
      <c r="C1405" t="s">
        <v>4133</v>
      </c>
      <c r="D1405" t="s">
        <v>91</v>
      </c>
      <c r="E1405" t="s">
        <v>519</v>
      </c>
      <c r="F1405" t="s">
        <v>23</v>
      </c>
      <c r="G1405" t="s">
        <v>24</v>
      </c>
      <c r="H1405" t="s">
        <v>24</v>
      </c>
      <c r="I1405" t="s">
        <v>25</v>
      </c>
      <c r="J1405" t="s">
        <v>127</v>
      </c>
      <c r="K1405">
        <v>-47.411156400000003</v>
      </c>
      <c r="L1405">
        <v>-73.0988124</v>
      </c>
      <c r="M1405" s="1">
        <v>10000</v>
      </c>
      <c r="O1405" t="s">
        <v>54</v>
      </c>
      <c r="P1405" t="s">
        <v>35</v>
      </c>
      <c r="Q1405" s="3">
        <v>37101333</v>
      </c>
      <c r="R1405" s="1">
        <v>990</v>
      </c>
      <c r="S1405" t="s">
        <v>4131</v>
      </c>
      <c r="T1405" t="s">
        <v>4132</v>
      </c>
      <c r="U1405" t="s">
        <v>25</v>
      </c>
      <c r="V1405" t="s">
        <v>129</v>
      </c>
      <c r="W1405" s="4">
        <f>R1405</f>
        <v>990</v>
      </c>
      <c r="X1405" s="4">
        <f>Y1405*10000</f>
        <v>10000</v>
      </c>
      <c r="Y1405" s="9">
        <v>1</v>
      </c>
      <c r="Z1405" s="5">
        <f>W1405/Y1405</f>
        <v>990</v>
      </c>
      <c r="AA1405" t="str">
        <f>YEAR(E1405)&amp;"-"&amp;IF(MONTH(E1405)&lt;10,"0"&amp;MONTH(E1405),MONTH(E1405))</f>
        <v>2024-07</v>
      </c>
      <c r="AB1405" t="str">
        <f>YEAR(E1405)&amp;"-"&amp;IF(MONTH(E1405)/6&lt;=1,1,2)</f>
        <v>2024-2</v>
      </c>
    </row>
    <row r="1406" spans="1:28" hidden="1" x14ac:dyDescent="0.25">
      <c r="A1406">
        <v>7896317</v>
      </c>
      <c r="B1406">
        <v>446981</v>
      </c>
      <c r="C1406" t="s">
        <v>4108</v>
      </c>
      <c r="D1406" t="s">
        <v>1458</v>
      </c>
      <c r="E1406" t="s">
        <v>569</v>
      </c>
      <c r="F1406" t="s">
        <v>32</v>
      </c>
      <c r="G1406" t="s">
        <v>24</v>
      </c>
      <c r="H1406" t="s">
        <v>24</v>
      </c>
      <c r="I1406" t="s">
        <v>25</v>
      </c>
      <c r="J1406" t="s">
        <v>63</v>
      </c>
      <c r="K1406">
        <v>-46.058055600000003</v>
      </c>
      <c r="L1406">
        <v>-72.200833299999999</v>
      </c>
      <c r="M1406" s="1">
        <v>110000</v>
      </c>
      <c r="O1406" t="s">
        <v>54</v>
      </c>
      <c r="P1406" t="s">
        <v>35</v>
      </c>
      <c r="Q1406" s="3">
        <v>390000000</v>
      </c>
      <c r="R1406" s="1">
        <v>10377.4822471879</v>
      </c>
      <c r="S1406" t="s">
        <v>4109</v>
      </c>
      <c r="T1406" t="s">
        <v>4110</v>
      </c>
      <c r="U1406" t="s">
        <v>25</v>
      </c>
      <c r="V1406" t="s">
        <v>66</v>
      </c>
      <c r="W1406" s="4">
        <f>R1406</f>
        <v>10377.4822471879</v>
      </c>
      <c r="X1406" s="4">
        <f>Y1406*10000</f>
        <v>110000</v>
      </c>
      <c r="Y1406" s="9">
        <v>11</v>
      </c>
      <c r="Z1406" s="5">
        <f>W1406/Y1406</f>
        <v>943.40747701708176</v>
      </c>
      <c r="AA1406" t="str">
        <f>YEAR(E1406)&amp;"-"&amp;IF(MONTH(E1406)&lt;10,"0"&amp;MONTH(E1406),MONTH(E1406))</f>
        <v>2024-07</v>
      </c>
      <c r="AB1406" t="str">
        <f>YEAR(E1406)&amp;"-"&amp;IF(MONTH(E1406)/6&lt;=1,1,2)</f>
        <v>2024-2</v>
      </c>
    </row>
    <row r="1407" spans="1:28" hidden="1" x14ac:dyDescent="0.25">
      <c r="A1407">
        <v>7740021</v>
      </c>
      <c r="B1407">
        <v>433083</v>
      </c>
      <c r="C1407" t="s">
        <v>4103</v>
      </c>
      <c r="D1407" t="s">
        <v>91</v>
      </c>
      <c r="E1407" t="s">
        <v>519</v>
      </c>
      <c r="F1407" t="s">
        <v>23</v>
      </c>
      <c r="G1407" t="s">
        <v>24</v>
      </c>
      <c r="H1407" t="s">
        <v>24</v>
      </c>
      <c r="I1407" t="s">
        <v>25</v>
      </c>
      <c r="J1407" t="s">
        <v>70</v>
      </c>
      <c r="K1407">
        <v>-45.639240000000001</v>
      </c>
      <c r="L1407">
        <v>-72.110820000000004</v>
      </c>
      <c r="M1407" s="1">
        <v>300000</v>
      </c>
      <c r="O1407" t="s">
        <v>54</v>
      </c>
      <c r="P1407" t="s">
        <v>35</v>
      </c>
      <c r="Q1407" s="3">
        <v>1041835398</v>
      </c>
      <c r="R1407" s="1">
        <v>27800</v>
      </c>
      <c r="S1407" t="s">
        <v>4101</v>
      </c>
      <c r="T1407" t="s">
        <v>1492</v>
      </c>
      <c r="U1407" t="s">
        <v>25</v>
      </c>
      <c r="V1407" t="s">
        <v>73</v>
      </c>
      <c r="W1407" s="4">
        <f>R1407</f>
        <v>27800</v>
      </c>
      <c r="X1407" s="4">
        <f>Y1407*10000</f>
        <v>300000</v>
      </c>
      <c r="Y1407" s="9">
        <v>30</v>
      </c>
      <c r="Z1407" s="5">
        <f>W1407/Y1407</f>
        <v>926.66666666666663</v>
      </c>
      <c r="AA1407" t="str">
        <f>YEAR(E1407)&amp;"-"&amp;IF(MONTH(E1407)&lt;10,"0"&amp;MONTH(E1407),MONTH(E1407))</f>
        <v>2024-07</v>
      </c>
      <c r="AB1407" t="str">
        <f>YEAR(E1407)&amp;"-"&amp;IF(MONTH(E1407)/6&lt;=1,1,2)</f>
        <v>2024-2</v>
      </c>
    </row>
    <row r="1408" spans="1:28" hidden="1" x14ac:dyDescent="0.25">
      <c r="A1408">
        <v>7931311</v>
      </c>
      <c r="B1408">
        <v>450981</v>
      </c>
      <c r="C1408" t="s">
        <v>4094</v>
      </c>
      <c r="D1408" t="s">
        <v>1458</v>
      </c>
      <c r="E1408" t="s">
        <v>504</v>
      </c>
      <c r="F1408" t="s">
        <v>32</v>
      </c>
      <c r="G1408" t="s">
        <v>24</v>
      </c>
      <c r="H1408" t="s">
        <v>24</v>
      </c>
      <c r="I1408" t="s">
        <v>25</v>
      </c>
      <c r="J1408" t="s">
        <v>70</v>
      </c>
      <c r="K1408">
        <v>-45.571217799999999</v>
      </c>
      <c r="L1408">
        <v>-72.077735099999998</v>
      </c>
      <c r="M1408" s="1">
        <v>62000</v>
      </c>
      <c r="O1408" t="s">
        <v>54</v>
      </c>
      <c r="P1408" t="s">
        <v>35</v>
      </c>
      <c r="Q1408" s="3">
        <v>213424600.22999999</v>
      </c>
      <c r="R1408" s="1">
        <v>5679</v>
      </c>
      <c r="S1408" t="s">
        <v>4095</v>
      </c>
      <c r="T1408" t="s">
        <v>4096</v>
      </c>
      <c r="U1408" t="s">
        <v>25</v>
      </c>
      <c r="V1408" t="s">
        <v>73</v>
      </c>
      <c r="W1408" s="4">
        <f>R1408</f>
        <v>5679</v>
      </c>
      <c r="X1408" s="4">
        <f>Y1408*10000</f>
        <v>62000</v>
      </c>
      <c r="Y1408" s="9">
        <v>6.2</v>
      </c>
      <c r="Z1408" s="5">
        <f>W1408/Y1408</f>
        <v>915.9677419354839</v>
      </c>
      <c r="AA1408" t="str">
        <f>YEAR(E1408)&amp;"-"&amp;IF(MONTH(E1408)&lt;10,"0"&amp;MONTH(E1408),MONTH(E1408))</f>
        <v>2024-07</v>
      </c>
      <c r="AB1408" t="str">
        <f>YEAR(E1408)&amp;"-"&amp;IF(MONTH(E1408)/6&lt;=1,1,2)</f>
        <v>2024-2</v>
      </c>
    </row>
    <row r="1409" spans="1:29" hidden="1" x14ac:dyDescent="0.25">
      <c r="A1409">
        <v>7740070</v>
      </c>
      <c r="B1409">
        <v>433132</v>
      </c>
      <c r="C1409" t="s">
        <v>4070</v>
      </c>
      <c r="D1409" t="s">
        <v>91</v>
      </c>
      <c r="E1409" t="s">
        <v>519</v>
      </c>
      <c r="F1409" t="s">
        <v>23</v>
      </c>
      <c r="G1409" t="s">
        <v>24</v>
      </c>
      <c r="H1409" t="s">
        <v>24</v>
      </c>
      <c r="I1409" t="s">
        <v>25</v>
      </c>
      <c r="J1409" t="s">
        <v>33</v>
      </c>
      <c r="K1409">
        <v>-47.0213581</v>
      </c>
      <c r="L1409">
        <v>-72.829343800000004</v>
      </c>
      <c r="M1409" s="1">
        <v>427000</v>
      </c>
      <c r="O1409" t="s">
        <v>54</v>
      </c>
      <c r="P1409" t="s">
        <v>35</v>
      </c>
      <c r="Q1409" s="3">
        <v>1404603982</v>
      </c>
      <c r="R1409" s="1">
        <v>37480</v>
      </c>
      <c r="S1409" t="s">
        <v>4071</v>
      </c>
      <c r="T1409" t="s">
        <v>4072</v>
      </c>
      <c r="U1409" t="s">
        <v>25</v>
      </c>
      <c r="V1409" t="s">
        <v>36</v>
      </c>
      <c r="W1409" s="4">
        <f>R1409</f>
        <v>37480</v>
      </c>
      <c r="X1409" s="4">
        <f>Y1409*10000</f>
        <v>427000</v>
      </c>
      <c r="Y1409" s="9">
        <v>42.7</v>
      </c>
      <c r="Z1409" s="5">
        <f>W1409/Y1409</f>
        <v>877.75175644028093</v>
      </c>
      <c r="AA1409" t="str">
        <f>YEAR(E1409)&amp;"-"&amp;IF(MONTH(E1409)&lt;10,"0"&amp;MONTH(E1409),MONTH(E1409))</f>
        <v>2024-07</v>
      </c>
      <c r="AB1409" t="str">
        <f>YEAR(E1409)&amp;"-"&amp;IF(MONTH(E1409)/6&lt;=1,1,2)</f>
        <v>2024-2</v>
      </c>
    </row>
    <row r="1410" spans="1:29" hidden="1" x14ac:dyDescent="0.25">
      <c r="A1410">
        <v>7740040</v>
      </c>
      <c r="B1410">
        <v>433102</v>
      </c>
      <c r="C1410" t="s">
        <v>4051</v>
      </c>
      <c r="D1410" t="s">
        <v>91</v>
      </c>
      <c r="E1410" t="s">
        <v>519</v>
      </c>
      <c r="F1410" t="s">
        <v>23</v>
      </c>
      <c r="G1410" t="s">
        <v>24</v>
      </c>
      <c r="H1410" t="s">
        <v>24</v>
      </c>
      <c r="I1410" t="s">
        <v>25</v>
      </c>
      <c r="J1410" t="s">
        <v>63</v>
      </c>
      <c r="K1410">
        <v>-46.450732600000002</v>
      </c>
      <c r="L1410">
        <v>-72.738972099999998</v>
      </c>
      <c r="M1410" s="1">
        <v>15000</v>
      </c>
      <c r="O1410" t="s">
        <v>54</v>
      </c>
      <c r="P1410" t="s">
        <v>35</v>
      </c>
      <c r="Q1410" s="3">
        <v>46845117</v>
      </c>
      <c r="R1410" s="1">
        <v>1250</v>
      </c>
      <c r="S1410" t="s">
        <v>4050</v>
      </c>
      <c r="T1410" t="s">
        <v>840</v>
      </c>
      <c r="U1410" t="s">
        <v>25</v>
      </c>
      <c r="V1410" t="s">
        <v>66</v>
      </c>
      <c r="W1410" s="4">
        <f>R1410</f>
        <v>1250</v>
      </c>
      <c r="X1410" s="4">
        <f>Y1410*10000</f>
        <v>15000</v>
      </c>
      <c r="Y1410" s="9">
        <v>1.5</v>
      </c>
      <c r="Z1410" s="5">
        <f>W1410/Y1410</f>
        <v>833.33333333333337</v>
      </c>
      <c r="AA1410" t="str">
        <f>YEAR(E1410)&amp;"-"&amp;IF(MONTH(E1410)&lt;10,"0"&amp;MONTH(E1410),MONTH(E1410))</f>
        <v>2024-07</v>
      </c>
      <c r="AB1410" t="str">
        <f>YEAR(E1410)&amp;"-"&amp;IF(MONTH(E1410)/6&lt;=1,1,2)</f>
        <v>2024-2</v>
      </c>
    </row>
    <row r="1411" spans="1:29" hidden="1" x14ac:dyDescent="0.25">
      <c r="A1411">
        <v>7864591</v>
      </c>
      <c r="B1411">
        <v>443575</v>
      </c>
      <c r="C1411" t="s">
        <v>4031</v>
      </c>
      <c r="D1411" t="s">
        <v>740</v>
      </c>
      <c r="E1411" t="s">
        <v>407</v>
      </c>
      <c r="F1411" t="s">
        <v>32</v>
      </c>
      <c r="G1411" t="s">
        <v>24</v>
      </c>
      <c r="H1411" t="s">
        <v>24</v>
      </c>
      <c r="I1411" t="s">
        <v>25</v>
      </c>
      <c r="J1411" t="s">
        <v>70</v>
      </c>
      <c r="K1411">
        <v>0</v>
      </c>
      <c r="L1411">
        <v>0</v>
      </c>
      <c r="M1411" s="1">
        <v>15000</v>
      </c>
      <c r="O1411" t="s">
        <v>54</v>
      </c>
      <c r="P1411" t="s">
        <v>35</v>
      </c>
      <c r="Q1411" s="3">
        <v>45000000</v>
      </c>
      <c r="R1411" s="1">
        <v>1197.13103556889</v>
      </c>
      <c r="S1411" t="s">
        <v>4032</v>
      </c>
      <c r="T1411" t="s">
        <v>35</v>
      </c>
      <c r="U1411" t="s">
        <v>25</v>
      </c>
      <c r="V1411" t="s">
        <v>73</v>
      </c>
      <c r="W1411" s="4">
        <f>R1411</f>
        <v>1197.13103556889</v>
      </c>
      <c r="X1411" s="4">
        <f>Y1411*10000</f>
        <v>15000</v>
      </c>
      <c r="Y1411" s="9">
        <v>1.5</v>
      </c>
      <c r="Z1411" s="5">
        <f>W1411/Y1411</f>
        <v>798.08735704592664</v>
      </c>
      <c r="AA1411" t="str">
        <f>YEAR(E1411)&amp;"-"&amp;IF(MONTH(E1411)&lt;10,"0"&amp;MONTH(E1411),MONTH(E1411))</f>
        <v>2024-07</v>
      </c>
      <c r="AB1411" t="str">
        <f>YEAR(E1411)&amp;"-"&amp;IF(MONTH(E1411)/6&lt;=1,1,2)</f>
        <v>2024-2</v>
      </c>
    </row>
    <row r="1412" spans="1:29" hidden="1" x14ac:dyDescent="0.25">
      <c r="A1412">
        <v>7969942</v>
      </c>
      <c r="B1412">
        <v>456141</v>
      </c>
      <c r="C1412" t="s">
        <v>4009</v>
      </c>
      <c r="D1412" t="s">
        <v>1289</v>
      </c>
      <c r="E1412" t="s">
        <v>657</v>
      </c>
      <c r="F1412" t="s">
        <v>32</v>
      </c>
      <c r="G1412" t="s">
        <v>24</v>
      </c>
      <c r="H1412" t="s">
        <v>24</v>
      </c>
      <c r="I1412" t="s">
        <v>25</v>
      </c>
      <c r="J1412" t="s">
        <v>70</v>
      </c>
      <c r="K1412">
        <v>0</v>
      </c>
      <c r="L1412">
        <v>0</v>
      </c>
      <c r="M1412" s="1">
        <v>12000</v>
      </c>
      <c r="O1412" t="s">
        <v>54</v>
      </c>
      <c r="P1412" t="s">
        <v>35</v>
      </c>
      <c r="Q1412" s="3">
        <v>35000000</v>
      </c>
      <c r="R1412" s="1">
        <v>931.31250936301706</v>
      </c>
      <c r="S1412" t="s">
        <v>4010</v>
      </c>
      <c r="T1412" t="s">
        <v>35</v>
      </c>
      <c r="U1412" t="s">
        <v>25</v>
      </c>
      <c r="V1412" t="s">
        <v>73</v>
      </c>
      <c r="W1412" s="4">
        <f>R1412</f>
        <v>931.31250936301706</v>
      </c>
      <c r="X1412" s="4">
        <f>Y1412*10000</f>
        <v>12000</v>
      </c>
      <c r="Y1412" s="9">
        <v>1.2</v>
      </c>
      <c r="Z1412" s="5">
        <f>W1412/Y1412</f>
        <v>776.09375780251423</v>
      </c>
      <c r="AA1412" t="str">
        <f>YEAR(E1412)&amp;"-"&amp;IF(MONTH(E1412)&lt;10,"0"&amp;MONTH(E1412),MONTH(E1412))</f>
        <v>2024-08</v>
      </c>
      <c r="AB1412" t="str">
        <f>YEAR(E1412)&amp;"-"&amp;IF(MONTH(E1412)/6&lt;=1,1,2)</f>
        <v>2024-2</v>
      </c>
    </row>
    <row r="1413" spans="1:29" hidden="1" x14ac:dyDescent="0.25">
      <c r="A1413">
        <v>7962893</v>
      </c>
      <c r="B1413">
        <v>455207</v>
      </c>
      <c r="C1413" t="s">
        <v>3984</v>
      </c>
      <c r="D1413" t="s">
        <v>2842</v>
      </c>
      <c r="E1413" t="s">
        <v>657</v>
      </c>
      <c r="F1413" t="s">
        <v>32</v>
      </c>
      <c r="G1413" t="s">
        <v>24</v>
      </c>
      <c r="H1413" t="s">
        <v>24</v>
      </c>
      <c r="I1413" t="s">
        <v>25</v>
      </c>
      <c r="J1413" t="s">
        <v>127</v>
      </c>
      <c r="K1413">
        <v>0</v>
      </c>
      <c r="L1413">
        <v>0</v>
      </c>
      <c r="M1413" s="1">
        <v>13300</v>
      </c>
      <c r="O1413" t="s">
        <v>54</v>
      </c>
      <c r="P1413" t="s">
        <v>35</v>
      </c>
      <c r="Q1413" s="3">
        <v>37205556.299999997</v>
      </c>
      <c r="R1413" s="1">
        <v>990</v>
      </c>
      <c r="S1413" t="s">
        <v>3985</v>
      </c>
      <c r="T1413" t="s">
        <v>35</v>
      </c>
      <c r="U1413" t="s">
        <v>25</v>
      </c>
      <c r="V1413" t="s">
        <v>129</v>
      </c>
      <c r="W1413" s="4">
        <f>R1413</f>
        <v>990</v>
      </c>
      <c r="X1413" s="4">
        <f>Y1413*10000</f>
        <v>13300</v>
      </c>
      <c r="Y1413" s="9">
        <v>1.33</v>
      </c>
      <c r="Z1413" s="5">
        <f>W1413/Y1413</f>
        <v>744.36090225563908</v>
      </c>
      <c r="AA1413" t="str">
        <f>YEAR(E1413)&amp;"-"&amp;IF(MONTH(E1413)&lt;10,"0"&amp;MONTH(E1413),MONTH(E1413))</f>
        <v>2024-08</v>
      </c>
      <c r="AB1413" t="str">
        <f>YEAR(E1413)&amp;"-"&amp;IF(MONTH(E1413)/6&lt;=1,1,2)</f>
        <v>2024-2</v>
      </c>
    </row>
    <row r="1414" spans="1:29" hidden="1" x14ac:dyDescent="0.25">
      <c r="A1414">
        <v>7704731</v>
      </c>
      <c r="B1414">
        <v>430182</v>
      </c>
      <c r="C1414" t="s">
        <v>322</v>
      </c>
      <c r="D1414" t="s">
        <v>323</v>
      </c>
      <c r="E1414" t="s">
        <v>324</v>
      </c>
      <c r="F1414" t="s">
        <v>23</v>
      </c>
      <c r="G1414" t="s">
        <v>24</v>
      </c>
      <c r="H1414" t="s">
        <v>325</v>
      </c>
      <c r="I1414" t="s">
        <v>25</v>
      </c>
      <c r="J1414" t="s">
        <v>59</v>
      </c>
      <c r="K1414">
        <v>-44.749999899999999</v>
      </c>
      <c r="L1414">
        <v>-72.7</v>
      </c>
      <c r="M1414" s="1">
        <v>2930000</v>
      </c>
      <c r="O1414" t="s">
        <v>54</v>
      </c>
      <c r="P1414" t="s">
        <v>35</v>
      </c>
      <c r="Q1414" s="3">
        <v>80000000</v>
      </c>
      <c r="R1414" s="1">
        <v>2129.0406196998501</v>
      </c>
      <c r="S1414" t="s">
        <v>326</v>
      </c>
      <c r="T1414" t="s">
        <v>327</v>
      </c>
      <c r="U1414" t="s">
        <v>25</v>
      </c>
      <c r="V1414" t="s">
        <v>61</v>
      </c>
      <c r="W1414" s="4">
        <f>R1414</f>
        <v>2129.0406196998501</v>
      </c>
      <c r="X1414" s="4">
        <f>Y1414*10000</f>
        <v>29300</v>
      </c>
      <c r="Y1414" s="9">
        <v>2.93</v>
      </c>
      <c r="Z1414" s="5">
        <f>W1414/Y1414</f>
        <v>726.63502378834471</v>
      </c>
      <c r="AA1414" t="str">
        <f>YEAR(E1414)&amp;"-"&amp;IF(MONTH(E1414)&lt;10,"0"&amp;MONTH(E1414),MONTH(E1414))</f>
        <v>2024-07</v>
      </c>
      <c r="AB1414" t="str">
        <f>YEAR(E1414)&amp;"-"&amp;IF(MONTH(E1414)/6&lt;=1,1,2)</f>
        <v>2024-2</v>
      </c>
    </row>
    <row r="1415" spans="1:29" hidden="1" x14ac:dyDescent="0.25">
      <c r="A1415">
        <v>7863280</v>
      </c>
      <c r="B1415">
        <v>443391</v>
      </c>
      <c r="C1415" t="s">
        <v>3975</v>
      </c>
      <c r="D1415" t="s">
        <v>1366</v>
      </c>
      <c r="E1415" t="s">
        <v>407</v>
      </c>
      <c r="F1415" t="s">
        <v>32</v>
      </c>
      <c r="G1415" t="s">
        <v>24</v>
      </c>
      <c r="H1415" t="s">
        <v>24</v>
      </c>
      <c r="I1415" t="s">
        <v>25</v>
      </c>
      <c r="J1415" t="s">
        <v>33</v>
      </c>
      <c r="K1415">
        <v>-46.68777661</v>
      </c>
      <c r="L1415">
        <v>-72.450943499999994</v>
      </c>
      <c r="M1415" s="1">
        <v>250000</v>
      </c>
      <c r="O1415" t="s">
        <v>54</v>
      </c>
      <c r="P1415" t="s">
        <v>35</v>
      </c>
      <c r="Q1415" s="3">
        <v>681805062.05999994</v>
      </c>
      <c r="R1415" s="1">
        <v>18138</v>
      </c>
      <c r="S1415" t="s">
        <v>3974</v>
      </c>
      <c r="T1415" t="s">
        <v>2872</v>
      </c>
      <c r="U1415" t="s">
        <v>25</v>
      </c>
      <c r="V1415" t="s">
        <v>36</v>
      </c>
      <c r="W1415" s="4">
        <f>R1415</f>
        <v>18138</v>
      </c>
      <c r="X1415" s="4">
        <f>Y1415*10000</f>
        <v>250000</v>
      </c>
      <c r="Y1415" s="9">
        <v>25</v>
      </c>
      <c r="Z1415" s="5">
        <f>W1415/Y1415</f>
        <v>725.52</v>
      </c>
      <c r="AA1415" t="str">
        <f>YEAR(E1415)&amp;"-"&amp;IF(MONTH(E1415)&lt;10,"0"&amp;MONTH(E1415),MONTH(E1415))</f>
        <v>2024-07</v>
      </c>
      <c r="AB1415" t="str">
        <f>YEAR(E1415)&amp;"-"&amp;IF(MONTH(E1415)/6&lt;=1,1,2)</f>
        <v>2024-2</v>
      </c>
    </row>
    <row r="1416" spans="1:29" hidden="1" x14ac:dyDescent="0.25">
      <c r="A1416">
        <v>7834293</v>
      </c>
      <c r="B1416">
        <v>440019</v>
      </c>
      <c r="C1416" t="s">
        <v>3923</v>
      </c>
      <c r="D1416" t="s">
        <v>740</v>
      </c>
      <c r="E1416" t="s">
        <v>639</v>
      </c>
      <c r="F1416" t="s">
        <v>32</v>
      </c>
      <c r="G1416" t="s">
        <v>24</v>
      </c>
      <c r="H1416" t="s">
        <v>24</v>
      </c>
      <c r="I1416" t="s">
        <v>25</v>
      </c>
      <c r="J1416" t="s">
        <v>33</v>
      </c>
      <c r="K1416">
        <v>-46.540900499999999</v>
      </c>
      <c r="L1416">
        <v>-71.722279499999999</v>
      </c>
      <c r="M1416" s="1">
        <v>10000</v>
      </c>
      <c r="O1416" t="s">
        <v>54</v>
      </c>
      <c r="P1416" t="s">
        <v>35</v>
      </c>
      <c r="Q1416" s="3">
        <v>25000000</v>
      </c>
      <c r="R1416" s="1">
        <v>665.07279753827299</v>
      </c>
      <c r="S1416" t="s">
        <v>3921</v>
      </c>
      <c r="T1416" t="s">
        <v>3922</v>
      </c>
      <c r="U1416" t="s">
        <v>25</v>
      </c>
      <c r="V1416" t="s">
        <v>36</v>
      </c>
      <c r="W1416" s="4">
        <f>R1416</f>
        <v>665.07279753827299</v>
      </c>
      <c r="X1416" s="4">
        <f>Y1416*10000</f>
        <v>10000</v>
      </c>
      <c r="Y1416" s="9">
        <v>1</v>
      </c>
      <c r="Z1416" s="5">
        <f>W1416/Y1416</f>
        <v>665.07279753827299</v>
      </c>
      <c r="AA1416" t="str">
        <f>YEAR(E1416)&amp;"-"&amp;IF(MONTH(E1416)&lt;10,"0"&amp;MONTH(E1416),MONTH(E1416))</f>
        <v>2024-07</v>
      </c>
      <c r="AB1416" t="str">
        <f>YEAR(E1416)&amp;"-"&amp;IF(MONTH(E1416)/6&lt;=1,1,2)</f>
        <v>2024-2</v>
      </c>
    </row>
    <row r="1417" spans="1:29" hidden="1" x14ac:dyDescent="0.25">
      <c r="A1417">
        <v>7909740</v>
      </c>
      <c r="B1417">
        <v>448436</v>
      </c>
      <c r="C1417" t="s">
        <v>3875</v>
      </c>
      <c r="D1417" t="s">
        <v>2005</v>
      </c>
      <c r="E1417" t="s">
        <v>569</v>
      </c>
      <c r="F1417" t="s">
        <v>32</v>
      </c>
      <c r="G1417" t="s">
        <v>24</v>
      </c>
      <c r="H1417" t="s">
        <v>24</v>
      </c>
      <c r="I1417" t="s">
        <v>25</v>
      </c>
      <c r="J1417" t="s">
        <v>70</v>
      </c>
      <c r="K1417">
        <v>-45.371488599999999</v>
      </c>
      <c r="L1417">
        <v>-71.986195600000002</v>
      </c>
      <c r="M1417" s="1">
        <v>35000</v>
      </c>
      <c r="O1417" t="s">
        <v>54</v>
      </c>
      <c r="P1417" t="s">
        <v>35</v>
      </c>
      <c r="Q1417" s="3">
        <v>76665994.799999997</v>
      </c>
      <c r="R1417" s="1">
        <v>2040</v>
      </c>
      <c r="S1417" t="s">
        <v>3876</v>
      </c>
      <c r="T1417" t="s">
        <v>3877</v>
      </c>
      <c r="U1417" t="s">
        <v>25</v>
      </c>
      <c r="V1417" t="s">
        <v>73</v>
      </c>
      <c r="W1417" s="4">
        <f>R1417</f>
        <v>2040</v>
      </c>
      <c r="X1417" s="4">
        <f>Y1417*10000</f>
        <v>35000</v>
      </c>
      <c r="Y1417" s="9">
        <v>3.5</v>
      </c>
      <c r="Z1417" s="5">
        <f>W1417/Y1417</f>
        <v>582.85714285714289</v>
      </c>
      <c r="AA1417" t="str">
        <f>YEAR(E1417)&amp;"-"&amp;IF(MONTH(E1417)&lt;10,"0"&amp;MONTH(E1417),MONTH(E1417))</f>
        <v>2024-07</v>
      </c>
      <c r="AB1417" t="str">
        <f>YEAR(E1417)&amp;"-"&amp;IF(MONTH(E1417)/6&lt;=1,1,2)</f>
        <v>2024-2</v>
      </c>
    </row>
    <row r="1418" spans="1:29" x14ac:dyDescent="0.25">
      <c r="A1418">
        <v>7473235</v>
      </c>
      <c r="B1418">
        <v>405612</v>
      </c>
      <c r="C1418" s="10" t="s">
        <v>2026</v>
      </c>
      <c r="D1418" t="s">
        <v>80</v>
      </c>
      <c r="E1418" t="s">
        <v>1172</v>
      </c>
      <c r="F1418" t="s">
        <v>153</v>
      </c>
      <c r="G1418" t="s">
        <v>24</v>
      </c>
      <c r="H1418" t="s">
        <v>24</v>
      </c>
      <c r="I1418" t="s">
        <v>25</v>
      </c>
      <c r="J1418" t="s">
        <v>26</v>
      </c>
      <c r="K1418">
        <v>-45.616354283145903</v>
      </c>
      <c r="L1418">
        <v>-72.586856419384006</v>
      </c>
      <c r="M1418" s="1">
        <v>2406000</v>
      </c>
      <c r="O1418" t="s">
        <v>54</v>
      </c>
      <c r="P1418" t="s">
        <v>35</v>
      </c>
      <c r="Q1418" s="3">
        <v>3000000</v>
      </c>
      <c r="R1418" s="6">
        <f>81*M1418/10000</f>
        <v>19488.599999999999</v>
      </c>
      <c r="S1418" t="s">
        <v>2027</v>
      </c>
      <c r="T1418" t="s">
        <v>228</v>
      </c>
      <c r="U1418" t="s">
        <v>25</v>
      </c>
      <c r="V1418" t="s">
        <v>25</v>
      </c>
      <c r="W1418" s="4">
        <f>R1418</f>
        <v>19488.599999999999</v>
      </c>
      <c r="X1418" s="4">
        <f>Y1418*10000</f>
        <v>2406000</v>
      </c>
      <c r="Y1418" s="9">
        <v>240.6</v>
      </c>
      <c r="Z1418" s="5">
        <f>W1418/Y1418</f>
        <v>81</v>
      </c>
      <c r="AA1418" t="str">
        <f>YEAR(E1418)&amp;"-"&amp;IF(MONTH(E1418)&lt;10,"0"&amp;MONTH(E1418),MONTH(E1418))</f>
        <v>2024-05</v>
      </c>
      <c r="AB1418" t="str">
        <f>YEAR(E1418)&amp;"-"&amp;IF(MONTH(E1418)/6&lt;=1,1,2)</f>
        <v>2024-1</v>
      </c>
      <c r="AC1418">
        <v>2</v>
      </c>
    </row>
    <row r="1419" spans="1:29" hidden="1" x14ac:dyDescent="0.25">
      <c r="A1419">
        <v>7999530</v>
      </c>
      <c r="B1419">
        <v>461023</v>
      </c>
      <c r="C1419" t="s">
        <v>3846</v>
      </c>
      <c r="D1419" t="s">
        <v>2504</v>
      </c>
      <c r="E1419" t="s">
        <v>657</v>
      </c>
      <c r="F1419" t="s">
        <v>32</v>
      </c>
      <c r="G1419" t="s">
        <v>24</v>
      </c>
      <c r="H1419" t="s">
        <v>24</v>
      </c>
      <c r="I1419" t="s">
        <v>25</v>
      </c>
      <c r="J1419" t="s">
        <v>70</v>
      </c>
      <c r="K1419">
        <v>0</v>
      </c>
      <c r="L1419">
        <v>0</v>
      </c>
      <c r="M1419" s="1">
        <v>0</v>
      </c>
      <c r="O1419" t="s">
        <v>54</v>
      </c>
      <c r="P1419" t="s">
        <v>35</v>
      </c>
      <c r="Q1419" s="3">
        <v>73000000</v>
      </c>
      <c r="R1419" s="1">
        <v>1942.45180524286</v>
      </c>
      <c r="S1419" t="s">
        <v>3847</v>
      </c>
      <c r="T1419" t="s">
        <v>35</v>
      </c>
      <c r="U1419" t="s">
        <v>25</v>
      </c>
      <c r="V1419" t="s">
        <v>73</v>
      </c>
      <c r="W1419" s="4">
        <f>R1419</f>
        <v>1942.45180524286</v>
      </c>
      <c r="X1419" s="4">
        <f>Y1419*10000</f>
        <v>35000</v>
      </c>
      <c r="Y1419" s="9">
        <v>3.5</v>
      </c>
      <c r="Z1419" s="5">
        <f>W1419/Y1419</f>
        <v>554.98623006938863</v>
      </c>
      <c r="AA1419" t="str">
        <f>YEAR(E1419)&amp;"-"&amp;IF(MONTH(E1419)&lt;10,"0"&amp;MONTH(E1419),MONTH(E1419))</f>
        <v>2024-08</v>
      </c>
      <c r="AB1419" t="str">
        <f>YEAR(E1419)&amp;"-"&amp;IF(MONTH(E1419)/6&lt;=1,1,2)</f>
        <v>2024-2</v>
      </c>
    </row>
    <row r="1420" spans="1:29" hidden="1" x14ac:dyDescent="0.25">
      <c r="A1420">
        <v>7707281</v>
      </c>
      <c r="B1420">
        <v>430540</v>
      </c>
      <c r="C1420" t="s">
        <v>3844</v>
      </c>
      <c r="D1420" t="s">
        <v>558</v>
      </c>
      <c r="E1420" t="s">
        <v>324</v>
      </c>
      <c r="F1420" t="s">
        <v>153</v>
      </c>
      <c r="G1420" t="s">
        <v>24</v>
      </c>
      <c r="H1420" t="s">
        <v>24</v>
      </c>
      <c r="I1420" t="s">
        <v>25</v>
      </c>
      <c r="J1420" t="s">
        <v>42</v>
      </c>
      <c r="K1420">
        <v>-44.240214700000003</v>
      </c>
      <c r="L1420">
        <v>-71.849277900000004</v>
      </c>
      <c r="M1420" s="1">
        <v>120000</v>
      </c>
      <c r="O1420" t="s">
        <v>54</v>
      </c>
      <c r="P1420" t="s">
        <v>35</v>
      </c>
      <c r="Q1420" s="3">
        <v>250000000</v>
      </c>
      <c r="R1420" s="1">
        <v>6654</v>
      </c>
      <c r="S1420" t="s">
        <v>3845</v>
      </c>
      <c r="T1420" t="s">
        <v>224</v>
      </c>
      <c r="U1420" t="s">
        <v>25</v>
      </c>
      <c r="V1420" t="s">
        <v>46</v>
      </c>
      <c r="W1420" s="4">
        <f>R1420</f>
        <v>6654</v>
      </c>
      <c r="X1420" s="4">
        <f>Y1420*10000</f>
        <v>120000</v>
      </c>
      <c r="Y1420" s="9">
        <v>12</v>
      </c>
      <c r="Z1420" s="5">
        <f>W1420/Y1420</f>
        <v>554.5</v>
      </c>
      <c r="AA1420" t="str">
        <f>YEAR(E1420)&amp;"-"&amp;IF(MONTH(E1420)&lt;10,"0"&amp;MONTH(E1420),MONTH(E1420))</f>
        <v>2024-07</v>
      </c>
      <c r="AB1420" t="str">
        <f>YEAR(E1420)&amp;"-"&amp;IF(MONTH(E1420)/6&lt;=1,1,2)</f>
        <v>2024-2</v>
      </c>
    </row>
    <row r="1421" spans="1:29" hidden="1" x14ac:dyDescent="0.25">
      <c r="A1421">
        <v>7866963</v>
      </c>
      <c r="B1421">
        <v>444135</v>
      </c>
      <c r="C1421" t="s">
        <v>3837</v>
      </c>
      <c r="D1421" t="s">
        <v>1366</v>
      </c>
      <c r="E1421" t="s">
        <v>407</v>
      </c>
      <c r="F1421" t="s">
        <v>32</v>
      </c>
      <c r="G1421" t="s">
        <v>24</v>
      </c>
      <c r="H1421" t="s">
        <v>24</v>
      </c>
      <c r="I1421" t="s">
        <v>25</v>
      </c>
      <c r="J1421" t="s">
        <v>70</v>
      </c>
      <c r="K1421">
        <v>0</v>
      </c>
      <c r="L1421">
        <v>0</v>
      </c>
      <c r="M1421" s="1">
        <v>10000</v>
      </c>
      <c r="O1421" t="s">
        <v>54</v>
      </c>
      <c r="P1421" t="s">
        <v>35</v>
      </c>
      <c r="Q1421" s="3">
        <v>20674428.5</v>
      </c>
      <c r="R1421" s="1">
        <v>550</v>
      </c>
      <c r="S1421" t="s">
        <v>3838</v>
      </c>
      <c r="T1421" t="s">
        <v>35</v>
      </c>
      <c r="U1421" t="s">
        <v>25</v>
      </c>
      <c r="V1421" t="s">
        <v>73</v>
      </c>
      <c r="W1421" s="4">
        <f>R1421</f>
        <v>550</v>
      </c>
      <c r="X1421" s="4">
        <f>Y1421*10000</f>
        <v>10000</v>
      </c>
      <c r="Y1421" s="9">
        <v>1</v>
      </c>
      <c r="Z1421" s="5">
        <f>W1421/Y1421</f>
        <v>550</v>
      </c>
      <c r="AA1421" t="str">
        <f>YEAR(E1421)&amp;"-"&amp;IF(MONTH(E1421)&lt;10,"0"&amp;MONTH(E1421),MONTH(E1421))</f>
        <v>2024-07</v>
      </c>
      <c r="AB1421" t="str">
        <f>YEAR(E1421)&amp;"-"&amp;IF(MONTH(E1421)/6&lt;=1,1,2)</f>
        <v>2024-2</v>
      </c>
    </row>
    <row r="1422" spans="1:29" hidden="1" x14ac:dyDescent="0.25">
      <c r="A1422">
        <v>7794302</v>
      </c>
      <c r="B1422">
        <v>436570</v>
      </c>
      <c r="C1422" t="s">
        <v>3826</v>
      </c>
      <c r="D1422" t="s">
        <v>856</v>
      </c>
      <c r="E1422" t="s">
        <v>856</v>
      </c>
      <c r="F1422" t="s">
        <v>23</v>
      </c>
      <c r="G1422" t="s">
        <v>24</v>
      </c>
      <c r="H1422" t="s">
        <v>39</v>
      </c>
      <c r="I1422" t="s">
        <v>25</v>
      </c>
      <c r="J1422" t="s">
        <v>70</v>
      </c>
      <c r="K1422">
        <v>-45.683678</v>
      </c>
      <c r="L1422">
        <v>-71.866972899999993</v>
      </c>
      <c r="M1422" s="1">
        <v>125000</v>
      </c>
      <c r="O1422" t="s">
        <v>27</v>
      </c>
      <c r="P1422" t="s">
        <v>504</v>
      </c>
      <c r="Q1422" s="3">
        <v>250000000</v>
      </c>
      <c r="R1422" s="1">
        <v>6649.2261896529499</v>
      </c>
      <c r="S1422" t="s">
        <v>3827</v>
      </c>
      <c r="T1422" t="s">
        <v>3729</v>
      </c>
      <c r="U1422" t="s">
        <v>25</v>
      </c>
      <c r="V1422" t="s">
        <v>73</v>
      </c>
      <c r="W1422" s="4">
        <f>R1422</f>
        <v>6649.2261896529499</v>
      </c>
      <c r="X1422" s="4">
        <f>Y1422*10000</f>
        <v>125000</v>
      </c>
      <c r="Y1422" s="9">
        <v>12.5</v>
      </c>
      <c r="Z1422" s="5">
        <f>W1422/Y1422</f>
        <v>531.93809517223599</v>
      </c>
      <c r="AA1422" t="str">
        <f>YEAR(E1422)&amp;"-"&amp;IF(MONTH(E1422)&lt;10,"0"&amp;MONTH(E1422),MONTH(E1422))</f>
        <v>2024-07</v>
      </c>
      <c r="AB1422" t="str">
        <f>YEAR(E1422)&amp;"-"&amp;IF(MONTH(E1422)/6&lt;=1,1,2)</f>
        <v>2024-2</v>
      </c>
    </row>
    <row r="1423" spans="1:29" hidden="1" x14ac:dyDescent="0.25">
      <c r="A1423">
        <v>7853820</v>
      </c>
      <c r="B1423">
        <v>442109</v>
      </c>
      <c r="C1423" t="s">
        <v>3802</v>
      </c>
      <c r="D1423" t="s">
        <v>1762</v>
      </c>
      <c r="E1423" t="s">
        <v>407</v>
      </c>
      <c r="F1423" t="s">
        <v>32</v>
      </c>
      <c r="G1423" t="s">
        <v>24</v>
      </c>
      <c r="H1423" t="s">
        <v>24</v>
      </c>
      <c r="I1423" t="s">
        <v>25</v>
      </c>
      <c r="J1423" t="s">
        <v>70</v>
      </c>
      <c r="K1423">
        <v>0</v>
      </c>
      <c r="L1423">
        <v>0</v>
      </c>
      <c r="M1423" s="1">
        <v>0</v>
      </c>
      <c r="O1423" t="s">
        <v>54</v>
      </c>
      <c r="P1423" t="s">
        <v>35</v>
      </c>
      <c r="Q1423" s="3">
        <v>1027519096.45</v>
      </c>
      <c r="R1423" s="1">
        <v>27335</v>
      </c>
      <c r="S1423" t="s">
        <v>3803</v>
      </c>
      <c r="T1423" t="s">
        <v>35</v>
      </c>
      <c r="U1423" t="s">
        <v>25</v>
      </c>
      <c r="V1423" t="s">
        <v>73</v>
      </c>
      <c r="W1423" s="4">
        <f>R1423</f>
        <v>27335</v>
      </c>
      <c r="X1423" s="4">
        <f>Y1423*10000</f>
        <v>540000</v>
      </c>
      <c r="Y1423" s="9">
        <v>54</v>
      </c>
      <c r="Z1423" s="5">
        <f>W1423/Y1423</f>
        <v>506.2037037037037</v>
      </c>
      <c r="AA1423" t="str">
        <f>YEAR(E1423)&amp;"-"&amp;IF(MONTH(E1423)&lt;10,"0"&amp;MONTH(E1423),MONTH(E1423))</f>
        <v>2024-07</v>
      </c>
      <c r="AB1423" t="str">
        <f>YEAR(E1423)&amp;"-"&amp;IF(MONTH(E1423)/6&lt;=1,1,2)</f>
        <v>2024-2</v>
      </c>
    </row>
    <row r="1424" spans="1:29" hidden="1" x14ac:dyDescent="0.25">
      <c r="A1424">
        <v>8013614</v>
      </c>
      <c r="B1424">
        <v>463162</v>
      </c>
      <c r="C1424" t="s">
        <v>3798</v>
      </c>
      <c r="D1424" t="s">
        <v>781</v>
      </c>
      <c r="E1424" t="s">
        <v>335</v>
      </c>
      <c r="F1424" t="s">
        <v>32</v>
      </c>
      <c r="G1424" t="s">
        <v>24</v>
      </c>
      <c r="H1424" t="s">
        <v>24</v>
      </c>
      <c r="I1424" t="s">
        <v>25</v>
      </c>
      <c r="J1424" t="s">
        <v>127</v>
      </c>
      <c r="K1424">
        <v>0</v>
      </c>
      <c r="L1424">
        <v>0</v>
      </c>
      <c r="M1424" s="1">
        <v>29600</v>
      </c>
      <c r="O1424" t="s">
        <v>54</v>
      </c>
      <c r="P1424" t="s">
        <v>35</v>
      </c>
      <c r="Q1424" s="3">
        <v>56000000</v>
      </c>
      <c r="R1424" s="1">
        <v>1490.1000149808301</v>
      </c>
      <c r="S1424" t="s">
        <v>3799</v>
      </c>
      <c r="T1424" t="s">
        <v>35</v>
      </c>
      <c r="U1424" t="s">
        <v>25</v>
      </c>
      <c r="V1424" t="s">
        <v>129</v>
      </c>
      <c r="W1424" s="4">
        <f>R1424</f>
        <v>1490.1000149808301</v>
      </c>
      <c r="X1424" s="4">
        <f>Y1424*10000</f>
        <v>29600</v>
      </c>
      <c r="Y1424" s="9">
        <v>2.96</v>
      </c>
      <c r="Z1424" s="5">
        <f>W1424/Y1424</f>
        <v>503.41216722325345</v>
      </c>
      <c r="AA1424" t="str">
        <f>YEAR(E1424)&amp;"-"&amp;IF(MONTH(E1424)&lt;10,"0"&amp;MONTH(E1424),MONTH(E1424))</f>
        <v>2024-08</v>
      </c>
      <c r="AB1424" t="str">
        <f>YEAR(E1424)&amp;"-"&amp;IF(MONTH(E1424)/6&lt;=1,1,2)</f>
        <v>2024-2</v>
      </c>
    </row>
    <row r="1425" spans="1:29" hidden="1" x14ac:dyDescent="0.25">
      <c r="A1425">
        <v>7937106</v>
      </c>
      <c r="B1425">
        <v>451845</v>
      </c>
      <c r="C1425" t="s">
        <v>3785</v>
      </c>
      <c r="D1425" t="s">
        <v>1372</v>
      </c>
      <c r="E1425" t="s">
        <v>504</v>
      </c>
      <c r="F1425" t="s">
        <v>32</v>
      </c>
      <c r="G1425" t="s">
        <v>24</v>
      </c>
      <c r="H1425" t="s">
        <v>24</v>
      </c>
      <c r="I1425" t="s">
        <v>25</v>
      </c>
      <c r="J1425" t="s">
        <v>33</v>
      </c>
      <c r="K1425">
        <v>-47.043999999999997</v>
      </c>
      <c r="L1425">
        <v>-72.819000000000003</v>
      </c>
      <c r="M1425" s="6">
        <v>1010000</v>
      </c>
      <c r="O1425" t="s">
        <v>54</v>
      </c>
      <c r="P1425" t="s">
        <v>35</v>
      </c>
      <c r="Q1425" s="3">
        <v>1879068500</v>
      </c>
      <c r="R1425" s="1">
        <v>50000</v>
      </c>
      <c r="S1425" t="s">
        <v>3786</v>
      </c>
      <c r="T1425" t="s">
        <v>3787</v>
      </c>
      <c r="U1425" t="s">
        <v>25</v>
      </c>
      <c r="V1425" t="s">
        <v>36</v>
      </c>
      <c r="W1425" s="4">
        <f>R1425</f>
        <v>50000</v>
      </c>
      <c r="X1425" s="4">
        <f>Y1425*10000</f>
        <v>1010000</v>
      </c>
      <c r="Y1425" s="9">
        <v>101</v>
      </c>
      <c r="Z1425" s="5">
        <f>W1425/Y1425</f>
        <v>495.04950495049508</v>
      </c>
      <c r="AA1425" t="str">
        <f>YEAR(E1425)&amp;"-"&amp;IF(MONTH(E1425)&lt;10,"0"&amp;MONTH(E1425),MONTH(E1425))</f>
        <v>2024-07</v>
      </c>
      <c r="AB1425" t="str">
        <f>YEAR(E1425)&amp;"-"&amp;IF(MONTH(E1425)/6&lt;=1,1,2)</f>
        <v>2024-2</v>
      </c>
    </row>
    <row r="1426" spans="1:29" hidden="1" x14ac:dyDescent="0.25">
      <c r="A1426">
        <v>7892489</v>
      </c>
      <c r="B1426">
        <v>446430</v>
      </c>
      <c r="C1426" t="s">
        <v>3783</v>
      </c>
      <c r="D1426" t="s">
        <v>88</v>
      </c>
      <c r="E1426" t="s">
        <v>569</v>
      </c>
      <c r="F1426" t="s">
        <v>32</v>
      </c>
      <c r="G1426" t="s">
        <v>24</v>
      </c>
      <c r="H1426" t="s">
        <v>24</v>
      </c>
      <c r="I1426" t="s">
        <v>25</v>
      </c>
      <c r="J1426" t="s">
        <v>59</v>
      </c>
      <c r="K1426">
        <v>-44.002000000000002</v>
      </c>
      <c r="L1426">
        <v>-72.643000000000001</v>
      </c>
      <c r="M1426" s="1">
        <v>160000</v>
      </c>
      <c r="O1426" t="s">
        <v>54</v>
      </c>
      <c r="P1426" t="s">
        <v>35</v>
      </c>
      <c r="Q1426" s="3">
        <v>296892823</v>
      </c>
      <c r="R1426" s="1">
        <v>7900</v>
      </c>
      <c r="S1426" t="s">
        <v>3784</v>
      </c>
      <c r="T1426" t="s">
        <v>3232</v>
      </c>
      <c r="U1426" t="s">
        <v>25</v>
      </c>
      <c r="V1426" t="s">
        <v>61</v>
      </c>
      <c r="W1426" s="4">
        <f>R1426</f>
        <v>7900</v>
      </c>
      <c r="X1426" s="4">
        <f>Y1426*10000</f>
        <v>160000</v>
      </c>
      <c r="Y1426" s="9">
        <v>16</v>
      </c>
      <c r="Z1426" s="5">
        <f>W1426/Y1426</f>
        <v>493.75</v>
      </c>
      <c r="AA1426" t="str">
        <f>YEAR(E1426)&amp;"-"&amp;IF(MONTH(E1426)&lt;10,"0"&amp;MONTH(E1426),MONTH(E1426))</f>
        <v>2024-07</v>
      </c>
      <c r="AB1426" t="str">
        <f>YEAR(E1426)&amp;"-"&amp;IF(MONTH(E1426)/6&lt;=1,1,2)</f>
        <v>2024-2</v>
      </c>
    </row>
    <row r="1427" spans="1:29" hidden="1" x14ac:dyDescent="0.25">
      <c r="A1427">
        <v>7788141</v>
      </c>
      <c r="B1427">
        <v>436249</v>
      </c>
      <c r="C1427" t="s">
        <v>3777</v>
      </c>
      <c r="D1427" t="s">
        <v>853</v>
      </c>
      <c r="E1427" t="s">
        <v>854</v>
      </c>
      <c r="F1427" t="s">
        <v>23</v>
      </c>
      <c r="G1427" t="s">
        <v>24</v>
      </c>
      <c r="H1427" t="s">
        <v>24</v>
      </c>
      <c r="I1427" t="s">
        <v>25</v>
      </c>
      <c r="J1427" t="s">
        <v>59</v>
      </c>
      <c r="K1427">
        <v>-43.970075399999999</v>
      </c>
      <c r="L1427">
        <v>-72.400691300000005</v>
      </c>
      <c r="M1427" s="6">
        <v>13500</v>
      </c>
      <c r="O1427" t="s">
        <v>54</v>
      </c>
      <c r="P1427" t="s">
        <v>35</v>
      </c>
      <c r="Q1427" s="3">
        <v>25000000</v>
      </c>
      <c r="R1427" s="1">
        <v>664.92261896529499</v>
      </c>
      <c r="S1427" t="s">
        <v>3778</v>
      </c>
      <c r="T1427" t="s">
        <v>3776</v>
      </c>
      <c r="U1427" t="s">
        <v>25</v>
      </c>
      <c r="V1427" t="s">
        <v>61</v>
      </c>
      <c r="W1427" s="4">
        <f>R1427</f>
        <v>664.92261896529499</v>
      </c>
      <c r="X1427" s="4">
        <f>Y1427*10000</f>
        <v>13500</v>
      </c>
      <c r="Y1427" s="9">
        <v>1.35</v>
      </c>
      <c r="Z1427" s="5">
        <f>W1427/Y1427</f>
        <v>492.53527330762586</v>
      </c>
      <c r="AA1427" t="str">
        <f>YEAR(E1427)&amp;"-"&amp;IF(MONTH(E1427)&lt;10,"0"&amp;MONTH(E1427),MONTH(E1427))</f>
        <v>2024-07</v>
      </c>
      <c r="AB1427" t="str">
        <f>YEAR(E1427)&amp;"-"&amp;IF(MONTH(E1427)/6&lt;=1,1,2)</f>
        <v>2024-2</v>
      </c>
    </row>
    <row r="1428" spans="1:29" hidden="1" x14ac:dyDescent="0.25">
      <c r="A1428">
        <v>7740035</v>
      </c>
      <c r="B1428">
        <v>433097</v>
      </c>
      <c r="C1428" t="s">
        <v>3766</v>
      </c>
      <c r="D1428" t="s">
        <v>91</v>
      </c>
      <c r="E1428" t="s">
        <v>519</v>
      </c>
      <c r="F1428" t="s">
        <v>23</v>
      </c>
      <c r="G1428" t="s">
        <v>24</v>
      </c>
      <c r="H1428" t="s">
        <v>24</v>
      </c>
      <c r="I1428" t="s">
        <v>25</v>
      </c>
      <c r="J1428" t="s">
        <v>59</v>
      </c>
      <c r="K1428">
        <v>-44.146270199999996</v>
      </c>
      <c r="L1428">
        <v>-72.466388499999994</v>
      </c>
      <c r="M1428" s="1">
        <v>98000</v>
      </c>
      <c r="O1428" t="s">
        <v>54</v>
      </c>
      <c r="P1428" t="s">
        <v>35</v>
      </c>
      <c r="Q1428" s="3">
        <v>179885249</v>
      </c>
      <c r="R1428" s="1">
        <v>4800</v>
      </c>
      <c r="S1428" t="s">
        <v>3767</v>
      </c>
      <c r="T1428" t="s">
        <v>1796</v>
      </c>
      <c r="U1428" t="s">
        <v>25</v>
      </c>
      <c r="V1428" t="s">
        <v>61</v>
      </c>
      <c r="W1428" s="4">
        <f>R1428</f>
        <v>4800</v>
      </c>
      <c r="X1428" s="4">
        <f>Y1428*10000</f>
        <v>98000</v>
      </c>
      <c r="Y1428" s="9">
        <v>9.8000000000000007</v>
      </c>
      <c r="Z1428" s="5">
        <f>W1428/Y1428</f>
        <v>489.79591836734693</v>
      </c>
      <c r="AA1428" t="str">
        <f>YEAR(E1428)&amp;"-"&amp;IF(MONTH(E1428)&lt;10,"0"&amp;MONTH(E1428),MONTH(E1428))</f>
        <v>2024-07</v>
      </c>
      <c r="AB1428" t="str">
        <f>YEAR(E1428)&amp;"-"&amp;IF(MONTH(E1428)/6&lt;=1,1,2)</f>
        <v>2024-2</v>
      </c>
    </row>
    <row r="1429" spans="1:29" hidden="1" x14ac:dyDescent="0.25">
      <c r="A1429">
        <v>7740002</v>
      </c>
      <c r="B1429">
        <v>433064</v>
      </c>
      <c r="C1429" t="s">
        <v>3756</v>
      </c>
      <c r="D1429" t="s">
        <v>91</v>
      </c>
      <c r="E1429" t="s">
        <v>519</v>
      </c>
      <c r="F1429" t="s">
        <v>23</v>
      </c>
      <c r="G1429" t="s">
        <v>24</v>
      </c>
      <c r="H1429" t="s">
        <v>24</v>
      </c>
      <c r="I1429" t="s">
        <v>25</v>
      </c>
      <c r="J1429" t="s">
        <v>127</v>
      </c>
      <c r="K1429">
        <v>-47.252079999999999</v>
      </c>
      <c r="L1429">
        <v>-72.575230000000005</v>
      </c>
      <c r="M1429" s="1">
        <v>115000</v>
      </c>
      <c r="O1429" t="s">
        <v>54</v>
      </c>
      <c r="P1429" t="s">
        <v>35</v>
      </c>
      <c r="Q1429" s="3">
        <v>209866123</v>
      </c>
      <c r="R1429" s="1">
        <v>5600</v>
      </c>
      <c r="S1429" t="s">
        <v>3755</v>
      </c>
      <c r="T1429" t="s">
        <v>738</v>
      </c>
      <c r="U1429" t="s">
        <v>25</v>
      </c>
      <c r="V1429" t="s">
        <v>129</v>
      </c>
      <c r="W1429" s="4">
        <f>R1429</f>
        <v>5600</v>
      </c>
      <c r="X1429" s="4">
        <f>Y1429*10000</f>
        <v>115000</v>
      </c>
      <c r="Y1429" s="9">
        <v>11.5</v>
      </c>
      <c r="Z1429" s="5">
        <f>W1429/Y1429</f>
        <v>486.95652173913044</v>
      </c>
      <c r="AA1429" t="str">
        <f>YEAR(E1429)&amp;"-"&amp;IF(MONTH(E1429)&lt;10,"0"&amp;MONTH(E1429),MONTH(E1429))</f>
        <v>2024-07</v>
      </c>
      <c r="AB1429" t="str">
        <f>YEAR(E1429)&amp;"-"&amp;IF(MONTH(E1429)/6&lt;=1,1,2)</f>
        <v>2024-2</v>
      </c>
    </row>
    <row r="1430" spans="1:29" hidden="1" x14ac:dyDescent="0.25">
      <c r="A1430">
        <v>7972373</v>
      </c>
      <c r="B1430">
        <v>456510</v>
      </c>
      <c r="C1430" t="s">
        <v>3738</v>
      </c>
      <c r="D1430" t="s">
        <v>2362</v>
      </c>
      <c r="E1430" t="s">
        <v>657</v>
      </c>
      <c r="F1430" t="s">
        <v>32</v>
      </c>
      <c r="G1430" t="s">
        <v>24</v>
      </c>
      <c r="H1430" t="s">
        <v>24</v>
      </c>
      <c r="I1430" t="s">
        <v>25</v>
      </c>
      <c r="J1430" t="s">
        <v>33</v>
      </c>
      <c r="K1430">
        <v>0</v>
      </c>
      <c r="L1430">
        <v>0</v>
      </c>
      <c r="M1430" s="1">
        <v>110900</v>
      </c>
      <c r="O1430" t="s">
        <v>54</v>
      </c>
      <c r="P1430" t="s">
        <v>35</v>
      </c>
      <c r="Q1430" s="3">
        <v>200000000</v>
      </c>
      <c r="R1430" s="1">
        <v>5321.7857677886695</v>
      </c>
      <c r="S1430" t="s">
        <v>3739</v>
      </c>
      <c r="T1430" t="s">
        <v>3740</v>
      </c>
      <c r="U1430" t="s">
        <v>25</v>
      </c>
      <c r="V1430" t="s">
        <v>36</v>
      </c>
      <c r="W1430" s="4">
        <f>R1430</f>
        <v>5321.7857677886695</v>
      </c>
      <c r="X1430" s="4">
        <f>Y1430*10000</f>
        <v>110900</v>
      </c>
      <c r="Y1430" s="9">
        <v>11.09</v>
      </c>
      <c r="Z1430" s="5">
        <f>W1430/Y1430</f>
        <v>479.87247680691343</v>
      </c>
      <c r="AA1430" t="str">
        <f>YEAR(E1430)&amp;"-"&amp;IF(MONTH(E1430)&lt;10,"0"&amp;MONTH(E1430),MONTH(E1430))</f>
        <v>2024-08</v>
      </c>
      <c r="AB1430" t="str">
        <f>YEAR(E1430)&amp;"-"&amp;IF(MONTH(E1430)/6&lt;=1,1,2)</f>
        <v>2024-2</v>
      </c>
    </row>
    <row r="1431" spans="1:29" hidden="1" x14ac:dyDescent="0.25">
      <c r="A1431">
        <v>7968338</v>
      </c>
      <c r="B1431">
        <v>455932</v>
      </c>
      <c r="C1431" t="s">
        <v>3730</v>
      </c>
      <c r="D1431" t="s">
        <v>1810</v>
      </c>
      <c r="E1431" t="s">
        <v>657</v>
      </c>
      <c r="F1431" t="s">
        <v>32</v>
      </c>
      <c r="G1431" t="s">
        <v>24</v>
      </c>
      <c r="H1431" t="s">
        <v>24</v>
      </c>
      <c r="I1431" t="s">
        <v>25</v>
      </c>
      <c r="J1431" t="s">
        <v>63</v>
      </c>
      <c r="K1431">
        <v>-46.123819856148799</v>
      </c>
      <c r="L1431">
        <v>-72.167387008667006</v>
      </c>
      <c r="M1431" s="6">
        <v>340000</v>
      </c>
      <c r="O1431" t="s">
        <v>54</v>
      </c>
      <c r="P1431" t="s">
        <v>35</v>
      </c>
      <c r="Q1431" s="3">
        <v>612000000</v>
      </c>
      <c r="R1431" s="1">
        <v>16284.6644494333</v>
      </c>
      <c r="S1431" t="s">
        <v>3731</v>
      </c>
      <c r="T1431" t="s">
        <v>3732</v>
      </c>
      <c r="U1431" t="s">
        <v>25</v>
      </c>
      <c r="V1431" t="s">
        <v>66</v>
      </c>
      <c r="W1431" s="4">
        <f>R1431</f>
        <v>16284.6644494333</v>
      </c>
      <c r="X1431" s="4">
        <f>Y1431*10000</f>
        <v>340000</v>
      </c>
      <c r="Y1431" s="9">
        <v>34</v>
      </c>
      <c r="Z1431" s="5">
        <f>W1431/Y1431</f>
        <v>478.96071910097942</v>
      </c>
      <c r="AA1431" t="str">
        <f>YEAR(E1431)&amp;"-"&amp;IF(MONTH(E1431)&lt;10,"0"&amp;MONTH(E1431),MONTH(E1431))</f>
        <v>2024-08</v>
      </c>
      <c r="AB1431" t="str">
        <f>YEAR(E1431)&amp;"-"&amp;IF(MONTH(E1431)/6&lt;=1,1,2)</f>
        <v>2024-2</v>
      </c>
    </row>
    <row r="1432" spans="1:29" x14ac:dyDescent="0.25">
      <c r="A1432">
        <v>7852995</v>
      </c>
      <c r="B1432">
        <v>441997</v>
      </c>
      <c r="C1432" s="10" t="s">
        <v>1998</v>
      </c>
      <c r="D1432" t="s">
        <v>1500</v>
      </c>
      <c r="E1432" t="s">
        <v>407</v>
      </c>
      <c r="F1432" t="s">
        <v>32</v>
      </c>
      <c r="G1432" t="s">
        <v>24</v>
      </c>
      <c r="H1432" t="s">
        <v>24</v>
      </c>
      <c r="I1432" t="s">
        <v>25</v>
      </c>
      <c r="J1432" t="s">
        <v>26</v>
      </c>
      <c r="K1432">
        <v>-45.616354283145903</v>
      </c>
      <c r="L1432">
        <v>-72.586856419384006</v>
      </c>
      <c r="M1432" s="1">
        <v>0</v>
      </c>
      <c r="O1432" t="s">
        <v>54</v>
      </c>
      <c r="P1432" t="s">
        <v>35</v>
      </c>
      <c r="Q1432" s="3">
        <v>721800000</v>
      </c>
      <c r="R1432" s="1">
        <v>19201.981810525001</v>
      </c>
      <c r="S1432" t="s">
        <v>1999</v>
      </c>
      <c r="T1432" t="s">
        <v>35</v>
      </c>
      <c r="U1432" t="s">
        <v>25</v>
      </c>
      <c r="V1432" t="s">
        <v>25</v>
      </c>
      <c r="W1432" s="4">
        <f>R1432</f>
        <v>19201.981810525001</v>
      </c>
      <c r="X1432" s="4">
        <f>Y1432*10000</f>
        <v>2406000</v>
      </c>
      <c r="Y1432" s="9">
        <v>240.6</v>
      </c>
      <c r="Z1432" s="5">
        <f>W1432/Y1432</f>
        <v>79.808735704592692</v>
      </c>
      <c r="AA1432" t="str">
        <f>YEAR(E1432)&amp;"-"&amp;IF(MONTH(E1432)&lt;10,"0"&amp;MONTH(E1432),MONTH(E1432))</f>
        <v>2024-07</v>
      </c>
      <c r="AB1432" t="str">
        <f>YEAR(E1432)&amp;"-"&amp;IF(MONTH(E1432)/6&lt;=1,1,2)</f>
        <v>2024-2</v>
      </c>
      <c r="AC1432">
        <v>2</v>
      </c>
    </row>
    <row r="1433" spans="1:29" hidden="1" x14ac:dyDescent="0.25">
      <c r="A1433">
        <v>8029672</v>
      </c>
      <c r="B1433">
        <v>464729</v>
      </c>
      <c r="C1433" t="s">
        <v>3684</v>
      </c>
      <c r="D1433" t="s">
        <v>483</v>
      </c>
      <c r="E1433" t="s">
        <v>483</v>
      </c>
      <c r="F1433" t="s">
        <v>23</v>
      </c>
      <c r="G1433" t="s">
        <v>24</v>
      </c>
      <c r="H1433" t="s">
        <v>24</v>
      </c>
      <c r="I1433" t="s">
        <v>25</v>
      </c>
      <c r="J1433" t="s">
        <v>70</v>
      </c>
      <c r="K1433">
        <v>-45.758888900000002</v>
      </c>
      <c r="L1433">
        <v>-72.326944400000002</v>
      </c>
      <c r="M1433" s="1">
        <v>460000</v>
      </c>
      <c r="O1433" t="s">
        <v>54</v>
      </c>
      <c r="P1433" t="s">
        <v>35</v>
      </c>
      <c r="Q1433" s="3">
        <v>759000000</v>
      </c>
      <c r="R1433" s="1">
        <v>20196.176988758001</v>
      </c>
      <c r="S1433" t="s">
        <v>3685</v>
      </c>
      <c r="T1433" t="s">
        <v>3686</v>
      </c>
      <c r="U1433" t="s">
        <v>25</v>
      </c>
      <c r="V1433" t="s">
        <v>73</v>
      </c>
      <c r="W1433" s="4">
        <f>R1433</f>
        <v>20196.176988758001</v>
      </c>
      <c r="X1433" s="4">
        <f>Y1433*10000</f>
        <v>460000</v>
      </c>
      <c r="Y1433" s="9">
        <v>46</v>
      </c>
      <c r="Z1433" s="5">
        <f>W1433/Y1433</f>
        <v>439.04732584256527</v>
      </c>
      <c r="AA1433" t="str">
        <f>YEAR(E1433)&amp;"-"&amp;IF(MONTH(E1433)&lt;10,"0"&amp;MONTH(E1433),MONTH(E1433))</f>
        <v>2024-08</v>
      </c>
      <c r="AB1433" t="str">
        <f>YEAR(E1433)&amp;"-"&amp;IF(MONTH(E1433)/6&lt;=1,1,2)</f>
        <v>2024-2</v>
      </c>
    </row>
    <row r="1434" spans="1:29" hidden="1" x14ac:dyDescent="0.25">
      <c r="A1434">
        <v>7715475</v>
      </c>
      <c r="B1434">
        <v>431109</v>
      </c>
      <c r="C1434" t="s">
        <v>3665</v>
      </c>
      <c r="D1434" t="s">
        <v>324</v>
      </c>
      <c r="E1434" t="s">
        <v>486</v>
      </c>
      <c r="F1434" t="s">
        <v>23</v>
      </c>
      <c r="G1434" t="s">
        <v>24</v>
      </c>
      <c r="H1434" t="s">
        <v>39</v>
      </c>
      <c r="I1434" t="s">
        <v>25</v>
      </c>
      <c r="J1434" t="s">
        <v>26</v>
      </c>
      <c r="K1434">
        <v>-45.2779983</v>
      </c>
      <c r="L1434">
        <v>-72.224613099999999</v>
      </c>
      <c r="M1434" s="1">
        <v>380000</v>
      </c>
      <c r="O1434" t="s">
        <v>54</v>
      </c>
      <c r="P1434" t="s">
        <v>35</v>
      </c>
      <c r="Q1434" s="3">
        <v>600000000</v>
      </c>
      <c r="R1434" s="1">
        <v>15967.804647748901</v>
      </c>
      <c r="S1434" t="s">
        <v>3666</v>
      </c>
      <c r="T1434" t="s">
        <v>3667</v>
      </c>
      <c r="U1434" t="s">
        <v>25</v>
      </c>
      <c r="V1434" t="s">
        <v>25</v>
      </c>
      <c r="W1434" s="4">
        <f>R1434</f>
        <v>15967.804647748901</v>
      </c>
      <c r="X1434" s="4">
        <f>Y1434*10000</f>
        <v>380000</v>
      </c>
      <c r="Y1434" s="9">
        <v>38</v>
      </c>
      <c r="Z1434" s="5">
        <f>W1434/Y1434</f>
        <v>420.20538546707633</v>
      </c>
      <c r="AA1434" t="str">
        <f>YEAR(E1434)&amp;"-"&amp;IF(MONTH(E1434)&lt;10,"0"&amp;MONTH(E1434),MONTH(E1434))</f>
        <v>2024-07</v>
      </c>
      <c r="AB1434" t="str">
        <f>YEAR(E1434)&amp;"-"&amp;IF(MONTH(E1434)/6&lt;=1,1,2)</f>
        <v>2024-2</v>
      </c>
    </row>
    <row r="1435" spans="1:29" hidden="1" x14ac:dyDescent="0.25">
      <c r="A1435">
        <v>8010249</v>
      </c>
      <c r="B1435">
        <v>462654</v>
      </c>
      <c r="C1435" t="s">
        <v>3662</v>
      </c>
      <c r="D1435" t="s">
        <v>461</v>
      </c>
      <c r="E1435" t="s">
        <v>335</v>
      </c>
      <c r="F1435" t="s">
        <v>32</v>
      </c>
      <c r="G1435" t="s">
        <v>24</v>
      </c>
      <c r="H1435" t="s">
        <v>24</v>
      </c>
      <c r="I1435" t="s">
        <v>25</v>
      </c>
      <c r="J1435" t="s">
        <v>127</v>
      </c>
      <c r="K1435">
        <v>-47.253250000000001</v>
      </c>
      <c r="L1435">
        <v>-72.574669999999998</v>
      </c>
      <c r="M1435" s="1">
        <v>13400</v>
      </c>
      <c r="O1435" t="s">
        <v>54</v>
      </c>
      <c r="P1435" t="s">
        <v>35</v>
      </c>
      <c r="Q1435" s="3">
        <v>21000000</v>
      </c>
      <c r="R1435" s="1">
        <v>558.78750561780998</v>
      </c>
      <c r="S1435" t="s">
        <v>3663</v>
      </c>
      <c r="T1435" t="s">
        <v>3664</v>
      </c>
      <c r="U1435" t="s">
        <v>25</v>
      </c>
      <c r="V1435" t="s">
        <v>129</v>
      </c>
      <c r="W1435" s="4">
        <f>R1435</f>
        <v>558.78750561780998</v>
      </c>
      <c r="X1435" s="4">
        <f>Y1435*10000</f>
        <v>13400</v>
      </c>
      <c r="Y1435" s="9">
        <v>1.34</v>
      </c>
      <c r="Z1435" s="5">
        <f>W1435/Y1435</f>
        <v>417.00560120732086</v>
      </c>
      <c r="AA1435" t="str">
        <f>YEAR(E1435)&amp;"-"&amp;IF(MONTH(E1435)&lt;10,"0"&amp;MONTH(E1435),MONTH(E1435))</f>
        <v>2024-08</v>
      </c>
      <c r="AB1435" t="str">
        <f>YEAR(E1435)&amp;"-"&amp;IF(MONTH(E1435)/6&lt;=1,1,2)</f>
        <v>2024-2</v>
      </c>
    </row>
    <row r="1436" spans="1:29" hidden="1" x14ac:dyDescent="0.25">
      <c r="A1436">
        <v>7932704</v>
      </c>
      <c r="B1436">
        <v>451253</v>
      </c>
      <c r="C1436" t="s">
        <v>3642</v>
      </c>
      <c r="D1436" t="s">
        <v>569</v>
      </c>
      <c r="E1436" t="s">
        <v>504</v>
      </c>
      <c r="F1436" t="s">
        <v>23</v>
      </c>
      <c r="G1436" t="s">
        <v>24</v>
      </c>
      <c r="H1436" t="s">
        <v>24</v>
      </c>
      <c r="I1436" t="s">
        <v>25</v>
      </c>
      <c r="J1436" t="s">
        <v>33</v>
      </c>
      <c r="K1436">
        <v>-46.883600199999997</v>
      </c>
      <c r="L1436">
        <v>-72.839806199999998</v>
      </c>
      <c r="M1436" s="1">
        <v>700000</v>
      </c>
      <c r="O1436" t="s">
        <v>54</v>
      </c>
      <c r="P1436" t="s">
        <v>35</v>
      </c>
      <c r="Q1436" s="3">
        <v>1061076286</v>
      </c>
      <c r="R1436" s="1">
        <v>28000</v>
      </c>
      <c r="S1436" t="s">
        <v>3643</v>
      </c>
      <c r="T1436" t="s">
        <v>3644</v>
      </c>
      <c r="U1436" t="s">
        <v>25</v>
      </c>
      <c r="V1436" t="s">
        <v>36</v>
      </c>
      <c r="W1436" s="4">
        <f>R1436</f>
        <v>28000</v>
      </c>
      <c r="X1436" s="4">
        <f>Y1436*10000</f>
        <v>700000</v>
      </c>
      <c r="Y1436" s="9">
        <v>70</v>
      </c>
      <c r="Z1436" s="5">
        <f>W1436/Y1436</f>
        <v>400</v>
      </c>
      <c r="AA1436" t="str">
        <f>YEAR(E1436)&amp;"-"&amp;IF(MONTH(E1436)&lt;10,"0"&amp;MONTH(E1436),MONTH(E1436))</f>
        <v>2024-07</v>
      </c>
      <c r="AB1436" t="str">
        <f>YEAR(E1436)&amp;"-"&amp;IF(MONTH(E1436)/6&lt;=1,1,2)</f>
        <v>2024-2</v>
      </c>
    </row>
    <row r="1437" spans="1:29" hidden="1" x14ac:dyDescent="0.25">
      <c r="A1437">
        <v>8012873</v>
      </c>
      <c r="B1437">
        <v>463048</v>
      </c>
      <c r="C1437" t="s">
        <v>3630</v>
      </c>
      <c r="D1437" t="s">
        <v>782</v>
      </c>
      <c r="E1437" t="s">
        <v>335</v>
      </c>
      <c r="F1437" t="s">
        <v>32</v>
      </c>
      <c r="G1437" t="s">
        <v>24</v>
      </c>
      <c r="H1437" t="s">
        <v>24</v>
      </c>
      <c r="I1437" t="s">
        <v>25</v>
      </c>
      <c r="J1437" t="s">
        <v>70</v>
      </c>
      <c r="K1437">
        <v>0</v>
      </c>
      <c r="L1437">
        <v>0</v>
      </c>
      <c r="M1437" s="1">
        <v>0</v>
      </c>
      <c r="O1437" t="s">
        <v>54</v>
      </c>
      <c r="P1437" t="s">
        <v>35</v>
      </c>
      <c r="Q1437" s="3">
        <v>80000000</v>
      </c>
      <c r="R1437" s="1">
        <v>2128.7143071154701</v>
      </c>
      <c r="S1437" t="s">
        <v>3631</v>
      </c>
      <c r="T1437" t="s">
        <v>35</v>
      </c>
      <c r="U1437" t="s">
        <v>25</v>
      </c>
      <c r="V1437" t="s">
        <v>73</v>
      </c>
      <c r="W1437" s="4">
        <f>R1437</f>
        <v>2128.7143071154701</v>
      </c>
      <c r="X1437" s="4">
        <f>Y1437*10000</f>
        <v>54100</v>
      </c>
      <c r="Y1437" s="9">
        <v>5.41</v>
      </c>
      <c r="Z1437" s="5">
        <f>W1437/Y1437</f>
        <v>393.47769077919963</v>
      </c>
      <c r="AA1437" t="str">
        <f>YEAR(E1437)&amp;"-"&amp;IF(MONTH(E1437)&lt;10,"0"&amp;MONTH(E1437),MONTH(E1437))</f>
        <v>2024-08</v>
      </c>
      <c r="AB1437" t="str">
        <f>YEAR(E1437)&amp;"-"&amp;IF(MONTH(E1437)/6&lt;=1,1,2)</f>
        <v>2024-2</v>
      </c>
    </row>
    <row r="1438" spans="1:29" hidden="1" x14ac:dyDescent="0.25">
      <c r="A1438">
        <v>8030849</v>
      </c>
      <c r="B1438">
        <v>464950</v>
      </c>
      <c r="C1438" t="s">
        <v>3615</v>
      </c>
      <c r="D1438" t="s">
        <v>483</v>
      </c>
      <c r="E1438" t="s">
        <v>968</v>
      </c>
      <c r="F1438" t="s">
        <v>23</v>
      </c>
      <c r="G1438" t="s">
        <v>24</v>
      </c>
      <c r="H1438" t="s">
        <v>24</v>
      </c>
      <c r="I1438" t="s">
        <v>25</v>
      </c>
      <c r="J1438" t="s">
        <v>33</v>
      </c>
      <c r="K1438">
        <v>-46.9525656</v>
      </c>
      <c r="L1438">
        <v>-72.854989399999994</v>
      </c>
      <c r="M1438" s="1">
        <v>0</v>
      </c>
      <c r="O1438" t="s">
        <v>54</v>
      </c>
      <c r="P1438" t="s">
        <v>35</v>
      </c>
      <c r="Q1438" s="3">
        <v>290000000</v>
      </c>
      <c r="R1438" s="1">
        <v>7716.5893632935704</v>
      </c>
      <c r="S1438" t="s">
        <v>3616</v>
      </c>
      <c r="T1438" t="s">
        <v>3617</v>
      </c>
      <c r="U1438" t="s">
        <v>25</v>
      </c>
      <c r="V1438" t="s">
        <v>36</v>
      </c>
      <c r="W1438" s="4">
        <f>R1438</f>
        <v>7716.5893632935704</v>
      </c>
      <c r="X1438" s="4">
        <f>Y1438*10000</f>
        <v>200000</v>
      </c>
      <c r="Y1438" s="9">
        <v>20</v>
      </c>
      <c r="Z1438" s="5">
        <f>W1438/Y1438</f>
        <v>385.82946816467853</v>
      </c>
      <c r="AA1438" t="str">
        <f>YEAR(E1438)&amp;"-"&amp;IF(MONTH(E1438)&lt;10,"0"&amp;MONTH(E1438),MONTH(E1438))</f>
        <v>2024-08</v>
      </c>
      <c r="AB1438" t="str">
        <f>YEAR(E1438)&amp;"-"&amp;IF(MONTH(E1438)/6&lt;=1,1,2)</f>
        <v>2024-2</v>
      </c>
    </row>
    <row r="1439" spans="1:29" hidden="1" x14ac:dyDescent="0.25">
      <c r="A1439">
        <v>7740007</v>
      </c>
      <c r="B1439">
        <v>433069</v>
      </c>
      <c r="C1439" t="s">
        <v>3602</v>
      </c>
      <c r="D1439" t="s">
        <v>91</v>
      </c>
      <c r="E1439" t="s">
        <v>519</v>
      </c>
      <c r="F1439" t="s">
        <v>23</v>
      </c>
      <c r="G1439" t="s">
        <v>24</v>
      </c>
      <c r="H1439" t="s">
        <v>24</v>
      </c>
      <c r="I1439" t="s">
        <v>25</v>
      </c>
      <c r="J1439" t="s">
        <v>33</v>
      </c>
      <c r="K1439">
        <v>-46.845302400000001</v>
      </c>
      <c r="L1439">
        <v>-72.703658500000003</v>
      </c>
      <c r="M1439" s="1">
        <v>25000</v>
      </c>
      <c r="O1439" t="s">
        <v>54</v>
      </c>
      <c r="P1439" t="s">
        <v>35</v>
      </c>
      <c r="Q1439" s="3">
        <v>35602289</v>
      </c>
      <c r="R1439" s="1">
        <v>950</v>
      </c>
      <c r="S1439" t="s">
        <v>3601</v>
      </c>
      <c r="T1439" t="s">
        <v>741</v>
      </c>
      <c r="U1439" t="s">
        <v>25</v>
      </c>
      <c r="V1439" t="s">
        <v>36</v>
      </c>
      <c r="W1439" s="4">
        <f>R1439</f>
        <v>950</v>
      </c>
      <c r="X1439" s="4">
        <f>Y1439*10000</f>
        <v>25000</v>
      </c>
      <c r="Y1439" s="9">
        <v>2.5</v>
      </c>
      <c r="Z1439" s="5">
        <f>W1439/Y1439</f>
        <v>380</v>
      </c>
      <c r="AA1439" t="str">
        <f>YEAR(E1439)&amp;"-"&amp;IF(MONTH(E1439)&lt;10,"0"&amp;MONTH(E1439),MONTH(E1439))</f>
        <v>2024-07</v>
      </c>
      <c r="AB1439" t="str">
        <f>YEAR(E1439)&amp;"-"&amp;IF(MONTH(E1439)/6&lt;=1,1,2)</f>
        <v>2024-2</v>
      </c>
    </row>
    <row r="1440" spans="1:29" hidden="1" x14ac:dyDescent="0.25">
      <c r="A1440">
        <v>7740010</v>
      </c>
      <c r="B1440">
        <v>433072</v>
      </c>
      <c r="C1440" t="s">
        <v>3594</v>
      </c>
      <c r="D1440" t="s">
        <v>91</v>
      </c>
      <c r="E1440" t="s">
        <v>519</v>
      </c>
      <c r="F1440" t="s">
        <v>23</v>
      </c>
      <c r="G1440" t="s">
        <v>24</v>
      </c>
      <c r="H1440" t="s">
        <v>24</v>
      </c>
      <c r="I1440" t="s">
        <v>25</v>
      </c>
      <c r="J1440" t="s">
        <v>127</v>
      </c>
      <c r="K1440">
        <v>-47.318133799999998</v>
      </c>
      <c r="L1440">
        <v>-72.591403400000004</v>
      </c>
      <c r="M1440" s="1">
        <v>220000</v>
      </c>
      <c r="O1440" t="s">
        <v>54</v>
      </c>
      <c r="P1440" t="s">
        <v>35</v>
      </c>
      <c r="Q1440" s="3">
        <v>305430162</v>
      </c>
      <c r="R1440" s="1">
        <v>8150</v>
      </c>
      <c r="S1440" t="s">
        <v>3592</v>
      </c>
      <c r="T1440" t="s">
        <v>644</v>
      </c>
      <c r="U1440" t="s">
        <v>25</v>
      </c>
      <c r="V1440" t="s">
        <v>129</v>
      </c>
      <c r="W1440" s="4">
        <f>R1440</f>
        <v>8150</v>
      </c>
      <c r="X1440" s="4">
        <f>Y1440*10000</f>
        <v>220000</v>
      </c>
      <c r="Y1440" s="9">
        <v>22</v>
      </c>
      <c r="Z1440" s="5">
        <f>W1440/Y1440</f>
        <v>370.45454545454544</v>
      </c>
      <c r="AA1440" t="str">
        <f>YEAR(E1440)&amp;"-"&amp;IF(MONTH(E1440)&lt;10,"0"&amp;MONTH(E1440),MONTH(E1440))</f>
        <v>2024-07</v>
      </c>
      <c r="AB1440" t="str">
        <f>YEAR(E1440)&amp;"-"&amp;IF(MONTH(E1440)/6&lt;=1,1,2)</f>
        <v>2024-2</v>
      </c>
    </row>
    <row r="1441" spans="1:28" hidden="1" x14ac:dyDescent="0.25">
      <c r="A1441">
        <v>7909544</v>
      </c>
      <c r="B1441">
        <v>448411</v>
      </c>
      <c r="C1441" t="s">
        <v>3566</v>
      </c>
      <c r="D1441" t="s">
        <v>1372</v>
      </c>
      <c r="E1441" t="s">
        <v>569</v>
      </c>
      <c r="F1441" t="s">
        <v>32</v>
      </c>
      <c r="G1441" t="s">
        <v>24</v>
      </c>
      <c r="H1441" t="s">
        <v>24</v>
      </c>
      <c r="I1441" t="s">
        <v>25</v>
      </c>
      <c r="J1441" t="s">
        <v>26</v>
      </c>
      <c r="K1441">
        <v>-45.457000000000001</v>
      </c>
      <c r="L1441">
        <v>-72.605000000000004</v>
      </c>
      <c r="M1441" s="6">
        <v>109000</v>
      </c>
      <c r="O1441" t="s">
        <v>54</v>
      </c>
      <c r="P1441" t="s">
        <v>35</v>
      </c>
      <c r="Q1441" s="3">
        <v>142809206</v>
      </c>
      <c r="R1441" s="1">
        <v>3800</v>
      </c>
      <c r="S1441" t="s">
        <v>3567</v>
      </c>
      <c r="T1441" t="s">
        <v>3568</v>
      </c>
      <c r="U1441" t="s">
        <v>25</v>
      </c>
      <c r="V1441" t="s">
        <v>25</v>
      </c>
      <c r="W1441" s="4">
        <f>R1441</f>
        <v>3800</v>
      </c>
      <c r="X1441" s="4">
        <f>Y1441*10000</f>
        <v>109000</v>
      </c>
      <c r="Y1441" s="9">
        <v>10.9</v>
      </c>
      <c r="Z1441" s="5">
        <f>W1441/Y1441</f>
        <v>348.62385321100919</v>
      </c>
      <c r="AA1441" t="str">
        <f>YEAR(E1441)&amp;"-"&amp;IF(MONTH(E1441)&lt;10,"0"&amp;MONTH(E1441),MONTH(E1441))</f>
        <v>2024-07</v>
      </c>
      <c r="AB1441" t="str">
        <f>YEAR(E1441)&amp;"-"&amp;IF(MONTH(E1441)/6&lt;=1,1,2)</f>
        <v>2024-2</v>
      </c>
    </row>
    <row r="1442" spans="1:28" hidden="1" x14ac:dyDescent="0.25">
      <c r="A1442">
        <v>7740054</v>
      </c>
      <c r="B1442">
        <v>433116</v>
      </c>
      <c r="C1442" t="s">
        <v>3528</v>
      </c>
      <c r="D1442" t="s">
        <v>91</v>
      </c>
      <c r="E1442" t="s">
        <v>519</v>
      </c>
      <c r="F1442" t="s">
        <v>23</v>
      </c>
      <c r="G1442" t="s">
        <v>24</v>
      </c>
      <c r="H1442" t="s">
        <v>24</v>
      </c>
      <c r="I1442" t="s">
        <v>25</v>
      </c>
      <c r="J1442" t="s">
        <v>127</v>
      </c>
      <c r="K1442">
        <v>-47.411156400000003</v>
      </c>
      <c r="L1442">
        <v>-73.0988124</v>
      </c>
      <c r="M1442" s="1">
        <v>400000</v>
      </c>
      <c r="O1442" t="s">
        <v>54</v>
      </c>
      <c r="P1442" t="s">
        <v>35</v>
      </c>
      <c r="Q1442" s="3">
        <v>491686346</v>
      </c>
      <c r="R1442" s="1">
        <v>13120</v>
      </c>
      <c r="S1442" t="s">
        <v>3527</v>
      </c>
      <c r="T1442" t="s">
        <v>753</v>
      </c>
      <c r="U1442" t="s">
        <v>25</v>
      </c>
      <c r="V1442" t="s">
        <v>129</v>
      </c>
      <c r="W1442" s="4">
        <f>R1442</f>
        <v>13120</v>
      </c>
      <c r="X1442" s="4">
        <f>Y1442*10000</f>
        <v>400000</v>
      </c>
      <c r="Y1442" s="9">
        <v>40</v>
      </c>
      <c r="Z1442" s="5">
        <f>W1442/Y1442</f>
        <v>328</v>
      </c>
      <c r="AA1442" t="str">
        <f>YEAR(E1442)&amp;"-"&amp;IF(MONTH(E1442)&lt;10,"0"&amp;MONTH(E1442),MONTH(E1442))</f>
        <v>2024-07</v>
      </c>
      <c r="AB1442" t="str">
        <f>YEAR(E1442)&amp;"-"&amp;IF(MONTH(E1442)/6&lt;=1,1,2)</f>
        <v>2024-2</v>
      </c>
    </row>
    <row r="1443" spans="1:28" hidden="1" x14ac:dyDescent="0.25">
      <c r="A1443">
        <v>7947381</v>
      </c>
      <c r="B1443">
        <v>453281</v>
      </c>
      <c r="C1443" t="s">
        <v>3521</v>
      </c>
      <c r="D1443" t="s">
        <v>907</v>
      </c>
      <c r="E1443" t="s">
        <v>504</v>
      </c>
      <c r="F1443" t="s">
        <v>32</v>
      </c>
      <c r="G1443" t="s">
        <v>24</v>
      </c>
      <c r="H1443" t="s">
        <v>24</v>
      </c>
      <c r="I1443" t="s">
        <v>25</v>
      </c>
      <c r="J1443" t="s">
        <v>70</v>
      </c>
      <c r="K1443">
        <v>-45.648980000000002</v>
      </c>
      <c r="L1443">
        <v>-71.823899999999995</v>
      </c>
      <c r="M1443" s="1">
        <v>0</v>
      </c>
      <c r="O1443" t="s">
        <v>54</v>
      </c>
      <c r="P1443" t="s">
        <v>35</v>
      </c>
      <c r="Q1443" s="3">
        <v>45000000</v>
      </c>
      <c r="R1443" s="1">
        <v>1197.40179775245</v>
      </c>
      <c r="S1443" t="s">
        <v>3522</v>
      </c>
      <c r="T1443" t="s">
        <v>3523</v>
      </c>
      <c r="U1443" t="s">
        <v>25</v>
      </c>
      <c r="V1443" t="s">
        <v>73</v>
      </c>
      <c r="W1443" s="4">
        <f>R1443</f>
        <v>1197.40179775245</v>
      </c>
      <c r="X1443" s="4">
        <f>Y1443*10000</f>
        <v>36600</v>
      </c>
      <c r="Y1443" s="9">
        <v>3.66</v>
      </c>
      <c r="Z1443" s="5">
        <f>W1443/Y1443</f>
        <v>327.15896113454914</v>
      </c>
      <c r="AA1443" t="str">
        <f>YEAR(E1443)&amp;"-"&amp;IF(MONTH(E1443)&lt;10,"0"&amp;MONTH(E1443),MONTH(E1443))</f>
        <v>2024-07</v>
      </c>
      <c r="AB1443" t="str">
        <f>YEAR(E1443)&amp;"-"&amp;IF(MONTH(E1443)/6&lt;=1,1,2)</f>
        <v>2024-2</v>
      </c>
    </row>
    <row r="1444" spans="1:28" hidden="1" x14ac:dyDescent="0.25">
      <c r="A1444">
        <v>7937592</v>
      </c>
      <c r="B1444">
        <v>451928</v>
      </c>
      <c r="C1444" t="s">
        <v>3510</v>
      </c>
      <c r="D1444" t="s">
        <v>1372</v>
      </c>
      <c r="E1444" t="s">
        <v>504</v>
      </c>
      <c r="F1444" t="s">
        <v>32</v>
      </c>
      <c r="G1444" t="s">
        <v>24</v>
      </c>
      <c r="H1444" t="s">
        <v>24</v>
      </c>
      <c r="I1444" t="s">
        <v>25</v>
      </c>
      <c r="J1444" t="s">
        <v>26</v>
      </c>
      <c r="K1444">
        <v>-45.618465899999997</v>
      </c>
      <c r="L1444">
        <v>-73.314615380000006</v>
      </c>
      <c r="M1444" s="6">
        <v>30000</v>
      </c>
      <c r="O1444" t="s">
        <v>54</v>
      </c>
      <c r="P1444" t="s">
        <v>35</v>
      </c>
      <c r="Q1444" s="3">
        <v>36453928.899999999</v>
      </c>
      <c r="R1444" s="1">
        <v>970</v>
      </c>
      <c r="S1444" t="s">
        <v>3511</v>
      </c>
      <c r="T1444" t="s">
        <v>2143</v>
      </c>
      <c r="U1444" t="s">
        <v>25</v>
      </c>
      <c r="V1444" t="s">
        <v>25</v>
      </c>
      <c r="W1444" s="4">
        <f>R1444</f>
        <v>970</v>
      </c>
      <c r="X1444" s="4">
        <f>Y1444*10000</f>
        <v>30000</v>
      </c>
      <c r="Y1444" s="9">
        <v>3</v>
      </c>
      <c r="Z1444" s="5">
        <f>W1444/Y1444</f>
        <v>323.33333333333331</v>
      </c>
      <c r="AA1444" t="str">
        <f>YEAR(E1444)&amp;"-"&amp;IF(MONTH(E1444)&lt;10,"0"&amp;MONTH(E1444),MONTH(E1444))</f>
        <v>2024-07</v>
      </c>
      <c r="AB1444" t="str">
        <f>YEAR(E1444)&amp;"-"&amp;IF(MONTH(E1444)/6&lt;=1,1,2)</f>
        <v>2024-2</v>
      </c>
    </row>
    <row r="1445" spans="1:28" hidden="1" x14ac:dyDescent="0.25">
      <c r="A1445">
        <v>7997698</v>
      </c>
      <c r="B1445">
        <v>460712</v>
      </c>
      <c r="C1445" t="s">
        <v>3488</v>
      </c>
      <c r="D1445" t="s">
        <v>361</v>
      </c>
      <c r="E1445" t="s">
        <v>657</v>
      </c>
      <c r="F1445" t="s">
        <v>32</v>
      </c>
      <c r="G1445" t="s">
        <v>24</v>
      </c>
      <c r="H1445" t="s">
        <v>24</v>
      </c>
      <c r="I1445" t="s">
        <v>25</v>
      </c>
      <c r="J1445" t="s">
        <v>70</v>
      </c>
      <c r="K1445">
        <v>0</v>
      </c>
      <c r="L1445">
        <v>0</v>
      </c>
      <c r="M1445" s="1">
        <v>150000</v>
      </c>
      <c r="O1445" t="s">
        <v>54</v>
      </c>
      <c r="P1445" t="s">
        <v>35</v>
      </c>
      <c r="Q1445" s="3">
        <v>180000000</v>
      </c>
      <c r="R1445" s="1">
        <v>4789.6071910097999</v>
      </c>
      <c r="S1445" t="s">
        <v>3489</v>
      </c>
      <c r="T1445" t="s">
        <v>35</v>
      </c>
      <c r="U1445" t="s">
        <v>25</v>
      </c>
      <c r="V1445" t="s">
        <v>73</v>
      </c>
      <c r="W1445" s="4">
        <f>R1445</f>
        <v>4789.6071910097999</v>
      </c>
      <c r="X1445" s="4">
        <f>Y1445*10000</f>
        <v>150000</v>
      </c>
      <c r="Y1445" s="9">
        <v>15</v>
      </c>
      <c r="Z1445" s="5">
        <f>W1445/Y1445</f>
        <v>319.30714606731999</v>
      </c>
      <c r="AA1445" t="str">
        <f>YEAR(E1445)&amp;"-"&amp;IF(MONTH(E1445)&lt;10,"0"&amp;MONTH(E1445),MONTH(E1445))</f>
        <v>2024-08</v>
      </c>
      <c r="AB1445" t="str">
        <f>YEAR(E1445)&amp;"-"&amp;IF(MONTH(E1445)/6&lt;=1,1,2)</f>
        <v>2024-2</v>
      </c>
    </row>
    <row r="1446" spans="1:28" hidden="1" x14ac:dyDescent="0.25">
      <c r="A1446">
        <v>7844819</v>
      </c>
      <c r="B1446">
        <v>441188</v>
      </c>
      <c r="C1446" t="s">
        <v>3467</v>
      </c>
      <c r="D1446" t="s">
        <v>52</v>
      </c>
      <c r="E1446" t="s">
        <v>406</v>
      </c>
      <c r="F1446" t="s">
        <v>32</v>
      </c>
      <c r="G1446" t="s">
        <v>24</v>
      </c>
      <c r="H1446" t="s">
        <v>24</v>
      </c>
      <c r="I1446" t="s">
        <v>25</v>
      </c>
      <c r="J1446" t="s">
        <v>26</v>
      </c>
      <c r="K1446">
        <v>-45.450801499999997</v>
      </c>
      <c r="L1446">
        <v>-72.451759300000006</v>
      </c>
      <c r="M1446" s="1">
        <v>170000</v>
      </c>
      <c r="O1446" t="s">
        <v>54</v>
      </c>
      <c r="P1446" t="s">
        <v>35</v>
      </c>
      <c r="Q1446" s="3">
        <v>200000000</v>
      </c>
      <c r="R1446" s="1">
        <v>5320.5823803061803</v>
      </c>
      <c r="S1446" t="s">
        <v>3468</v>
      </c>
      <c r="T1446" t="s">
        <v>3469</v>
      </c>
      <c r="U1446" t="s">
        <v>25</v>
      </c>
      <c r="V1446" t="s">
        <v>25</v>
      </c>
      <c r="W1446" s="4">
        <f>R1446</f>
        <v>5320.5823803061803</v>
      </c>
      <c r="X1446" s="4">
        <f>Y1446*10000</f>
        <v>170000</v>
      </c>
      <c r="Y1446" s="9">
        <v>17</v>
      </c>
      <c r="Z1446" s="5">
        <f>W1446/Y1446</f>
        <v>312.97543413565768</v>
      </c>
      <c r="AA1446" t="str">
        <f>YEAR(E1446)&amp;"-"&amp;IF(MONTH(E1446)&lt;10,"0"&amp;MONTH(E1446),MONTH(E1446))</f>
        <v>2024-07</v>
      </c>
      <c r="AB1446" t="str">
        <f>YEAR(E1446)&amp;"-"&amp;IF(MONTH(E1446)/6&lt;=1,1,2)</f>
        <v>2024-2</v>
      </c>
    </row>
    <row r="1447" spans="1:28" hidden="1" x14ac:dyDescent="0.25">
      <c r="A1447">
        <v>7746479</v>
      </c>
      <c r="B1447">
        <v>433511</v>
      </c>
      <c r="C1447" t="s">
        <v>3438</v>
      </c>
      <c r="D1447" t="s">
        <v>519</v>
      </c>
      <c r="E1447" t="s">
        <v>116</v>
      </c>
      <c r="F1447" t="s">
        <v>153</v>
      </c>
      <c r="G1447" t="s">
        <v>24</v>
      </c>
      <c r="H1447" t="s">
        <v>24</v>
      </c>
      <c r="I1447" t="s">
        <v>25</v>
      </c>
      <c r="J1447" t="s">
        <v>70</v>
      </c>
      <c r="K1447">
        <v>-45.813871514294</v>
      </c>
      <c r="L1447">
        <v>-72.606816378125004</v>
      </c>
      <c r="M1447" s="1">
        <v>60000</v>
      </c>
      <c r="O1447" t="s">
        <v>54</v>
      </c>
      <c r="P1447" t="s">
        <v>35</v>
      </c>
      <c r="Q1447" s="3">
        <v>67683384</v>
      </c>
      <c r="R1447" s="1">
        <v>1800</v>
      </c>
      <c r="S1447" t="s">
        <v>3439</v>
      </c>
      <c r="T1447" t="s">
        <v>155</v>
      </c>
      <c r="U1447" t="s">
        <v>25</v>
      </c>
      <c r="V1447" t="s">
        <v>73</v>
      </c>
      <c r="W1447" s="4">
        <f>R1447</f>
        <v>1800</v>
      </c>
      <c r="X1447" s="4">
        <f>Y1447*10000</f>
        <v>60000</v>
      </c>
      <c r="Y1447" s="9">
        <v>6</v>
      </c>
      <c r="Z1447" s="5">
        <f>W1447/Y1447</f>
        <v>300</v>
      </c>
      <c r="AA1447" t="str">
        <f>YEAR(E1447)&amp;"-"&amp;IF(MONTH(E1447)&lt;10,"0"&amp;MONTH(E1447),MONTH(E1447))</f>
        <v>2024-07</v>
      </c>
      <c r="AB1447" t="str">
        <f>YEAR(E1447)&amp;"-"&amp;IF(MONTH(E1447)/6&lt;=1,1,2)</f>
        <v>2024-2</v>
      </c>
    </row>
    <row r="1448" spans="1:28" hidden="1" x14ac:dyDescent="0.25">
      <c r="A1448">
        <v>7908218</v>
      </c>
      <c r="B1448">
        <v>448237</v>
      </c>
      <c r="C1448" t="s">
        <v>3427</v>
      </c>
      <c r="D1448" t="s">
        <v>1372</v>
      </c>
      <c r="E1448" t="s">
        <v>569</v>
      </c>
      <c r="F1448" t="s">
        <v>32</v>
      </c>
      <c r="G1448" t="s">
        <v>24</v>
      </c>
      <c r="H1448" t="s">
        <v>24</v>
      </c>
      <c r="I1448" t="s">
        <v>25</v>
      </c>
      <c r="J1448" t="s">
        <v>26</v>
      </c>
      <c r="K1448">
        <v>-45.618465899999997</v>
      </c>
      <c r="L1448">
        <v>-73.314615380000006</v>
      </c>
      <c r="M1448" s="6">
        <v>30000</v>
      </c>
      <c r="O1448" t="s">
        <v>54</v>
      </c>
      <c r="P1448" t="s">
        <v>35</v>
      </c>
      <c r="Q1448" s="3">
        <v>33372256.559999999</v>
      </c>
      <c r="R1448" s="1">
        <v>888</v>
      </c>
      <c r="S1448" t="s">
        <v>3428</v>
      </c>
      <c r="T1448" t="s">
        <v>2143</v>
      </c>
      <c r="U1448" t="s">
        <v>25</v>
      </c>
      <c r="V1448" t="s">
        <v>25</v>
      </c>
      <c r="W1448" s="4">
        <f>R1448</f>
        <v>888</v>
      </c>
      <c r="X1448" s="4">
        <f>Y1448*10000</f>
        <v>30000</v>
      </c>
      <c r="Y1448" s="9">
        <v>3</v>
      </c>
      <c r="Z1448" s="5">
        <f>W1448/Y1448</f>
        <v>296</v>
      </c>
      <c r="AA1448" t="str">
        <f>YEAR(E1448)&amp;"-"&amp;IF(MONTH(E1448)&lt;10,"0"&amp;MONTH(E1448),MONTH(E1448))</f>
        <v>2024-07</v>
      </c>
      <c r="AB1448" t="str">
        <f>YEAR(E1448)&amp;"-"&amp;IF(MONTH(E1448)/6&lt;=1,1,2)</f>
        <v>2024-2</v>
      </c>
    </row>
    <row r="1449" spans="1:28" hidden="1" x14ac:dyDescent="0.25">
      <c r="A1449">
        <v>7912096</v>
      </c>
      <c r="B1449">
        <v>448734</v>
      </c>
      <c r="C1449" t="s">
        <v>3404</v>
      </c>
      <c r="D1449" t="s">
        <v>1372</v>
      </c>
      <c r="E1449" t="s">
        <v>569</v>
      </c>
      <c r="F1449" t="s">
        <v>32</v>
      </c>
      <c r="G1449" t="s">
        <v>24</v>
      </c>
      <c r="H1449" t="s">
        <v>24</v>
      </c>
      <c r="I1449" t="s">
        <v>25</v>
      </c>
      <c r="J1449" t="s">
        <v>26</v>
      </c>
      <c r="K1449">
        <v>-45.618465899999997</v>
      </c>
      <c r="L1449">
        <v>-73.314615380000006</v>
      </c>
      <c r="M1449" s="6">
        <v>23400</v>
      </c>
      <c r="O1449" t="s">
        <v>54</v>
      </c>
      <c r="P1449" t="s">
        <v>35</v>
      </c>
      <c r="Q1449" s="3">
        <v>24991611.050000001</v>
      </c>
      <c r="R1449" s="1">
        <v>665</v>
      </c>
      <c r="S1449" t="s">
        <v>3405</v>
      </c>
      <c r="T1449" t="s">
        <v>2143</v>
      </c>
      <c r="U1449" t="s">
        <v>25</v>
      </c>
      <c r="V1449" t="s">
        <v>25</v>
      </c>
      <c r="W1449" s="4">
        <f>R1449</f>
        <v>665</v>
      </c>
      <c r="X1449" s="4">
        <f>Y1449*10000</f>
        <v>23400</v>
      </c>
      <c r="Y1449" s="9">
        <v>2.34</v>
      </c>
      <c r="Z1449" s="5">
        <f>W1449/Y1449</f>
        <v>284.18803418803418</v>
      </c>
      <c r="AA1449" t="str">
        <f>YEAR(E1449)&amp;"-"&amp;IF(MONTH(E1449)&lt;10,"0"&amp;MONTH(E1449),MONTH(E1449))</f>
        <v>2024-07</v>
      </c>
      <c r="AB1449" t="str">
        <f>YEAR(E1449)&amp;"-"&amp;IF(MONTH(E1449)/6&lt;=1,1,2)</f>
        <v>2024-2</v>
      </c>
    </row>
    <row r="1450" spans="1:28" hidden="1" x14ac:dyDescent="0.25">
      <c r="A1450">
        <v>7739993</v>
      </c>
      <c r="B1450">
        <v>433055</v>
      </c>
      <c r="C1450" t="s">
        <v>3384</v>
      </c>
      <c r="D1450" t="s">
        <v>91</v>
      </c>
      <c r="E1450" t="s">
        <v>519</v>
      </c>
      <c r="F1450" t="s">
        <v>23</v>
      </c>
      <c r="G1450" t="s">
        <v>24</v>
      </c>
      <c r="H1450" t="s">
        <v>24</v>
      </c>
      <c r="I1450" t="s">
        <v>25</v>
      </c>
      <c r="J1450" t="s">
        <v>63</v>
      </c>
      <c r="K1450">
        <v>-46.543239999999997</v>
      </c>
      <c r="L1450">
        <v>-72.723690000000005</v>
      </c>
      <c r="M1450" s="1">
        <v>460000</v>
      </c>
      <c r="O1450" t="s">
        <v>54</v>
      </c>
      <c r="P1450" t="s">
        <v>35</v>
      </c>
      <c r="Q1450" s="3">
        <v>487189215</v>
      </c>
      <c r="R1450" s="1">
        <v>13000</v>
      </c>
      <c r="S1450" t="s">
        <v>3383</v>
      </c>
      <c r="T1450" t="s">
        <v>1743</v>
      </c>
      <c r="U1450" t="s">
        <v>25</v>
      </c>
      <c r="V1450" t="s">
        <v>66</v>
      </c>
      <c r="W1450" s="4">
        <f>R1450</f>
        <v>13000</v>
      </c>
      <c r="X1450" s="4">
        <f>Y1450*10000</f>
        <v>460000</v>
      </c>
      <c r="Y1450" s="9">
        <v>46</v>
      </c>
      <c r="Z1450" s="5">
        <f>W1450/Y1450</f>
        <v>282.60869565217394</v>
      </c>
      <c r="AA1450" t="str">
        <f>YEAR(E1450)&amp;"-"&amp;IF(MONTH(E1450)&lt;10,"0"&amp;MONTH(E1450),MONTH(E1450))</f>
        <v>2024-07</v>
      </c>
      <c r="AB1450" t="str">
        <f>YEAR(E1450)&amp;"-"&amp;IF(MONTH(E1450)/6&lt;=1,1,2)</f>
        <v>2024-2</v>
      </c>
    </row>
    <row r="1451" spans="1:28" hidden="1" x14ac:dyDescent="0.25">
      <c r="A1451">
        <v>7908197</v>
      </c>
      <c r="B1451">
        <v>448232</v>
      </c>
      <c r="C1451" t="s">
        <v>3374</v>
      </c>
      <c r="D1451" t="s">
        <v>1372</v>
      </c>
      <c r="E1451" t="s">
        <v>569</v>
      </c>
      <c r="F1451" t="s">
        <v>32</v>
      </c>
      <c r="G1451" t="s">
        <v>24</v>
      </c>
      <c r="H1451" t="s">
        <v>24</v>
      </c>
      <c r="I1451" t="s">
        <v>25</v>
      </c>
      <c r="J1451" t="s">
        <v>26</v>
      </c>
      <c r="K1451">
        <v>-45.618465899999997</v>
      </c>
      <c r="L1451">
        <v>-73.314615380000006</v>
      </c>
      <c r="M1451" s="6">
        <v>39100</v>
      </c>
      <c r="O1451" t="s">
        <v>54</v>
      </c>
      <c r="P1451" t="s">
        <v>35</v>
      </c>
      <c r="Q1451" s="3">
        <v>41527413.850000001</v>
      </c>
      <c r="R1451" s="1">
        <v>1105</v>
      </c>
      <c r="S1451" t="s">
        <v>3375</v>
      </c>
      <c r="T1451" t="s">
        <v>2143</v>
      </c>
      <c r="U1451" t="s">
        <v>25</v>
      </c>
      <c r="V1451" t="s">
        <v>25</v>
      </c>
      <c r="W1451" s="4">
        <f>R1451</f>
        <v>1105</v>
      </c>
      <c r="X1451" s="4">
        <f>Y1451*10000</f>
        <v>39100</v>
      </c>
      <c r="Y1451" s="9">
        <v>3.91</v>
      </c>
      <c r="Z1451" s="5">
        <f>W1451/Y1451</f>
        <v>282.60869565217388</v>
      </c>
      <c r="AA1451" t="str">
        <f>YEAR(E1451)&amp;"-"&amp;IF(MONTH(E1451)&lt;10,"0"&amp;MONTH(E1451),MONTH(E1451))</f>
        <v>2024-07</v>
      </c>
      <c r="AB1451" t="str">
        <f>YEAR(E1451)&amp;"-"&amp;IF(MONTH(E1451)/6&lt;=1,1,2)</f>
        <v>2024-2</v>
      </c>
    </row>
    <row r="1452" spans="1:28" hidden="1" x14ac:dyDescent="0.25">
      <c r="A1452">
        <v>7909146</v>
      </c>
      <c r="B1452">
        <v>448352</v>
      </c>
      <c r="C1452" t="s">
        <v>3364</v>
      </c>
      <c r="D1452" t="s">
        <v>1372</v>
      </c>
      <c r="E1452" t="s">
        <v>569</v>
      </c>
      <c r="F1452" t="s">
        <v>32</v>
      </c>
      <c r="G1452" t="s">
        <v>24</v>
      </c>
      <c r="H1452" t="s">
        <v>24</v>
      </c>
      <c r="I1452" t="s">
        <v>25</v>
      </c>
      <c r="J1452" t="s">
        <v>26</v>
      </c>
      <c r="K1452">
        <v>-45.618465899999997</v>
      </c>
      <c r="L1452">
        <v>-73.314615380000006</v>
      </c>
      <c r="M1452" s="6">
        <v>41200</v>
      </c>
      <c r="O1452" t="s">
        <v>54</v>
      </c>
      <c r="P1452" t="s">
        <v>35</v>
      </c>
      <c r="Q1452" s="3">
        <v>43669551.939999998</v>
      </c>
      <c r="R1452" s="1">
        <v>1162</v>
      </c>
      <c r="S1452" t="s">
        <v>3365</v>
      </c>
      <c r="T1452" t="s">
        <v>2143</v>
      </c>
      <c r="U1452" t="s">
        <v>25</v>
      </c>
      <c r="V1452" t="s">
        <v>25</v>
      </c>
      <c r="W1452" s="4">
        <f>R1452</f>
        <v>1162</v>
      </c>
      <c r="X1452" s="4">
        <f>Y1452*10000</f>
        <v>41200</v>
      </c>
      <c r="Y1452" s="9">
        <v>4.12</v>
      </c>
      <c r="Z1452" s="5">
        <f>W1452/Y1452</f>
        <v>282.03883495145629</v>
      </c>
      <c r="AA1452" t="str">
        <f>YEAR(E1452)&amp;"-"&amp;IF(MONTH(E1452)&lt;10,"0"&amp;MONTH(E1452),MONTH(E1452))</f>
        <v>2024-07</v>
      </c>
      <c r="AB1452" t="str">
        <f>YEAR(E1452)&amp;"-"&amp;IF(MONTH(E1452)/6&lt;=1,1,2)</f>
        <v>2024-2</v>
      </c>
    </row>
    <row r="1453" spans="1:28" hidden="1" x14ac:dyDescent="0.25">
      <c r="A1453">
        <v>7862798</v>
      </c>
      <c r="B1453">
        <v>443289</v>
      </c>
      <c r="C1453" t="s">
        <v>3326</v>
      </c>
      <c r="D1453" t="s">
        <v>1366</v>
      </c>
      <c r="E1453" t="s">
        <v>407</v>
      </c>
      <c r="F1453" t="s">
        <v>32</v>
      </c>
      <c r="G1453" t="s">
        <v>24</v>
      </c>
      <c r="H1453" t="s">
        <v>24</v>
      </c>
      <c r="I1453" t="s">
        <v>25</v>
      </c>
      <c r="J1453" t="s">
        <v>33</v>
      </c>
      <c r="K1453">
        <v>-46.9525656</v>
      </c>
      <c r="L1453">
        <v>-72.854989500000002</v>
      </c>
      <c r="M1453" s="1">
        <v>105000</v>
      </c>
      <c r="O1453" t="s">
        <v>54</v>
      </c>
      <c r="P1453" t="s">
        <v>35</v>
      </c>
      <c r="Q1453" s="3">
        <v>109010623</v>
      </c>
      <c r="R1453" s="1">
        <v>2900</v>
      </c>
      <c r="S1453" t="s">
        <v>3327</v>
      </c>
      <c r="T1453" t="s">
        <v>3328</v>
      </c>
      <c r="U1453" t="s">
        <v>25</v>
      </c>
      <c r="V1453" t="s">
        <v>36</v>
      </c>
      <c r="W1453" s="4">
        <f>R1453</f>
        <v>2900</v>
      </c>
      <c r="X1453" s="4">
        <f>Y1453*10000</f>
        <v>105000</v>
      </c>
      <c r="Y1453" s="9">
        <v>10.5</v>
      </c>
      <c r="Z1453" s="5">
        <f>W1453/Y1453</f>
        <v>276.1904761904762</v>
      </c>
      <c r="AA1453" t="str">
        <f>YEAR(E1453)&amp;"-"&amp;IF(MONTH(E1453)&lt;10,"0"&amp;MONTH(E1453),MONTH(E1453))</f>
        <v>2024-07</v>
      </c>
      <c r="AB1453" t="str">
        <f>YEAR(E1453)&amp;"-"&amp;IF(MONTH(E1453)/6&lt;=1,1,2)</f>
        <v>2024-2</v>
      </c>
    </row>
    <row r="1454" spans="1:28" hidden="1" x14ac:dyDescent="0.25">
      <c r="A1454">
        <v>7740038</v>
      </c>
      <c r="B1454">
        <v>433100</v>
      </c>
      <c r="C1454" t="s">
        <v>3315</v>
      </c>
      <c r="D1454" t="s">
        <v>91</v>
      </c>
      <c r="E1454" t="s">
        <v>519</v>
      </c>
      <c r="F1454" t="s">
        <v>23</v>
      </c>
      <c r="G1454" t="s">
        <v>24</v>
      </c>
      <c r="H1454" t="s">
        <v>24</v>
      </c>
      <c r="I1454" t="s">
        <v>25</v>
      </c>
      <c r="J1454" t="s">
        <v>33</v>
      </c>
      <c r="K1454">
        <v>-46.725223499999998</v>
      </c>
      <c r="L1454">
        <v>-72.505727100000001</v>
      </c>
      <c r="M1454" s="1">
        <v>530000</v>
      </c>
      <c r="O1454" t="s">
        <v>54</v>
      </c>
      <c r="P1454" t="s">
        <v>35</v>
      </c>
      <c r="Q1454" s="3">
        <v>543403355</v>
      </c>
      <c r="R1454" s="1">
        <v>14500</v>
      </c>
      <c r="S1454" t="s">
        <v>3316</v>
      </c>
      <c r="T1454" t="s">
        <v>741</v>
      </c>
      <c r="U1454" t="s">
        <v>25</v>
      </c>
      <c r="V1454" t="s">
        <v>36</v>
      </c>
      <c r="W1454" s="4">
        <f>R1454</f>
        <v>14500</v>
      </c>
      <c r="X1454" s="4">
        <f>Y1454*10000</f>
        <v>530000</v>
      </c>
      <c r="Y1454" s="9">
        <v>53</v>
      </c>
      <c r="Z1454" s="5">
        <f>W1454/Y1454</f>
        <v>273.58490566037733</v>
      </c>
      <c r="AA1454" t="str">
        <f>YEAR(E1454)&amp;"-"&amp;IF(MONTH(E1454)&lt;10,"0"&amp;MONTH(E1454),MONTH(E1454))</f>
        <v>2024-07</v>
      </c>
      <c r="AB1454" t="str">
        <f>YEAR(E1454)&amp;"-"&amp;IF(MONTH(E1454)/6&lt;=1,1,2)</f>
        <v>2024-2</v>
      </c>
    </row>
    <row r="1455" spans="1:28" hidden="1" x14ac:dyDescent="0.25">
      <c r="A1455">
        <v>7715476</v>
      </c>
      <c r="B1455">
        <v>431110</v>
      </c>
      <c r="C1455" t="s">
        <v>3272</v>
      </c>
      <c r="D1455" t="s">
        <v>324</v>
      </c>
      <c r="E1455" t="s">
        <v>486</v>
      </c>
      <c r="F1455" t="s">
        <v>23</v>
      </c>
      <c r="G1455" t="s">
        <v>24</v>
      </c>
      <c r="H1455" t="s">
        <v>39</v>
      </c>
      <c r="I1455" t="s">
        <v>25</v>
      </c>
      <c r="J1455" t="s">
        <v>70</v>
      </c>
      <c r="K1455">
        <v>-45.730961200000003</v>
      </c>
      <c r="L1455">
        <v>-72.252633799999998</v>
      </c>
      <c r="M1455" s="1">
        <v>620000</v>
      </c>
      <c r="O1455" t="s">
        <v>54</v>
      </c>
      <c r="P1455" t="s">
        <v>35</v>
      </c>
      <c r="Q1455" s="3">
        <v>620000000</v>
      </c>
      <c r="R1455" s="1">
        <v>16500.0648026739</v>
      </c>
      <c r="S1455" t="s">
        <v>3273</v>
      </c>
      <c r="T1455" t="s">
        <v>3274</v>
      </c>
      <c r="U1455" t="s">
        <v>25</v>
      </c>
      <c r="V1455" t="s">
        <v>73</v>
      </c>
      <c r="W1455" s="4">
        <f>R1455</f>
        <v>16500.0648026739</v>
      </c>
      <c r="X1455" s="4">
        <f>Y1455*10000</f>
        <v>620000</v>
      </c>
      <c r="Y1455" s="9">
        <v>62</v>
      </c>
      <c r="Z1455" s="5">
        <f>W1455/Y1455</f>
        <v>266.13007746248223</v>
      </c>
      <c r="AA1455" t="str">
        <f>YEAR(E1455)&amp;"-"&amp;IF(MONTH(E1455)&lt;10,"0"&amp;MONTH(E1455),MONTH(E1455))</f>
        <v>2024-07</v>
      </c>
      <c r="AB1455" t="str">
        <f>YEAR(E1455)&amp;"-"&amp;IF(MONTH(E1455)/6&lt;=1,1,2)</f>
        <v>2024-2</v>
      </c>
    </row>
    <row r="1456" spans="1:28" hidden="1" x14ac:dyDescent="0.25">
      <c r="A1456">
        <v>7715581</v>
      </c>
      <c r="B1456">
        <v>431214</v>
      </c>
      <c r="C1456" t="s">
        <v>3269</v>
      </c>
      <c r="D1456" t="s">
        <v>324</v>
      </c>
      <c r="E1456" t="s">
        <v>486</v>
      </c>
      <c r="F1456" t="s">
        <v>23</v>
      </c>
      <c r="G1456" t="s">
        <v>24</v>
      </c>
      <c r="H1456" t="s">
        <v>24</v>
      </c>
      <c r="I1456" t="s">
        <v>25</v>
      </c>
      <c r="J1456" t="s">
        <v>70</v>
      </c>
      <c r="K1456">
        <v>-45.722819700000002</v>
      </c>
      <c r="L1456">
        <v>-72.275159500000001</v>
      </c>
      <c r="M1456" s="1">
        <v>1800000</v>
      </c>
      <c r="O1456" t="s">
        <v>54</v>
      </c>
      <c r="P1456" t="s">
        <v>35</v>
      </c>
      <c r="Q1456" s="3">
        <v>1800000000</v>
      </c>
      <c r="R1456" s="1">
        <v>47903.413943246698</v>
      </c>
      <c r="S1456" t="s">
        <v>3270</v>
      </c>
      <c r="T1456" t="s">
        <v>3271</v>
      </c>
      <c r="U1456" t="s">
        <v>25</v>
      </c>
      <c r="V1456" t="s">
        <v>73</v>
      </c>
      <c r="W1456" s="4">
        <f>R1456</f>
        <v>47903.413943246698</v>
      </c>
      <c r="X1456" s="4">
        <f>Y1456*10000</f>
        <v>1800000</v>
      </c>
      <c r="Y1456" s="9">
        <v>180</v>
      </c>
      <c r="Z1456" s="5">
        <f>W1456/Y1456</f>
        <v>266.13007746248167</v>
      </c>
      <c r="AA1456" t="str">
        <f>YEAR(E1456)&amp;"-"&amp;IF(MONTH(E1456)&lt;10,"0"&amp;MONTH(E1456),MONTH(E1456))</f>
        <v>2024-07</v>
      </c>
      <c r="AB1456" t="str">
        <f>YEAR(E1456)&amp;"-"&amp;IF(MONTH(E1456)/6&lt;=1,1,2)</f>
        <v>2024-2</v>
      </c>
    </row>
    <row r="1457" spans="1:29" hidden="1" x14ac:dyDescent="0.25">
      <c r="A1457">
        <v>8006994</v>
      </c>
      <c r="B1457">
        <v>462003</v>
      </c>
      <c r="C1457" t="s">
        <v>337</v>
      </c>
      <c r="D1457" t="s">
        <v>338</v>
      </c>
      <c r="E1457" t="s">
        <v>335</v>
      </c>
      <c r="F1457" t="s">
        <v>32</v>
      </c>
      <c r="G1457" t="s">
        <v>24</v>
      </c>
      <c r="H1457" t="s">
        <v>24</v>
      </c>
      <c r="I1457" t="s">
        <v>25</v>
      </c>
      <c r="J1457" t="s">
        <v>26</v>
      </c>
      <c r="K1457">
        <v>0</v>
      </c>
      <c r="L1457">
        <v>0</v>
      </c>
      <c r="M1457" s="1">
        <v>300000</v>
      </c>
      <c r="O1457" t="s">
        <v>54</v>
      </c>
      <c r="P1457" t="s">
        <v>35</v>
      </c>
      <c r="Q1457" s="3">
        <v>10000000</v>
      </c>
      <c r="R1457" s="1">
        <v>266.08928838943302</v>
      </c>
      <c r="S1457" t="s">
        <v>339</v>
      </c>
      <c r="T1457" t="s">
        <v>35</v>
      </c>
      <c r="U1457" t="s">
        <v>25</v>
      </c>
      <c r="V1457" t="s">
        <v>25</v>
      </c>
      <c r="W1457" s="4">
        <f>R1457*Y1457</f>
        <v>7982.6786516829907</v>
      </c>
      <c r="X1457" s="4">
        <f>Y1457*10000</f>
        <v>300000</v>
      </c>
      <c r="Y1457" s="9">
        <v>30</v>
      </c>
      <c r="Z1457" s="5">
        <f>W1457/Y1457</f>
        <v>266.08928838943302</v>
      </c>
      <c r="AA1457" t="str">
        <f>YEAR(E1457)&amp;"-"&amp;IF(MONTH(E1457)&lt;10,"0"&amp;MONTH(E1457),MONTH(E1457))</f>
        <v>2024-08</v>
      </c>
      <c r="AB1457" t="str">
        <f>YEAR(E1457)&amp;"-"&amp;IF(MONTH(E1457)/6&lt;=1,1,2)</f>
        <v>2024-2</v>
      </c>
    </row>
    <row r="1458" spans="1:29" hidden="1" x14ac:dyDescent="0.25">
      <c r="A1458">
        <v>7969293</v>
      </c>
      <c r="B1458">
        <v>456049</v>
      </c>
      <c r="C1458" t="s">
        <v>3267</v>
      </c>
      <c r="D1458" t="s">
        <v>2036</v>
      </c>
      <c r="E1458" t="s">
        <v>657</v>
      </c>
      <c r="F1458" t="s">
        <v>32</v>
      </c>
      <c r="G1458" t="s">
        <v>24</v>
      </c>
      <c r="H1458" t="s">
        <v>24</v>
      </c>
      <c r="I1458" t="s">
        <v>25</v>
      </c>
      <c r="J1458" t="s">
        <v>70</v>
      </c>
      <c r="K1458">
        <v>0</v>
      </c>
      <c r="L1458">
        <v>0</v>
      </c>
      <c r="M1458" s="6">
        <v>670000</v>
      </c>
      <c r="O1458" t="s">
        <v>54</v>
      </c>
      <c r="P1458" t="s">
        <v>35</v>
      </c>
      <c r="Q1458" s="3">
        <v>670000000</v>
      </c>
      <c r="R1458" s="1">
        <v>17827.982322092001</v>
      </c>
      <c r="S1458" t="s">
        <v>3268</v>
      </c>
      <c r="T1458" t="s">
        <v>35</v>
      </c>
      <c r="U1458" t="s">
        <v>25</v>
      </c>
      <c r="V1458" t="s">
        <v>73</v>
      </c>
      <c r="W1458" s="4">
        <f>R1458</f>
        <v>17827.982322092001</v>
      </c>
      <c r="X1458" s="4">
        <f>Y1458*10000</f>
        <v>670000</v>
      </c>
      <c r="Y1458" s="9">
        <v>67</v>
      </c>
      <c r="Z1458" s="5">
        <f>W1458/Y1458</f>
        <v>266.08928838943285</v>
      </c>
      <c r="AA1458" t="str">
        <f>YEAR(E1458)&amp;"-"&amp;IF(MONTH(E1458)&lt;10,"0"&amp;MONTH(E1458),MONTH(E1458))</f>
        <v>2024-08</v>
      </c>
      <c r="AB1458" t="str">
        <f>YEAR(E1458)&amp;"-"&amp;IF(MONTH(E1458)/6&lt;=1,1,2)</f>
        <v>2024-2</v>
      </c>
    </row>
    <row r="1459" spans="1:29" hidden="1" x14ac:dyDescent="0.25">
      <c r="A1459">
        <v>7740030</v>
      </c>
      <c r="B1459">
        <v>433092</v>
      </c>
      <c r="C1459" t="s">
        <v>3225</v>
      </c>
      <c r="D1459" t="s">
        <v>91</v>
      </c>
      <c r="E1459" t="s">
        <v>519</v>
      </c>
      <c r="F1459" t="s">
        <v>23</v>
      </c>
      <c r="G1459" t="s">
        <v>24</v>
      </c>
      <c r="H1459" t="s">
        <v>24</v>
      </c>
      <c r="I1459" t="s">
        <v>25</v>
      </c>
      <c r="J1459" t="s">
        <v>70</v>
      </c>
      <c r="K1459">
        <v>-45.726704499999997</v>
      </c>
      <c r="L1459">
        <v>-72.256240199999993</v>
      </c>
      <c r="M1459" s="1">
        <v>620000</v>
      </c>
      <c r="O1459" t="s">
        <v>54</v>
      </c>
      <c r="P1459" t="s">
        <v>35</v>
      </c>
      <c r="Q1459" s="3">
        <v>580879448</v>
      </c>
      <c r="R1459" s="1">
        <v>15500</v>
      </c>
      <c r="S1459" t="s">
        <v>3223</v>
      </c>
      <c r="T1459" t="s">
        <v>2807</v>
      </c>
      <c r="U1459" t="s">
        <v>25</v>
      </c>
      <c r="V1459" t="s">
        <v>73</v>
      </c>
      <c r="W1459" s="4">
        <f>R1459</f>
        <v>15500</v>
      </c>
      <c r="X1459" s="4">
        <f>Y1459*10000</f>
        <v>620000</v>
      </c>
      <c r="Y1459" s="9">
        <v>62</v>
      </c>
      <c r="Z1459" s="5">
        <f>W1459/Y1459</f>
        <v>250</v>
      </c>
      <c r="AA1459" t="str">
        <f>YEAR(E1459)&amp;"-"&amp;IF(MONTH(E1459)&lt;10,"0"&amp;MONTH(E1459),MONTH(E1459))</f>
        <v>2024-07</v>
      </c>
      <c r="AB1459" t="str">
        <f>YEAR(E1459)&amp;"-"&amp;IF(MONTH(E1459)/6&lt;=1,1,2)</f>
        <v>2024-2</v>
      </c>
    </row>
    <row r="1460" spans="1:29" hidden="1" x14ac:dyDescent="0.25">
      <c r="A1460">
        <v>7981781</v>
      </c>
      <c r="B1460">
        <v>458190</v>
      </c>
      <c r="C1460" t="s">
        <v>3172</v>
      </c>
      <c r="D1460" t="s">
        <v>808</v>
      </c>
      <c r="E1460" t="s">
        <v>657</v>
      </c>
      <c r="F1460" t="s">
        <v>32</v>
      </c>
      <c r="G1460" t="s">
        <v>24</v>
      </c>
      <c r="H1460" t="s">
        <v>24</v>
      </c>
      <c r="I1460" t="s">
        <v>25</v>
      </c>
      <c r="J1460" t="s">
        <v>42</v>
      </c>
      <c r="K1460">
        <v>0</v>
      </c>
      <c r="L1460">
        <v>0</v>
      </c>
      <c r="M1460" s="1">
        <v>0</v>
      </c>
      <c r="O1460" t="s">
        <v>54</v>
      </c>
      <c r="P1460" t="s">
        <v>35</v>
      </c>
      <c r="Q1460" s="3">
        <v>9000000</v>
      </c>
      <c r="R1460" s="6">
        <f>239.48035955049*Y1460</f>
        <v>11974.0179775245</v>
      </c>
      <c r="S1460" t="s">
        <v>3173</v>
      </c>
      <c r="T1460" t="s">
        <v>35</v>
      </c>
      <c r="U1460" t="s">
        <v>25</v>
      </c>
      <c r="V1460" t="s">
        <v>46</v>
      </c>
      <c r="W1460" s="4">
        <f>R1460</f>
        <v>11974.0179775245</v>
      </c>
      <c r="X1460" s="4">
        <f>Y1460*10000</f>
        <v>500000</v>
      </c>
      <c r="Y1460" s="9">
        <v>50</v>
      </c>
      <c r="Z1460" s="5">
        <f>W1460/Y1460</f>
        <v>239.48035955048999</v>
      </c>
      <c r="AA1460" t="str">
        <f>YEAR(E1460)&amp;"-"&amp;IF(MONTH(E1460)&lt;10,"0"&amp;MONTH(E1460),MONTH(E1460))</f>
        <v>2024-08</v>
      </c>
      <c r="AB1460" t="str">
        <f>YEAR(E1460)&amp;"-"&amp;IF(MONTH(E1460)/6&lt;=1,1,2)</f>
        <v>2024-2</v>
      </c>
    </row>
    <row r="1461" spans="1:29" hidden="1" x14ac:dyDescent="0.25">
      <c r="A1461">
        <v>8029673</v>
      </c>
      <c r="B1461">
        <v>464730</v>
      </c>
      <c r="C1461" t="s">
        <v>3142</v>
      </c>
      <c r="D1461" t="s">
        <v>483</v>
      </c>
      <c r="E1461" t="s">
        <v>483</v>
      </c>
      <c r="F1461" t="s">
        <v>23</v>
      </c>
      <c r="G1461" t="s">
        <v>24</v>
      </c>
      <c r="H1461" t="s">
        <v>24</v>
      </c>
      <c r="I1461" t="s">
        <v>25</v>
      </c>
      <c r="J1461" t="s">
        <v>70</v>
      </c>
      <c r="K1461">
        <v>-45.785709300000001</v>
      </c>
      <c r="L1461">
        <v>-72.469898000000001</v>
      </c>
      <c r="M1461" s="1">
        <v>920000</v>
      </c>
      <c r="O1461" t="s">
        <v>54</v>
      </c>
      <c r="P1461" t="s">
        <v>35</v>
      </c>
      <c r="Q1461" s="3">
        <v>800000000</v>
      </c>
      <c r="R1461" s="1">
        <v>21287.1430711547</v>
      </c>
      <c r="S1461" t="s">
        <v>3143</v>
      </c>
      <c r="T1461" t="s">
        <v>3144</v>
      </c>
      <c r="U1461" t="s">
        <v>25</v>
      </c>
      <c r="V1461" t="s">
        <v>73</v>
      </c>
      <c r="W1461" s="4">
        <f>R1461</f>
        <v>21287.1430711547</v>
      </c>
      <c r="X1461" s="4">
        <f>Y1461*10000</f>
        <v>920000</v>
      </c>
      <c r="Y1461" s="9">
        <v>92</v>
      </c>
      <c r="Z1461" s="5">
        <f>W1461/Y1461</f>
        <v>231.38198990385544</v>
      </c>
      <c r="AA1461" t="str">
        <f>YEAR(E1461)&amp;"-"&amp;IF(MONTH(E1461)&lt;10,"0"&amp;MONTH(E1461),MONTH(E1461))</f>
        <v>2024-08</v>
      </c>
      <c r="AB1461" t="str">
        <f>YEAR(E1461)&amp;"-"&amp;IF(MONTH(E1461)/6&lt;=1,1,2)</f>
        <v>2024-2</v>
      </c>
    </row>
    <row r="1462" spans="1:29" hidden="1" x14ac:dyDescent="0.25">
      <c r="A1462">
        <v>7917134</v>
      </c>
      <c r="B1462">
        <v>449448</v>
      </c>
      <c r="C1462" t="s">
        <v>3136</v>
      </c>
      <c r="D1462" t="s">
        <v>669</v>
      </c>
      <c r="E1462" t="s">
        <v>569</v>
      </c>
      <c r="F1462" t="s">
        <v>32</v>
      </c>
      <c r="G1462" t="s">
        <v>24</v>
      </c>
      <c r="H1462" t="s">
        <v>24</v>
      </c>
      <c r="I1462" t="s">
        <v>25</v>
      </c>
      <c r="J1462" t="s">
        <v>59</v>
      </c>
      <c r="K1462">
        <v>-45.403731499999999</v>
      </c>
      <c r="L1462">
        <v>-72.686491899999993</v>
      </c>
      <c r="M1462" s="1">
        <v>405000</v>
      </c>
      <c r="O1462" t="s">
        <v>54</v>
      </c>
      <c r="P1462" t="s">
        <v>35</v>
      </c>
      <c r="Q1462" s="3">
        <v>350000000</v>
      </c>
      <c r="R1462" s="1">
        <v>9313.1250936301694</v>
      </c>
      <c r="S1462" t="s">
        <v>3137</v>
      </c>
      <c r="T1462" t="s">
        <v>3138</v>
      </c>
      <c r="U1462" t="s">
        <v>25</v>
      </c>
      <c r="V1462" t="s">
        <v>61</v>
      </c>
      <c r="W1462" s="4">
        <f>R1462</f>
        <v>9313.1250936301694</v>
      </c>
      <c r="X1462" s="4">
        <f>Y1462*10000</f>
        <v>405000</v>
      </c>
      <c r="Y1462" s="9">
        <v>40.5</v>
      </c>
      <c r="Z1462" s="5">
        <f>W1462/Y1462</f>
        <v>229.95370601555973</v>
      </c>
      <c r="AA1462" t="str">
        <f>YEAR(E1462)&amp;"-"&amp;IF(MONTH(E1462)&lt;10,"0"&amp;MONTH(E1462),MONTH(E1462))</f>
        <v>2024-07</v>
      </c>
      <c r="AB1462" t="str">
        <f>YEAR(E1462)&amp;"-"&amp;IF(MONTH(E1462)/6&lt;=1,1,2)</f>
        <v>2024-2</v>
      </c>
    </row>
    <row r="1463" spans="1:29" hidden="1" x14ac:dyDescent="0.25">
      <c r="A1463">
        <v>7910512</v>
      </c>
      <c r="B1463">
        <v>448532</v>
      </c>
      <c r="C1463" t="s">
        <v>4394</v>
      </c>
      <c r="D1463" t="s">
        <v>734</v>
      </c>
      <c r="E1463" t="s">
        <v>569</v>
      </c>
      <c r="F1463" t="s">
        <v>32</v>
      </c>
      <c r="G1463" t="s">
        <v>24</v>
      </c>
      <c r="H1463" t="s">
        <v>24</v>
      </c>
      <c r="I1463" t="s">
        <v>25</v>
      </c>
      <c r="J1463" t="s">
        <v>63</v>
      </c>
      <c r="K1463">
        <v>-46.204109330000001</v>
      </c>
      <c r="L1463">
        <v>-72.213434489999997</v>
      </c>
      <c r="M1463" s="1">
        <v>22000</v>
      </c>
      <c r="O1463" t="s">
        <v>54</v>
      </c>
      <c r="P1463" t="s">
        <v>35</v>
      </c>
      <c r="Q1463" s="3">
        <v>181405272.99000001</v>
      </c>
      <c r="R1463" s="1">
        <v>4827</v>
      </c>
      <c r="S1463" t="s">
        <v>4392</v>
      </c>
      <c r="T1463" t="s">
        <v>4393</v>
      </c>
      <c r="U1463" t="s">
        <v>25</v>
      </c>
      <c r="V1463" t="s">
        <v>66</v>
      </c>
      <c r="W1463" s="4">
        <f>R1463</f>
        <v>4827</v>
      </c>
      <c r="X1463" s="4">
        <f>Y1463*10000</f>
        <v>220000</v>
      </c>
      <c r="Y1463" s="9">
        <v>22</v>
      </c>
      <c r="Z1463" s="5">
        <f>W1463/Y1463</f>
        <v>219.40909090909091</v>
      </c>
      <c r="AA1463" t="str">
        <f>YEAR(E1463)&amp;"-"&amp;IF(MONTH(E1463)&lt;10,"0"&amp;MONTH(E1463),MONTH(E1463))</f>
        <v>2024-07</v>
      </c>
      <c r="AB1463" t="str">
        <f>YEAR(E1463)&amp;"-"&amp;IF(MONTH(E1463)/6&lt;=1,1,2)</f>
        <v>2024-2</v>
      </c>
    </row>
    <row r="1464" spans="1:29" hidden="1" x14ac:dyDescent="0.25">
      <c r="A1464">
        <v>7969317</v>
      </c>
      <c r="B1464">
        <v>456052</v>
      </c>
      <c r="C1464" t="s">
        <v>3087</v>
      </c>
      <c r="D1464" t="s">
        <v>2036</v>
      </c>
      <c r="E1464" t="s">
        <v>657</v>
      </c>
      <c r="F1464" t="s">
        <v>32</v>
      </c>
      <c r="G1464" t="s">
        <v>24</v>
      </c>
      <c r="H1464" t="s">
        <v>24</v>
      </c>
      <c r="I1464" t="s">
        <v>25</v>
      </c>
      <c r="J1464" t="s">
        <v>70</v>
      </c>
      <c r="K1464">
        <v>0</v>
      </c>
      <c r="L1464">
        <v>0</v>
      </c>
      <c r="M1464" s="6">
        <v>600000</v>
      </c>
      <c r="O1464" t="s">
        <v>54</v>
      </c>
      <c r="P1464" t="s">
        <v>35</v>
      </c>
      <c r="Q1464" s="3">
        <v>480000000</v>
      </c>
      <c r="R1464" s="1">
        <v>12772.2858426928</v>
      </c>
      <c r="S1464" t="s">
        <v>3088</v>
      </c>
      <c r="T1464" t="s">
        <v>35</v>
      </c>
      <c r="U1464" t="s">
        <v>25</v>
      </c>
      <c r="V1464" t="s">
        <v>73</v>
      </c>
      <c r="W1464" s="4">
        <f>R1464</f>
        <v>12772.2858426928</v>
      </c>
      <c r="X1464" s="4">
        <f>Y1464*10000</f>
        <v>600000</v>
      </c>
      <c r="Y1464" s="9">
        <v>60</v>
      </c>
      <c r="Z1464" s="5">
        <f>W1464/Y1464</f>
        <v>212.87143071154665</v>
      </c>
      <c r="AA1464" t="str">
        <f>YEAR(E1464)&amp;"-"&amp;IF(MONTH(E1464)&lt;10,"0"&amp;MONTH(E1464),MONTH(E1464))</f>
        <v>2024-08</v>
      </c>
      <c r="AB1464" t="str">
        <f>YEAR(E1464)&amp;"-"&amp;IF(MONTH(E1464)/6&lt;=1,1,2)</f>
        <v>2024-2</v>
      </c>
    </row>
    <row r="1465" spans="1:29" hidden="1" x14ac:dyDescent="0.25">
      <c r="A1465">
        <v>7985475</v>
      </c>
      <c r="B1465">
        <v>458716</v>
      </c>
      <c r="C1465" t="s">
        <v>3053</v>
      </c>
      <c r="D1465" t="s">
        <v>1098</v>
      </c>
      <c r="E1465" t="s">
        <v>657</v>
      </c>
      <c r="F1465" t="s">
        <v>32</v>
      </c>
      <c r="G1465" t="s">
        <v>24</v>
      </c>
      <c r="H1465" t="s">
        <v>24</v>
      </c>
      <c r="I1465" t="s">
        <v>25</v>
      </c>
      <c r="J1465" t="s">
        <v>70</v>
      </c>
      <c r="K1465">
        <v>0</v>
      </c>
      <c r="L1465">
        <v>0</v>
      </c>
      <c r="M1465" s="1">
        <v>570000</v>
      </c>
      <c r="O1465" t="s">
        <v>54</v>
      </c>
      <c r="P1465" t="s">
        <v>35</v>
      </c>
      <c r="Q1465" s="3">
        <v>435943892</v>
      </c>
      <c r="R1465" s="1">
        <v>11600</v>
      </c>
      <c r="S1465" t="s">
        <v>3054</v>
      </c>
      <c r="T1465" t="s">
        <v>3055</v>
      </c>
      <c r="U1465" t="s">
        <v>25</v>
      </c>
      <c r="V1465" t="s">
        <v>73</v>
      </c>
      <c r="W1465" s="4">
        <f>R1465</f>
        <v>11600</v>
      </c>
      <c r="X1465" s="4">
        <f>Y1465*10000</f>
        <v>570000</v>
      </c>
      <c r="Y1465" s="9">
        <v>57</v>
      </c>
      <c r="Z1465" s="5">
        <f>W1465/Y1465</f>
        <v>203.50877192982455</v>
      </c>
      <c r="AA1465" t="str">
        <f>YEAR(E1465)&amp;"-"&amp;IF(MONTH(E1465)&lt;10,"0"&amp;MONTH(E1465),MONTH(E1465))</f>
        <v>2024-08</v>
      </c>
      <c r="AB1465" t="str">
        <f>YEAR(E1465)&amp;"-"&amp;IF(MONTH(E1465)/6&lt;=1,1,2)</f>
        <v>2024-2</v>
      </c>
    </row>
    <row r="1466" spans="1:29" hidden="1" x14ac:dyDescent="0.25">
      <c r="A1466">
        <v>7828487</v>
      </c>
      <c r="B1466">
        <v>439202</v>
      </c>
      <c r="C1466" t="s">
        <v>3033</v>
      </c>
      <c r="D1466" t="s">
        <v>2036</v>
      </c>
      <c r="E1466" t="s">
        <v>639</v>
      </c>
      <c r="F1466" t="s">
        <v>32</v>
      </c>
      <c r="G1466" t="s">
        <v>24</v>
      </c>
      <c r="H1466" t="s">
        <v>24</v>
      </c>
      <c r="I1466" t="s">
        <v>25</v>
      </c>
      <c r="J1466" t="s">
        <v>70</v>
      </c>
      <c r="K1466">
        <v>0</v>
      </c>
      <c r="L1466">
        <v>0</v>
      </c>
      <c r="M1466" s="1">
        <v>200000</v>
      </c>
      <c r="O1466" t="s">
        <v>54</v>
      </c>
      <c r="P1466" t="s">
        <v>35</v>
      </c>
      <c r="Q1466" s="3">
        <v>150000000</v>
      </c>
      <c r="R1466" s="1">
        <v>3990.43678522964</v>
      </c>
      <c r="S1466" t="s">
        <v>3034</v>
      </c>
      <c r="T1466" t="s">
        <v>35</v>
      </c>
      <c r="U1466" t="s">
        <v>25</v>
      </c>
      <c r="V1466" t="s">
        <v>73</v>
      </c>
      <c r="W1466" s="4">
        <f>R1466</f>
        <v>3990.43678522964</v>
      </c>
      <c r="X1466" s="4">
        <f>Y1466*10000</f>
        <v>200000</v>
      </c>
      <c r="Y1466" s="9">
        <v>20</v>
      </c>
      <c r="Z1466" s="5">
        <f>W1466/Y1466</f>
        <v>199.521839261482</v>
      </c>
      <c r="AA1466" t="str">
        <f>YEAR(E1466)&amp;"-"&amp;IF(MONTH(E1466)&lt;10,"0"&amp;MONTH(E1466),MONTH(E1466))</f>
        <v>2024-07</v>
      </c>
      <c r="AB1466" t="str">
        <f>YEAR(E1466)&amp;"-"&amp;IF(MONTH(E1466)/6&lt;=1,1,2)</f>
        <v>2024-2</v>
      </c>
    </row>
    <row r="1467" spans="1:29" hidden="1" x14ac:dyDescent="0.25">
      <c r="A1467">
        <v>7867199</v>
      </c>
      <c r="B1467">
        <v>444170</v>
      </c>
      <c r="C1467" t="s">
        <v>2996</v>
      </c>
      <c r="D1467" t="s">
        <v>2997</v>
      </c>
      <c r="E1467" t="s">
        <v>407</v>
      </c>
      <c r="F1467" t="s">
        <v>32</v>
      </c>
      <c r="G1467" t="s">
        <v>24</v>
      </c>
      <c r="H1467" t="s">
        <v>24</v>
      </c>
      <c r="I1467" t="s">
        <v>25</v>
      </c>
      <c r="J1467" t="s">
        <v>70</v>
      </c>
      <c r="K1467">
        <v>0</v>
      </c>
      <c r="L1467">
        <v>0</v>
      </c>
      <c r="M1467" s="6">
        <v>39000</v>
      </c>
      <c r="O1467" t="s">
        <v>54</v>
      </c>
      <c r="P1467" t="s">
        <v>35</v>
      </c>
      <c r="Q1467" s="3">
        <v>28000000</v>
      </c>
      <c r="R1467" s="1">
        <v>744.881533242866</v>
      </c>
      <c r="S1467" t="s">
        <v>2998</v>
      </c>
      <c r="T1467" t="s">
        <v>35</v>
      </c>
      <c r="U1467" t="s">
        <v>25</v>
      </c>
      <c r="V1467" t="s">
        <v>73</v>
      </c>
      <c r="W1467" s="4">
        <f>R1467</f>
        <v>744.881533242866</v>
      </c>
      <c r="X1467" s="4">
        <f>Y1467*10000</f>
        <v>39000</v>
      </c>
      <c r="Y1467" s="9">
        <v>3.9</v>
      </c>
      <c r="Z1467" s="5">
        <f>W1467/Y1467</f>
        <v>190.99526493406822</v>
      </c>
      <c r="AA1467" t="str">
        <f>YEAR(E1467)&amp;"-"&amp;IF(MONTH(E1467)&lt;10,"0"&amp;MONTH(E1467),MONTH(E1467))</f>
        <v>2024-07</v>
      </c>
      <c r="AB1467" t="str">
        <f>YEAR(E1467)&amp;"-"&amp;IF(MONTH(E1467)/6&lt;=1,1,2)</f>
        <v>2024-2</v>
      </c>
    </row>
    <row r="1468" spans="1:29" hidden="1" x14ac:dyDescent="0.25">
      <c r="A1468">
        <v>7961083</v>
      </c>
      <c r="B1468">
        <v>454982</v>
      </c>
      <c r="C1468" t="s">
        <v>2989</v>
      </c>
      <c r="D1468" t="s">
        <v>992</v>
      </c>
      <c r="E1468" t="s">
        <v>657</v>
      </c>
      <c r="F1468" t="s">
        <v>32</v>
      </c>
      <c r="G1468" t="s">
        <v>24</v>
      </c>
      <c r="H1468" t="s">
        <v>24</v>
      </c>
      <c r="I1468" t="s">
        <v>25</v>
      </c>
      <c r="J1468" t="s">
        <v>33</v>
      </c>
      <c r="K1468">
        <v>0</v>
      </c>
      <c r="L1468">
        <v>0</v>
      </c>
      <c r="M1468" s="1">
        <v>0</v>
      </c>
      <c r="O1468" t="s">
        <v>54</v>
      </c>
      <c r="P1468" t="s">
        <v>35</v>
      </c>
      <c r="Q1468" s="3">
        <v>882000000</v>
      </c>
      <c r="R1468" s="1">
        <v>23469.075235947999</v>
      </c>
      <c r="S1468" t="s">
        <v>2990</v>
      </c>
      <c r="T1468" t="s">
        <v>35</v>
      </c>
      <c r="U1468" t="s">
        <v>25</v>
      </c>
      <c r="V1468" t="s">
        <v>36</v>
      </c>
      <c r="W1468" s="4">
        <f>R1468</f>
        <v>23469.075235947999</v>
      </c>
      <c r="X1468" s="4">
        <f>Y1468*10000</f>
        <v>1260000</v>
      </c>
      <c r="Y1468" s="9">
        <v>126</v>
      </c>
      <c r="Z1468" s="5">
        <f>W1468/Y1468</f>
        <v>186.26250187260317</v>
      </c>
      <c r="AA1468" t="str">
        <f>YEAR(E1468)&amp;"-"&amp;IF(MONTH(E1468)&lt;10,"0"&amp;MONTH(E1468),MONTH(E1468))</f>
        <v>2024-08</v>
      </c>
      <c r="AB1468" t="str">
        <f>YEAR(E1468)&amp;"-"&amp;IF(MONTH(E1468)/6&lt;=1,1,2)</f>
        <v>2024-2</v>
      </c>
    </row>
    <row r="1469" spans="1:29" hidden="1" x14ac:dyDescent="0.25">
      <c r="A1469">
        <v>8007389</v>
      </c>
      <c r="B1469">
        <v>462076</v>
      </c>
      <c r="C1469" t="s">
        <v>333</v>
      </c>
      <c r="D1469" t="s">
        <v>334</v>
      </c>
      <c r="E1469" t="s">
        <v>335</v>
      </c>
      <c r="F1469" t="s">
        <v>32</v>
      </c>
      <c r="G1469" t="s">
        <v>24</v>
      </c>
      <c r="H1469" t="s">
        <v>24</v>
      </c>
      <c r="I1469" t="s">
        <v>25</v>
      </c>
      <c r="J1469" t="s">
        <v>59</v>
      </c>
      <c r="K1469">
        <v>0</v>
      </c>
      <c r="L1469">
        <v>0</v>
      </c>
      <c r="M1469" s="1">
        <v>0</v>
      </c>
      <c r="O1469" t="s">
        <v>54</v>
      </c>
      <c r="P1469" t="s">
        <v>35</v>
      </c>
      <c r="Q1469" s="3">
        <v>7000000</v>
      </c>
      <c r="R1469" s="1">
        <v>186.262501872603</v>
      </c>
      <c r="S1469" t="s">
        <v>336</v>
      </c>
      <c r="T1469" t="s">
        <v>35</v>
      </c>
      <c r="U1469" t="s">
        <v>25</v>
      </c>
      <c r="V1469" t="s">
        <v>61</v>
      </c>
      <c r="W1469" s="4">
        <f>R1469*Y1469</f>
        <v>4075.4235409725534</v>
      </c>
      <c r="X1469" s="4">
        <f>Y1469*10000</f>
        <v>218800</v>
      </c>
      <c r="Y1469" s="9">
        <v>21.88</v>
      </c>
      <c r="Z1469" s="5">
        <f>W1469/Y1469</f>
        <v>186.262501872603</v>
      </c>
      <c r="AA1469" t="str">
        <f>YEAR(E1469)&amp;"-"&amp;IF(MONTH(E1469)&lt;10,"0"&amp;MONTH(E1469),MONTH(E1469))</f>
        <v>2024-08</v>
      </c>
      <c r="AB1469" t="str">
        <f>YEAR(E1469)&amp;"-"&amp;IF(MONTH(E1469)/6&lt;=1,1,2)</f>
        <v>2024-2</v>
      </c>
    </row>
    <row r="1470" spans="1:29" hidden="1" x14ac:dyDescent="0.25">
      <c r="A1470">
        <v>7937143</v>
      </c>
      <c r="B1470">
        <v>451854</v>
      </c>
      <c r="C1470" t="s">
        <v>2971</v>
      </c>
      <c r="D1470" t="s">
        <v>2652</v>
      </c>
      <c r="E1470" t="s">
        <v>504</v>
      </c>
      <c r="F1470" t="s">
        <v>32</v>
      </c>
      <c r="G1470" t="s">
        <v>24</v>
      </c>
      <c r="H1470" t="s">
        <v>24</v>
      </c>
      <c r="I1470" t="s">
        <v>25</v>
      </c>
      <c r="J1470" t="s">
        <v>26</v>
      </c>
      <c r="K1470">
        <v>0</v>
      </c>
      <c r="L1470">
        <v>0</v>
      </c>
      <c r="M1470" s="1">
        <v>0</v>
      </c>
      <c r="O1470" t="s">
        <v>54</v>
      </c>
      <c r="P1470" t="s">
        <v>35</v>
      </c>
      <c r="Q1470" s="3">
        <v>15250000</v>
      </c>
      <c r="R1470" s="1">
        <v>405.78616479388597</v>
      </c>
      <c r="S1470" t="s">
        <v>2972</v>
      </c>
      <c r="T1470" t="s">
        <v>35</v>
      </c>
      <c r="U1470" t="s">
        <v>25</v>
      </c>
      <c r="V1470" t="s">
        <v>25</v>
      </c>
      <c r="W1470" s="4">
        <f>R1470</f>
        <v>405.78616479388597</v>
      </c>
      <c r="X1470" s="4">
        <f>Y1470*10000</f>
        <v>22000</v>
      </c>
      <c r="Y1470" s="9">
        <v>2.2000000000000002</v>
      </c>
      <c r="Z1470" s="5">
        <f>W1470/Y1470</f>
        <v>184.4482567244936</v>
      </c>
      <c r="AA1470" t="str">
        <f>YEAR(E1470)&amp;"-"&amp;IF(MONTH(E1470)&lt;10,"0"&amp;MONTH(E1470),MONTH(E1470))</f>
        <v>2024-07</v>
      </c>
      <c r="AB1470" t="str">
        <f>YEAR(E1470)&amp;"-"&amp;IF(MONTH(E1470)/6&lt;=1,1,2)</f>
        <v>2024-2</v>
      </c>
    </row>
    <row r="1471" spans="1:29" x14ac:dyDescent="0.25">
      <c r="A1471">
        <v>7483869</v>
      </c>
      <c r="B1471">
        <v>408813</v>
      </c>
      <c r="C1471" s="10" t="s">
        <v>1872</v>
      </c>
      <c r="D1471" t="s">
        <v>361</v>
      </c>
      <c r="E1471" t="s">
        <v>152</v>
      </c>
      <c r="F1471" t="s">
        <v>153</v>
      </c>
      <c r="G1471" t="s">
        <v>24</v>
      </c>
      <c r="H1471" t="s">
        <v>190</v>
      </c>
      <c r="I1471" t="s">
        <v>25</v>
      </c>
      <c r="J1471" t="s">
        <v>63</v>
      </c>
      <c r="K1471">
        <v>-46.4557103</v>
      </c>
      <c r="L1471">
        <v>-72.673923500000001</v>
      </c>
      <c r="M1471" s="1">
        <v>1720000</v>
      </c>
      <c r="O1471" t="s">
        <v>54</v>
      </c>
      <c r="P1471" t="s">
        <v>35</v>
      </c>
      <c r="Q1471" s="3">
        <v>465000000</v>
      </c>
      <c r="R1471" s="1">
        <v>12439</v>
      </c>
      <c r="S1471" t="s">
        <v>1856</v>
      </c>
      <c r="T1471" t="s">
        <v>178</v>
      </c>
      <c r="U1471" t="s">
        <v>25</v>
      </c>
      <c r="V1471" t="s">
        <v>66</v>
      </c>
      <c r="W1471" s="4">
        <f>R1471</f>
        <v>12439</v>
      </c>
      <c r="X1471" s="4">
        <f>Y1471*10000</f>
        <v>1720000</v>
      </c>
      <c r="Y1471" s="9">
        <v>172</v>
      </c>
      <c r="Z1471" s="5">
        <f>W1471/Y1471</f>
        <v>72.319767441860463</v>
      </c>
      <c r="AA1471" t="str">
        <f>YEAR(E1471)&amp;"-"&amp;IF(MONTH(E1471)&lt;10,"0"&amp;MONTH(E1471),MONTH(E1471))</f>
        <v>2024-05</v>
      </c>
      <c r="AB1471" t="str">
        <f>YEAR(E1471)&amp;"-"&amp;IF(MONTH(E1471)/6&lt;=1,1,2)</f>
        <v>2024-1</v>
      </c>
      <c r="AC1471">
        <v>3</v>
      </c>
    </row>
    <row r="1472" spans="1:29" x14ac:dyDescent="0.25">
      <c r="A1472">
        <v>7740031</v>
      </c>
      <c r="B1472">
        <v>433093</v>
      </c>
      <c r="C1472" s="10" t="s">
        <v>1870</v>
      </c>
      <c r="D1472" t="s">
        <v>91</v>
      </c>
      <c r="E1472" t="s">
        <v>519</v>
      </c>
      <c r="F1472" t="s">
        <v>23</v>
      </c>
      <c r="G1472" t="s">
        <v>24</v>
      </c>
      <c r="H1472" t="s">
        <v>24</v>
      </c>
      <c r="I1472" t="s">
        <v>25</v>
      </c>
      <c r="J1472" t="s">
        <v>26</v>
      </c>
      <c r="K1472">
        <v>-45.6052009</v>
      </c>
      <c r="L1472">
        <v>-72.468445299999999</v>
      </c>
      <c r="M1472" s="1">
        <v>2200000</v>
      </c>
      <c r="O1472" t="s">
        <v>54</v>
      </c>
      <c r="P1472" t="s">
        <v>35</v>
      </c>
      <c r="Q1472" s="3">
        <v>595869886</v>
      </c>
      <c r="R1472" s="1">
        <v>15900</v>
      </c>
      <c r="S1472" t="s">
        <v>1871</v>
      </c>
      <c r="T1472" t="s">
        <v>1869</v>
      </c>
      <c r="U1472" t="s">
        <v>25</v>
      </c>
      <c r="V1472" t="s">
        <v>25</v>
      </c>
      <c r="W1472" s="4">
        <f>R1472</f>
        <v>15900</v>
      </c>
      <c r="X1472" s="4">
        <f>Y1472*10000</f>
        <v>2200000</v>
      </c>
      <c r="Y1472" s="9">
        <v>220</v>
      </c>
      <c r="Z1472" s="5">
        <f>W1472/Y1472</f>
        <v>72.272727272727266</v>
      </c>
      <c r="AA1472" t="str">
        <f>YEAR(E1472)&amp;"-"&amp;IF(MONTH(E1472)&lt;10,"0"&amp;MONTH(E1472),MONTH(E1472))</f>
        <v>2024-07</v>
      </c>
      <c r="AB1472" t="str">
        <f>YEAR(E1472)&amp;"-"&amp;IF(MONTH(E1472)/6&lt;=1,1,2)</f>
        <v>2024-2</v>
      </c>
      <c r="AC1472">
        <v>4</v>
      </c>
    </row>
    <row r="1473" spans="1:29" hidden="1" x14ac:dyDescent="0.25">
      <c r="A1473">
        <v>7946367</v>
      </c>
      <c r="B1473">
        <v>453155</v>
      </c>
      <c r="C1473" t="s">
        <v>2888</v>
      </c>
      <c r="D1473" t="s">
        <v>2523</v>
      </c>
      <c r="E1473" t="s">
        <v>504</v>
      </c>
      <c r="F1473" t="s">
        <v>32</v>
      </c>
      <c r="G1473" t="s">
        <v>24</v>
      </c>
      <c r="H1473" t="s">
        <v>24</v>
      </c>
      <c r="I1473" t="s">
        <v>25</v>
      </c>
      <c r="J1473" t="s">
        <v>42</v>
      </c>
      <c r="K1473">
        <v>0</v>
      </c>
      <c r="L1473">
        <v>0</v>
      </c>
      <c r="M1473" s="6">
        <v>220000</v>
      </c>
      <c r="O1473" t="s">
        <v>54</v>
      </c>
      <c r="P1473" t="s">
        <v>35</v>
      </c>
      <c r="Q1473" s="3">
        <v>140000000</v>
      </c>
      <c r="R1473" s="1">
        <v>3725.25003745207</v>
      </c>
      <c r="S1473" t="s">
        <v>2889</v>
      </c>
      <c r="T1473" t="s">
        <v>35</v>
      </c>
      <c r="U1473" t="s">
        <v>25</v>
      </c>
      <c r="V1473" t="s">
        <v>46</v>
      </c>
      <c r="W1473" s="4">
        <f>R1473</f>
        <v>3725.25003745207</v>
      </c>
      <c r="X1473" s="4">
        <f>Y1473*10000</f>
        <v>220000</v>
      </c>
      <c r="Y1473" s="9">
        <v>22</v>
      </c>
      <c r="Z1473" s="5">
        <f>W1473/Y1473</f>
        <v>169.32954715691227</v>
      </c>
      <c r="AA1473" t="str">
        <f>YEAR(E1473)&amp;"-"&amp;IF(MONTH(E1473)&lt;10,"0"&amp;MONTH(E1473),MONTH(E1473))</f>
        <v>2024-07</v>
      </c>
      <c r="AB1473" t="str">
        <f>YEAR(E1473)&amp;"-"&amp;IF(MONTH(E1473)/6&lt;=1,1,2)</f>
        <v>2024-2</v>
      </c>
    </row>
    <row r="1474" spans="1:29" hidden="1" x14ac:dyDescent="0.25">
      <c r="A1474">
        <v>8024173</v>
      </c>
      <c r="B1474">
        <v>464414</v>
      </c>
      <c r="C1474" t="s">
        <v>2862</v>
      </c>
      <c r="D1474" t="s">
        <v>557</v>
      </c>
      <c r="E1474" t="s">
        <v>557</v>
      </c>
      <c r="F1474" t="s">
        <v>23</v>
      </c>
      <c r="G1474" t="s">
        <v>24</v>
      </c>
      <c r="H1474" t="s">
        <v>24</v>
      </c>
      <c r="I1474" t="s">
        <v>25</v>
      </c>
      <c r="J1474" t="s">
        <v>26</v>
      </c>
      <c r="K1474">
        <v>-45.610491600000003</v>
      </c>
      <c r="L1474">
        <v>-72.482708299999999</v>
      </c>
      <c r="M1474" s="1">
        <v>0</v>
      </c>
      <c r="O1474" t="s">
        <v>54</v>
      </c>
      <c r="P1474" t="s">
        <v>35</v>
      </c>
      <c r="Q1474" s="3">
        <v>250000000</v>
      </c>
      <c r="R1474" s="1">
        <v>6652.2322097358301</v>
      </c>
      <c r="S1474" t="s">
        <v>2863</v>
      </c>
      <c r="T1474" t="s">
        <v>2864</v>
      </c>
      <c r="U1474" t="s">
        <v>25</v>
      </c>
      <c r="V1474" t="s">
        <v>25</v>
      </c>
      <c r="W1474" s="4">
        <f>R1474</f>
        <v>6652.2322097358301</v>
      </c>
      <c r="X1474" s="4">
        <f>Y1474*10000</f>
        <v>400000</v>
      </c>
      <c r="Y1474" s="9">
        <v>40</v>
      </c>
      <c r="Z1474" s="5">
        <f>W1474/Y1474</f>
        <v>166.30580524339575</v>
      </c>
      <c r="AA1474" t="str">
        <f>YEAR(E1474)&amp;"-"&amp;IF(MONTH(E1474)&lt;10,"0"&amp;MONTH(E1474),MONTH(E1474))</f>
        <v>2024-08</v>
      </c>
      <c r="AB1474" t="str">
        <f>YEAR(E1474)&amp;"-"&amp;IF(MONTH(E1474)/6&lt;=1,1,2)</f>
        <v>2024-2</v>
      </c>
    </row>
    <row r="1475" spans="1:29" x14ac:dyDescent="0.25">
      <c r="A1475">
        <v>7758255</v>
      </c>
      <c r="B1475">
        <v>434177</v>
      </c>
      <c r="C1475" s="10" t="s">
        <v>1857</v>
      </c>
      <c r="D1475" t="s">
        <v>1854</v>
      </c>
      <c r="E1475" t="s">
        <v>1855</v>
      </c>
      <c r="F1475" t="s">
        <v>153</v>
      </c>
      <c r="G1475" t="s">
        <v>24</v>
      </c>
      <c r="H1475" t="s">
        <v>24</v>
      </c>
      <c r="I1475" t="s">
        <v>25</v>
      </c>
      <c r="J1475" t="s">
        <v>63</v>
      </c>
      <c r="K1475">
        <v>-46.4557103</v>
      </c>
      <c r="L1475">
        <v>-72.673923500000001</v>
      </c>
      <c r="M1475" s="1">
        <v>1720000</v>
      </c>
      <c r="O1475" t="s">
        <v>54</v>
      </c>
      <c r="P1475" t="s">
        <v>35</v>
      </c>
      <c r="Q1475" s="3">
        <v>465000000</v>
      </c>
      <c r="R1475" s="1">
        <v>12366</v>
      </c>
      <c r="S1475" t="s">
        <v>1856</v>
      </c>
      <c r="T1475" t="s">
        <v>178</v>
      </c>
      <c r="U1475" t="s">
        <v>25</v>
      </c>
      <c r="V1475" t="s">
        <v>66</v>
      </c>
      <c r="W1475" s="4">
        <f>R1475</f>
        <v>12366</v>
      </c>
      <c r="X1475" s="4">
        <f>Y1475*10000</f>
        <v>1720000</v>
      </c>
      <c r="Y1475" s="9">
        <v>172</v>
      </c>
      <c r="Z1475" s="5">
        <f>W1475/Y1475</f>
        <v>71.895348837209298</v>
      </c>
      <c r="AA1475" t="str">
        <f>YEAR(E1475)&amp;"-"&amp;IF(MONTH(E1475)&lt;10,"0"&amp;MONTH(E1475),MONTH(E1475))</f>
        <v>2024-07</v>
      </c>
      <c r="AB1475" t="str">
        <f>YEAR(E1475)&amp;"-"&amp;IF(MONTH(E1475)/6&lt;=1,1,2)</f>
        <v>2024-2</v>
      </c>
      <c r="AC1475">
        <v>3</v>
      </c>
    </row>
    <row r="1476" spans="1:29" hidden="1" x14ac:dyDescent="0.25">
      <c r="A1476">
        <v>7740036</v>
      </c>
      <c r="B1476">
        <v>433098</v>
      </c>
      <c r="C1476" t="s">
        <v>2810</v>
      </c>
      <c r="D1476" t="s">
        <v>91</v>
      </c>
      <c r="E1476" t="s">
        <v>519</v>
      </c>
      <c r="F1476" t="s">
        <v>23</v>
      </c>
      <c r="G1476" t="s">
        <v>24</v>
      </c>
      <c r="H1476" t="s">
        <v>24</v>
      </c>
      <c r="I1476" t="s">
        <v>25</v>
      </c>
      <c r="J1476" t="s">
        <v>70</v>
      </c>
      <c r="K1476">
        <v>-45.66836</v>
      </c>
      <c r="L1476">
        <v>-71.887745699999996</v>
      </c>
      <c r="M1476" s="1">
        <v>290000</v>
      </c>
      <c r="O1476" t="s">
        <v>54</v>
      </c>
      <c r="P1476" t="s">
        <v>35</v>
      </c>
      <c r="Q1476" s="3">
        <v>174263834</v>
      </c>
      <c r="R1476" s="1">
        <v>4650</v>
      </c>
      <c r="S1476" t="s">
        <v>2809</v>
      </c>
      <c r="T1476" t="s">
        <v>2807</v>
      </c>
      <c r="U1476" t="s">
        <v>25</v>
      </c>
      <c r="V1476" t="s">
        <v>73</v>
      </c>
      <c r="W1476" s="4">
        <f>R1476</f>
        <v>4650</v>
      </c>
      <c r="X1476" s="4">
        <f>Y1476*10000</f>
        <v>290000</v>
      </c>
      <c r="Y1476" s="9">
        <v>29</v>
      </c>
      <c r="Z1476" s="5">
        <f>W1476/Y1476</f>
        <v>160.34482758620689</v>
      </c>
      <c r="AA1476" t="str">
        <f>YEAR(E1476)&amp;"-"&amp;IF(MONTH(E1476)&lt;10,"0"&amp;MONTH(E1476),MONTH(E1476))</f>
        <v>2024-07</v>
      </c>
      <c r="AB1476" t="str">
        <f>YEAR(E1476)&amp;"-"&amp;IF(MONTH(E1476)/6&lt;=1,1,2)</f>
        <v>2024-2</v>
      </c>
    </row>
    <row r="1477" spans="1:29" hidden="1" x14ac:dyDescent="0.25">
      <c r="A1477">
        <v>7714130</v>
      </c>
      <c r="B1477">
        <v>431050</v>
      </c>
      <c r="C1477" t="s">
        <v>2792</v>
      </c>
      <c r="D1477" t="s">
        <v>1366</v>
      </c>
      <c r="E1477" t="s">
        <v>486</v>
      </c>
      <c r="F1477" t="s">
        <v>153</v>
      </c>
      <c r="G1477" t="s">
        <v>24</v>
      </c>
      <c r="H1477" t="s">
        <v>24</v>
      </c>
      <c r="I1477" t="s">
        <v>25</v>
      </c>
      <c r="J1477" t="s">
        <v>63</v>
      </c>
      <c r="K1477">
        <v>-46.290830900000003</v>
      </c>
      <c r="L1477">
        <v>-71.939417300000002</v>
      </c>
      <c r="M1477" s="1">
        <v>125000</v>
      </c>
      <c r="O1477" t="s">
        <v>54</v>
      </c>
      <c r="P1477" t="s">
        <v>35</v>
      </c>
      <c r="Q1477" s="3">
        <v>75000000</v>
      </c>
      <c r="R1477" s="1">
        <v>1996</v>
      </c>
      <c r="S1477" t="s">
        <v>2791</v>
      </c>
      <c r="T1477" t="s">
        <v>178</v>
      </c>
      <c r="U1477" t="s">
        <v>25</v>
      </c>
      <c r="V1477" t="s">
        <v>66</v>
      </c>
      <c r="W1477" s="4">
        <f>R1477</f>
        <v>1996</v>
      </c>
      <c r="X1477" s="4">
        <f>Y1477*10000</f>
        <v>125000</v>
      </c>
      <c r="Y1477" s="9">
        <v>12.5</v>
      </c>
      <c r="Z1477" s="5">
        <f>W1477/Y1477</f>
        <v>159.68</v>
      </c>
      <c r="AA1477" t="str">
        <f>YEAR(E1477)&amp;"-"&amp;IF(MONTH(E1477)&lt;10,"0"&amp;MONTH(E1477),MONTH(E1477))</f>
        <v>2024-07</v>
      </c>
      <c r="AB1477" t="str">
        <f>YEAR(E1477)&amp;"-"&amp;IF(MONTH(E1477)/6&lt;=1,1,2)</f>
        <v>2024-2</v>
      </c>
    </row>
    <row r="1478" spans="1:29" hidden="1" x14ac:dyDescent="0.25">
      <c r="A1478">
        <v>7916788</v>
      </c>
      <c r="B1478">
        <v>449388</v>
      </c>
      <c r="C1478" t="s">
        <v>2757</v>
      </c>
      <c r="D1478" t="s">
        <v>2722</v>
      </c>
      <c r="E1478" t="s">
        <v>569</v>
      </c>
      <c r="F1478" t="s">
        <v>32</v>
      </c>
      <c r="G1478" t="s">
        <v>24</v>
      </c>
      <c r="H1478" t="s">
        <v>24</v>
      </c>
      <c r="I1478" t="s">
        <v>25</v>
      </c>
      <c r="J1478" t="s">
        <v>59</v>
      </c>
      <c r="K1478">
        <v>-44.410206969999997</v>
      </c>
      <c r="L1478">
        <v>-72.635617679999996</v>
      </c>
      <c r="M1478" s="1">
        <v>1680000</v>
      </c>
      <c r="O1478" t="s">
        <v>54</v>
      </c>
      <c r="P1478" t="s">
        <v>35</v>
      </c>
      <c r="Q1478" s="3">
        <v>977115620</v>
      </c>
      <c r="R1478" s="1">
        <v>26000</v>
      </c>
      <c r="S1478" t="s">
        <v>2758</v>
      </c>
      <c r="T1478" t="s">
        <v>2759</v>
      </c>
      <c r="U1478" t="s">
        <v>25</v>
      </c>
      <c r="V1478" t="s">
        <v>61</v>
      </c>
      <c r="W1478" s="4">
        <f>R1478</f>
        <v>26000</v>
      </c>
      <c r="X1478" s="4">
        <f>Y1478*10000</f>
        <v>1680000</v>
      </c>
      <c r="Y1478" s="9">
        <v>168</v>
      </c>
      <c r="Z1478" s="5">
        <f>W1478/Y1478</f>
        <v>154.76190476190476</v>
      </c>
      <c r="AA1478" t="str">
        <f>YEAR(E1478)&amp;"-"&amp;IF(MONTH(E1478)&lt;10,"0"&amp;MONTH(E1478),MONTH(E1478))</f>
        <v>2024-07</v>
      </c>
      <c r="AB1478" t="str">
        <f>YEAR(E1478)&amp;"-"&amp;IF(MONTH(E1478)/6&lt;=1,1,2)</f>
        <v>2024-2</v>
      </c>
    </row>
    <row r="1479" spans="1:29" hidden="1" x14ac:dyDescent="0.25">
      <c r="A1479">
        <v>7739997</v>
      </c>
      <c r="B1479">
        <v>433059</v>
      </c>
      <c r="C1479" t="s">
        <v>2741</v>
      </c>
      <c r="D1479" t="s">
        <v>91</v>
      </c>
      <c r="E1479" t="s">
        <v>519</v>
      </c>
      <c r="F1479" t="s">
        <v>23</v>
      </c>
      <c r="G1479" t="s">
        <v>24</v>
      </c>
      <c r="H1479" t="s">
        <v>24</v>
      </c>
      <c r="I1479" t="s">
        <v>25</v>
      </c>
      <c r="J1479" t="s">
        <v>127</v>
      </c>
      <c r="K1479">
        <v>-47.428820600000002</v>
      </c>
      <c r="L1479">
        <v>-72.945889800000003</v>
      </c>
      <c r="M1479" s="6">
        <v>814000</v>
      </c>
      <c r="O1479" t="s">
        <v>54</v>
      </c>
      <c r="P1479" t="s">
        <v>35</v>
      </c>
      <c r="Q1479" s="3">
        <v>468451168</v>
      </c>
      <c r="R1479" s="1">
        <v>12500</v>
      </c>
      <c r="S1479" t="s">
        <v>2742</v>
      </c>
      <c r="T1479" t="s">
        <v>2740</v>
      </c>
      <c r="U1479" t="s">
        <v>25</v>
      </c>
      <c r="V1479" t="s">
        <v>129</v>
      </c>
      <c r="W1479" s="4">
        <f>R1479</f>
        <v>12500</v>
      </c>
      <c r="X1479" s="4">
        <f>Y1479*10000</f>
        <v>814000</v>
      </c>
      <c r="Y1479" s="9">
        <v>81.400000000000006</v>
      </c>
      <c r="Z1479" s="5">
        <f>W1479/Y1479</f>
        <v>153.56265356265357</v>
      </c>
      <c r="AA1479" t="str">
        <f>YEAR(E1479)&amp;"-"&amp;IF(MONTH(E1479)&lt;10,"0"&amp;MONTH(E1479),MONTH(E1479))</f>
        <v>2024-07</v>
      </c>
      <c r="AB1479" t="str">
        <f>YEAR(E1479)&amp;"-"&amp;IF(MONTH(E1479)/6&lt;=1,1,2)</f>
        <v>2024-2</v>
      </c>
    </row>
    <row r="1480" spans="1:29" hidden="1" x14ac:dyDescent="0.25">
      <c r="A1480">
        <v>7809604</v>
      </c>
      <c r="B1480">
        <v>437859</v>
      </c>
      <c r="C1480" t="s">
        <v>2703</v>
      </c>
      <c r="D1480" t="s">
        <v>696</v>
      </c>
      <c r="E1480" t="s">
        <v>728</v>
      </c>
      <c r="F1480" t="s">
        <v>23</v>
      </c>
      <c r="G1480" t="s">
        <v>24</v>
      </c>
      <c r="H1480" t="s">
        <v>39</v>
      </c>
      <c r="I1480" t="s">
        <v>25</v>
      </c>
      <c r="J1480" t="s">
        <v>59</v>
      </c>
      <c r="K1480">
        <v>-44.017631999999999</v>
      </c>
      <c r="L1480">
        <v>-72.615336999999997</v>
      </c>
      <c r="M1480" s="1">
        <v>5370000</v>
      </c>
      <c r="O1480" t="s">
        <v>54</v>
      </c>
      <c r="P1480" t="s">
        <v>35</v>
      </c>
      <c r="Q1480" s="3">
        <v>3096108130</v>
      </c>
      <c r="R1480" s="1">
        <v>79783</v>
      </c>
      <c r="S1480" t="s">
        <v>2704</v>
      </c>
      <c r="T1480" t="s">
        <v>2705</v>
      </c>
      <c r="U1480" t="s">
        <v>25</v>
      </c>
      <c r="V1480" t="s">
        <v>61</v>
      </c>
      <c r="W1480" s="4">
        <f>R1480</f>
        <v>79783</v>
      </c>
      <c r="X1480" s="4">
        <f>Y1480*10000</f>
        <v>5370000</v>
      </c>
      <c r="Y1480" s="9">
        <v>537</v>
      </c>
      <c r="Z1480" s="5">
        <f>W1480/Y1480</f>
        <v>148.57169459962756</v>
      </c>
      <c r="AA1480" t="str">
        <f>YEAR(E1480)&amp;"-"&amp;IF(MONTH(E1480)&lt;10,"0"&amp;MONTH(E1480),MONTH(E1480))</f>
        <v>2024-07</v>
      </c>
      <c r="AB1480" t="str">
        <f>YEAR(E1480)&amp;"-"&amp;IF(MONTH(E1480)/6&lt;=1,1,2)</f>
        <v>2024-2</v>
      </c>
    </row>
    <row r="1481" spans="1:29" x14ac:dyDescent="0.25">
      <c r="A1481">
        <v>7740018</v>
      </c>
      <c r="B1481">
        <v>433080</v>
      </c>
      <c r="C1481" s="10" t="s">
        <v>1741</v>
      </c>
      <c r="D1481" t="s">
        <v>91</v>
      </c>
      <c r="E1481" t="s">
        <v>519</v>
      </c>
      <c r="F1481" t="s">
        <v>23</v>
      </c>
      <c r="G1481" t="s">
        <v>24</v>
      </c>
      <c r="H1481" t="s">
        <v>24</v>
      </c>
      <c r="I1481" t="s">
        <v>25</v>
      </c>
      <c r="J1481" t="s">
        <v>63</v>
      </c>
      <c r="K1481">
        <v>-46.45205</v>
      </c>
      <c r="L1481">
        <v>-72.836519999999993</v>
      </c>
      <c r="M1481" s="1">
        <v>1780000</v>
      </c>
      <c r="O1481" t="s">
        <v>54</v>
      </c>
      <c r="P1481" t="s">
        <v>35</v>
      </c>
      <c r="Q1481" s="3">
        <v>430975075</v>
      </c>
      <c r="R1481" s="1">
        <v>11500</v>
      </c>
      <c r="S1481" t="s">
        <v>1742</v>
      </c>
      <c r="T1481" t="s">
        <v>1743</v>
      </c>
      <c r="U1481" t="s">
        <v>25</v>
      </c>
      <c r="V1481" t="s">
        <v>66</v>
      </c>
      <c r="W1481" s="4">
        <f>R1481</f>
        <v>11500</v>
      </c>
      <c r="X1481" s="4">
        <f>Y1481*10000</f>
        <v>1780000</v>
      </c>
      <c r="Y1481" s="9">
        <v>178</v>
      </c>
      <c r="Z1481" s="5">
        <f>W1481/Y1481</f>
        <v>64.606741573033702</v>
      </c>
      <c r="AA1481" t="str">
        <f>YEAR(E1481)&amp;"-"&amp;IF(MONTH(E1481)&lt;10,"0"&amp;MONTH(E1481),MONTH(E1481))</f>
        <v>2024-07</v>
      </c>
      <c r="AB1481" t="str">
        <f>YEAR(E1481)&amp;"-"&amp;IF(MONTH(E1481)/6&lt;=1,1,2)</f>
        <v>2024-2</v>
      </c>
      <c r="AC1481">
        <v>3</v>
      </c>
    </row>
    <row r="1482" spans="1:29" x14ac:dyDescent="0.25">
      <c r="A1482">
        <v>8029666</v>
      </c>
      <c r="B1482">
        <v>464723</v>
      </c>
      <c r="C1482" s="10" t="s">
        <v>1675</v>
      </c>
      <c r="D1482" t="s">
        <v>483</v>
      </c>
      <c r="E1482" t="s">
        <v>483</v>
      </c>
      <c r="F1482" t="s">
        <v>23</v>
      </c>
      <c r="G1482" t="s">
        <v>24</v>
      </c>
      <c r="H1482" t="s">
        <v>24</v>
      </c>
      <c r="I1482" t="s">
        <v>25</v>
      </c>
      <c r="J1482" t="s">
        <v>63</v>
      </c>
      <c r="K1482">
        <v>-46.131739899999999</v>
      </c>
      <c r="L1482">
        <v>-72.221179199999995</v>
      </c>
      <c r="M1482" s="1">
        <v>2970000</v>
      </c>
      <c r="O1482" t="s">
        <v>54</v>
      </c>
      <c r="P1482" t="s">
        <v>35</v>
      </c>
      <c r="Q1482" s="3">
        <v>683100000</v>
      </c>
      <c r="R1482" s="1">
        <v>18176.5592898822</v>
      </c>
      <c r="S1482" t="s">
        <v>1676</v>
      </c>
      <c r="T1482" t="s">
        <v>1677</v>
      </c>
      <c r="U1482" t="s">
        <v>25</v>
      </c>
      <c r="V1482" t="s">
        <v>66</v>
      </c>
      <c r="W1482" s="4">
        <f>R1482</f>
        <v>18176.5592898822</v>
      </c>
      <c r="X1482" s="4">
        <f>Y1482*10000</f>
        <v>2970000</v>
      </c>
      <c r="Y1482" s="9">
        <v>297</v>
      </c>
      <c r="Z1482" s="5">
        <f>W1482/Y1482</f>
        <v>61.200536329569694</v>
      </c>
      <c r="AA1482" t="str">
        <f>YEAR(E1482)&amp;"-"&amp;IF(MONTH(E1482)&lt;10,"0"&amp;MONTH(E1482),MONTH(E1482))</f>
        <v>2024-08</v>
      </c>
      <c r="AB1482" t="str">
        <f>YEAR(E1482)&amp;"-"&amp;IF(MONTH(E1482)/6&lt;=1,1,2)</f>
        <v>2024-2</v>
      </c>
      <c r="AC1482">
        <v>3</v>
      </c>
    </row>
    <row r="1483" spans="1:29" hidden="1" x14ac:dyDescent="0.25">
      <c r="A1483">
        <v>7937165</v>
      </c>
      <c r="B1483">
        <v>451858</v>
      </c>
      <c r="C1483" t="s">
        <v>2678</v>
      </c>
      <c r="D1483" t="s">
        <v>1372</v>
      </c>
      <c r="E1483" t="s">
        <v>504</v>
      </c>
      <c r="F1483" t="s">
        <v>32</v>
      </c>
      <c r="G1483" t="s">
        <v>24</v>
      </c>
      <c r="H1483" t="s">
        <v>24</v>
      </c>
      <c r="I1483" t="s">
        <v>25</v>
      </c>
      <c r="J1483" t="s">
        <v>127</v>
      </c>
      <c r="K1483">
        <v>-47.201999999999998</v>
      </c>
      <c r="L1483">
        <v>-72.634</v>
      </c>
      <c r="M1483" s="6">
        <v>890000</v>
      </c>
      <c r="O1483" t="s">
        <v>54</v>
      </c>
      <c r="P1483" t="s">
        <v>35</v>
      </c>
      <c r="Q1483" s="3">
        <v>488557810</v>
      </c>
      <c r="R1483" s="1">
        <v>13000</v>
      </c>
      <c r="S1483" t="s">
        <v>2679</v>
      </c>
      <c r="T1483" t="s">
        <v>2680</v>
      </c>
      <c r="U1483" t="s">
        <v>25</v>
      </c>
      <c r="V1483" t="s">
        <v>129</v>
      </c>
      <c r="W1483" s="4">
        <f>R1483</f>
        <v>13000</v>
      </c>
      <c r="X1483" s="4">
        <f>Y1483*10000</f>
        <v>890000</v>
      </c>
      <c r="Y1483" s="9">
        <v>89</v>
      </c>
      <c r="Z1483" s="5">
        <f>W1483/Y1483</f>
        <v>146.06741573033707</v>
      </c>
      <c r="AA1483" t="str">
        <f>YEAR(E1483)&amp;"-"&amp;IF(MONTH(E1483)&lt;10,"0"&amp;MONTH(E1483),MONTH(E1483))</f>
        <v>2024-07</v>
      </c>
      <c r="AB1483" t="str">
        <f>YEAR(E1483)&amp;"-"&amp;IF(MONTH(E1483)/6&lt;=1,1,2)</f>
        <v>2024-2</v>
      </c>
    </row>
    <row r="1484" spans="1:29" hidden="1" x14ac:dyDescent="0.25">
      <c r="A1484">
        <v>7737185</v>
      </c>
      <c r="B1484">
        <v>432785</v>
      </c>
      <c r="C1484" t="s">
        <v>2675</v>
      </c>
      <c r="D1484" t="s">
        <v>91</v>
      </c>
      <c r="E1484" t="s">
        <v>118</v>
      </c>
      <c r="F1484" t="s">
        <v>23</v>
      </c>
      <c r="G1484" t="s">
        <v>24</v>
      </c>
      <c r="H1484" t="s">
        <v>24</v>
      </c>
      <c r="I1484" t="s">
        <v>25</v>
      </c>
      <c r="J1484" t="s">
        <v>127</v>
      </c>
      <c r="K1484">
        <v>-47.202577599999998</v>
      </c>
      <c r="L1484">
        <v>-72.632613199999994</v>
      </c>
      <c r="M1484" s="1">
        <v>820000</v>
      </c>
      <c r="O1484" t="s">
        <v>54</v>
      </c>
      <c r="P1484" t="s">
        <v>35</v>
      </c>
      <c r="Q1484" s="3">
        <v>450000000</v>
      </c>
      <c r="R1484" s="1">
        <v>11975.8534858117</v>
      </c>
      <c r="S1484" t="s">
        <v>2676</v>
      </c>
      <c r="T1484" t="s">
        <v>2677</v>
      </c>
      <c r="U1484" t="s">
        <v>25</v>
      </c>
      <c r="V1484" t="s">
        <v>129</v>
      </c>
      <c r="W1484" s="4">
        <f>R1484</f>
        <v>11975.8534858117</v>
      </c>
      <c r="X1484" s="4">
        <f>Y1484*10000</f>
        <v>820000</v>
      </c>
      <c r="Y1484" s="9">
        <v>82</v>
      </c>
      <c r="Z1484" s="5">
        <f>W1484/Y1484</f>
        <v>146.04699372941099</v>
      </c>
      <c r="AA1484" t="str">
        <f>YEAR(E1484)&amp;"-"&amp;IF(MONTH(E1484)&lt;10,"0"&amp;MONTH(E1484),MONTH(E1484))</f>
        <v>2024-07</v>
      </c>
      <c r="AB1484" t="str">
        <f>YEAR(E1484)&amp;"-"&amp;IF(MONTH(E1484)/6&lt;=1,1,2)</f>
        <v>2024-2</v>
      </c>
    </row>
    <row r="1485" spans="1:29" hidden="1" x14ac:dyDescent="0.25">
      <c r="A1485">
        <v>7740059</v>
      </c>
      <c r="B1485">
        <v>433121</v>
      </c>
      <c r="C1485" t="s">
        <v>2673</v>
      </c>
      <c r="D1485" t="s">
        <v>91</v>
      </c>
      <c r="E1485" t="s">
        <v>519</v>
      </c>
      <c r="F1485" t="s">
        <v>23</v>
      </c>
      <c r="G1485" t="s">
        <v>24</v>
      </c>
      <c r="H1485" t="s">
        <v>24</v>
      </c>
      <c r="I1485" t="s">
        <v>25</v>
      </c>
      <c r="J1485" t="s">
        <v>70</v>
      </c>
      <c r="K1485">
        <v>-45.580866</v>
      </c>
      <c r="L1485">
        <v>-71.776134099999993</v>
      </c>
      <c r="M1485" s="1">
        <v>572000</v>
      </c>
      <c r="O1485" t="s">
        <v>54</v>
      </c>
      <c r="P1485" t="s">
        <v>35</v>
      </c>
      <c r="Q1485" s="3">
        <v>312175858</v>
      </c>
      <c r="R1485" s="1">
        <v>8330</v>
      </c>
      <c r="S1485" t="s">
        <v>2674</v>
      </c>
      <c r="T1485" t="s">
        <v>1492</v>
      </c>
      <c r="U1485" t="s">
        <v>25</v>
      </c>
      <c r="V1485" t="s">
        <v>73</v>
      </c>
      <c r="W1485" s="4">
        <f>R1485</f>
        <v>8330</v>
      </c>
      <c r="X1485" s="4">
        <f>Y1485*10000</f>
        <v>572000</v>
      </c>
      <c r="Y1485" s="9">
        <v>57.2</v>
      </c>
      <c r="Z1485" s="5">
        <f>W1485/Y1485</f>
        <v>145.62937062937061</v>
      </c>
      <c r="AA1485" t="str">
        <f>YEAR(E1485)&amp;"-"&amp;IF(MONTH(E1485)&lt;10,"0"&amp;MONTH(E1485),MONTH(E1485))</f>
        <v>2024-07</v>
      </c>
      <c r="AB1485" t="str">
        <f>YEAR(E1485)&amp;"-"&amp;IF(MONTH(E1485)/6&lt;=1,1,2)</f>
        <v>2024-2</v>
      </c>
    </row>
    <row r="1486" spans="1:29" x14ac:dyDescent="0.25">
      <c r="A1486">
        <v>7824202</v>
      </c>
      <c r="B1486">
        <v>438969</v>
      </c>
      <c r="C1486" s="10" t="s">
        <v>1621</v>
      </c>
      <c r="D1486" t="s">
        <v>1622</v>
      </c>
      <c r="E1486" t="s">
        <v>197</v>
      </c>
      <c r="F1486" t="s">
        <v>23</v>
      </c>
      <c r="G1486" t="s">
        <v>24</v>
      </c>
      <c r="H1486" t="s">
        <v>24</v>
      </c>
      <c r="I1486" t="s">
        <v>25</v>
      </c>
      <c r="J1486" t="s">
        <v>26</v>
      </c>
      <c r="K1486">
        <v>-45.313333299999996</v>
      </c>
      <c r="L1486">
        <v>-72.701666599999996</v>
      </c>
      <c r="M1486" s="1">
        <v>3900000</v>
      </c>
      <c r="O1486" t="s">
        <v>54</v>
      </c>
      <c r="P1486" t="s">
        <v>35</v>
      </c>
      <c r="Q1486" s="3">
        <v>860000000</v>
      </c>
      <c r="R1486" s="1">
        <v>22878.504235316599</v>
      </c>
      <c r="S1486" t="s">
        <v>1623</v>
      </c>
      <c r="T1486" t="s">
        <v>1624</v>
      </c>
      <c r="U1486" t="s">
        <v>25</v>
      </c>
      <c r="V1486" t="s">
        <v>25</v>
      </c>
      <c r="W1486" s="4">
        <f>R1486</f>
        <v>22878.504235316599</v>
      </c>
      <c r="X1486" s="4">
        <f>Y1486*10000</f>
        <v>3900000</v>
      </c>
      <c r="Y1486" s="9">
        <v>390</v>
      </c>
      <c r="Z1486" s="5">
        <f>W1486/Y1486</f>
        <v>58.662831372606661</v>
      </c>
      <c r="AA1486" t="str">
        <f>YEAR(E1486)&amp;"-"&amp;IF(MONTH(E1486)&lt;10,"0"&amp;MONTH(E1486),MONTH(E1486))</f>
        <v>2024-07</v>
      </c>
      <c r="AB1486" t="str">
        <f>YEAR(E1486)&amp;"-"&amp;IF(MONTH(E1486)/6&lt;=1,1,2)</f>
        <v>2024-2</v>
      </c>
      <c r="AC1486">
        <v>3</v>
      </c>
    </row>
    <row r="1487" spans="1:29" hidden="1" x14ac:dyDescent="0.25">
      <c r="A1487">
        <v>7965862</v>
      </c>
      <c r="B1487">
        <v>455612</v>
      </c>
      <c r="C1487" t="s">
        <v>2636</v>
      </c>
      <c r="D1487" t="s">
        <v>888</v>
      </c>
      <c r="E1487" t="s">
        <v>657</v>
      </c>
      <c r="F1487" t="s">
        <v>32</v>
      </c>
      <c r="G1487" t="s">
        <v>24</v>
      </c>
      <c r="H1487" t="s">
        <v>24</v>
      </c>
      <c r="I1487" t="s">
        <v>25</v>
      </c>
      <c r="J1487" t="s">
        <v>42</v>
      </c>
      <c r="K1487">
        <v>0</v>
      </c>
      <c r="L1487">
        <v>0</v>
      </c>
      <c r="M1487" s="1">
        <v>140000</v>
      </c>
      <c r="O1487" t="s">
        <v>54</v>
      </c>
      <c r="P1487" t="s">
        <v>35</v>
      </c>
      <c r="Q1487" s="3">
        <v>75162740</v>
      </c>
      <c r="R1487" s="1">
        <v>2000</v>
      </c>
      <c r="S1487" t="s">
        <v>2637</v>
      </c>
      <c r="T1487" t="s">
        <v>2638</v>
      </c>
      <c r="U1487" t="s">
        <v>25</v>
      </c>
      <c r="V1487" t="s">
        <v>46</v>
      </c>
      <c r="W1487" s="4">
        <f>R1487</f>
        <v>2000</v>
      </c>
      <c r="X1487" s="4">
        <f>Y1487*10000</f>
        <v>140000</v>
      </c>
      <c r="Y1487" s="9">
        <v>14</v>
      </c>
      <c r="Z1487" s="5">
        <f>W1487/Y1487</f>
        <v>142.85714285714286</v>
      </c>
      <c r="AA1487" t="str">
        <f>YEAR(E1487)&amp;"-"&amp;IF(MONTH(E1487)&lt;10,"0"&amp;MONTH(E1487),MONTH(E1487))</f>
        <v>2024-08</v>
      </c>
      <c r="AB1487" t="str">
        <f>YEAR(E1487)&amp;"-"&amp;IF(MONTH(E1487)/6&lt;=1,1,2)</f>
        <v>2024-2</v>
      </c>
    </row>
    <row r="1488" spans="1:29" hidden="1" x14ac:dyDescent="0.25">
      <c r="A1488">
        <v>7734330</v>
      </c>
      <c r="B1488">
        <v>432377</v>
      </c>
      <c r="C1488" t="s">
        <v>2588</v>
      </c>
      <c r="D1488" t="s">
        <v>727</v>
      </c>
      <c r="E1488" t="s">
        <v>1058</v>
      </c>
      <c r="F1488" t="s">
        <v>153</v>
      </c>
      <c r="G1488" t="s">
        <v>24</v>
      </c>
      <c r="H1488" t="s">
        <v>39</v>
      </c>
      <c r="I1488" t="s">
        <v>25</v>
      </c>
      <c r="J1488" t="s">
        <v>42</v>
      </c>
      <c r="K1488">
        <v>-44.547719643511002</v>
      </c>
      <c r="L1488">
        <v>-71.729185396477007</v>
      </c>
      <c r="M1488" s="1">
        <v>147000</v>
      </c>
      <c r="O1488" t="s">
        <v>54</v>
      </c>
      <c r="P1488" t="s">
        <v>35</v>
      </c>
      <c r="Q1488" s="3">
        <v>75000000</v>
      </c>
      <c r="R1488" s="1">
        <v>1996</v>
      </c>
      <c r="S1488" t="s">
        <v>2589</v>
      </c>
      <c r="T1488" t="s">
        <v>224</v>
      </c>
      <c r="U1488" t="s">
        <v>25</v>
      </c>
      <c r="V1488" t="s">
        <v>46</v>
      </c>
      <c r="W1488" s="4">
        <f>R1488</f>
        <v>1996</v>
      </c>
      <c r="X1488" s="4">
        <f>Y1488*10000</f>
        <v>147000</v>
      </c>
      <c r="Y1488" s="9">
        <v>14.7</v>
      </c>
      <c r="Z1488" s="5">
        <f>W1488/Y1488</f>
        <v>135.78231292517006</v>
      </c>
      <c r="AA1488" t="str">
        <f>YEAR(E1488)&amp;"-"&amp;IF(MONTH(E1488)&lt;10,"0"&amp;MONTH(E1488),MONTH(E1488))</f>
        <v>2024-07</v>
      </c>
      <c r="AB1488" t="str">
        <f>YEAR(E1488)&amp;"-"&amp;IF(MONTH(E1488)/6&lt;=1,1,2)</f>
        <v>2024-2</v>
      </c>
    </row>
    <row r="1489" spans="1:29" hidden="1" x14ac:dyDescent="0.25">
      <c r="A1489">
        <v>7906920</v>
      </c>
      <c r="B1489">
        <v>448057</v>
      </c>
      <c r="C1489" t="s">
        <v>2580</v>
      </c>
      <c r="D1489" t="s">
        <v>1372</v>
      </c>
      <c r="E1489" t="s">
        <v>569</v>
      </c>
      <c r="F1489" t="s">
        <v>32</v>
      </c>
      <c r="G1489" t="s">
        <v>24</v>
      </c>
      <c r="H1489" t="s">
        <v>24</v>
      </c>
      <c r="I1489" t="s">
        <v>25</v>
      </c>
      <c r="J1489" t="s">
        <v>26</v>
      </c>
      <c r="K1489">
        <v>-45.618465899999997</v>
      </c>
      <c r="L1489">
        <v>-73.314615380000006</v>
      </c>
      <c r="M1489" s="6">
        <v>32500</v>
      </c>
      <c r="O1489" t="s">
        <v>54</v>
      </c>
      <c r="P1489" t="s">
        <v>35</v>
      </c>
      <c r="Q1489" s="3">
        <v>16573384.17</v>
      </c>
      <c r="R1489" s="1">
        <v>441</v>
      </c>
      <c r="S1489" t="s">
        <v>2581</v>
      </c>
      <c r="T1489" t="s">
        <v>2143</v>
      </c>
      <c r="U1489" t="s">
        <v>25</v>
      </c>
      <c r="V1489" t="s">
        <v>25</v>
      </c>
      <c r="W1489" s="4">
        <f>R1489</f>
        <v>441</v>
      </c>
      <c r="X1489" s="4">
        <f>Y1489*10000</f>
        <v>32500</v>
      </c>
      <c r="Y1489" s="9">
        <v>3.25</v>
      </c>
      <c r="Z1489" s="5">
        <f>W1489/Y1489</f>
        <v>135.69230769230768</v>
      </c>
      <c r="AA1489" t="str">
        <f>YEAR(E1489)&amp;"-"&amp;IF(MONTH(E1489)&lt;10,"0"&amp;MONTH(E1489),MONTH(E1489))</f>
        <v>2024-07</v>
      </c>
      <c r="AB1489" t="str">
        <f>YEAR(E1489)&amp;"-"&amp;IF(MONTH(E1489)/6&lt;=1,1,2)</f>
        <v>2024-2</v>
      </c>
    </row>
    <row r="1490" spans="1:29" hidden="1" x14ac:dyDescent="0.25">
      <c r="A1490">
        <v>8010822</v>
      </c>
      <c r="B1490">
        <v>462756</v>
      </c>
      <c r="C1490" t="s">
        <v>2569</v>
      </c>
      <c r="D1490" t="s">
        <v>2570</v>
      </c>
      <c r="E1490" t="s">
        <v>335</v>
      </c>
      <c r="F1490" t="s">
        <v>32</v>
      </c>
      <c r="G1490" t="s">
        <v>24</v>
      </c>
      <c r="H1490" t="s">
        <v>24</v>
      </c>
      <c r="I1490" t="s">
        <v>25</v>
      </c>
      <c r="J1490" t="s">
        <v>70</v>
      </c>
      <c r="K1490">
        <v>0</v>
      </c>
      <c r="L1490">
        <v>0</v>
      </c>
      <c r="M1490" s="6">
        <v>520000</v>
      </c>
      <c r="O1490" t="s">
        <v>54</v>
      </c>
      <c r="P1490" t="s">
        <v>35</v>
      </c>
      <c r="Q1490" s="3">
        <v>260000000</v>
      </c>
      <c r="R1490" s="1">
        <v>6918.3214981252704</v>
      </c>
      <c r="S1490" t="s">
        <v>2571</v>
      </c>
      <c r="T1490" t="s">
        <v>2572</v>
      </c>
      <c r="U1490" t="s">
        <v>25</v>
      </c>
      <c r="V1490" t="s">
        <v>73</v>
      </c>
      <c r="W1490" s="4">
        <f>R1490</f>
        <v>6918.3214981252704</v>
      </c>
      <c r="X1490" s="4">
        <f>Y1490*10000</f>
        <v>520000</v>
      </c>
      <c r="Y1490" s="9">
        <v>52</v>
      </c>
      <c r="Z1490" s="5">
        <f>W1490/Y1490</f>
        <v>133.04464419471674</v>
      </c>
      <c r="AA1490" t="str">
        <f>YEAR(E1490)&amp;"-"&amp;IF(MONTH(E1490)&lt;10,"0"&amp;MONTH(E1490),MONTH(E1490))</f>
        <v>2024-08</v>
      </c>
      <c r="AB1490" t="str">
        <f>YEAR(E1490)&amp;"-"&amp;IF(MONTH(E1490)/6&lt;=1,1,2)</f>
        <v>2024-2</v>
      </c>
    </row>
    <row r="1491" spans="1:29" hidden="1" x14ac:dyDescent="0.25">
      <c r="A1491">
        <v>7739998</v>
      </c>
      <c r="B1491">
        <v>433060</v>
      </c>
      <c r="C1491" t="s">
        <v>2546</v>
      </c>
      <c r="D1491" t="s">
        <v>91</v>
      </c>
      <c r="E1491" t="s">
        <v>519</v>
      </c>
      <c r="F1491" t="s">
        <v>23</v>
      </c>
      <c r="G1491" t="s">
        <v>24</v>
      </c>
      <c r="H1491" t="s">
        <v>24</v>
      </c>
      <c r="I1491" t="s">
        <v>25</v>
      </c>
      <c r="J1491" t="s">
        <v>127</v>
      </c>
      <c r="K1491">
        <v>-47.252086499999997</v>
      </c>
      <c r="L1491">
        <v>-72.575237299999998</v>
      </c>
      <c r="M1491" s="1">
        <v>800000</v>
      </c>
      <c r="O1491" t="s">
        <v>54</v>
      </c>
      <c r="P1491" t="s">
        <v>35</v>
      </c>
      <c r="Q1491" s="3">
        <v>387877567</v>
      </c>
      <c r="R1491" s="1">
        <v>10350</v>
      </c>
      <c r="S1491" t="s">
        <v>2543</v>
      </c>
      <c r="T1491" t="s">
        <v>753</v>
      </c>
      <c r="U1491" t="s">
        <v>25</v>
      </c>
      <c r="V1491" t="s">
        <v>129</v>
      </c>
      <c r="W1491" s="4">
        <f>R1491</f>
        <v>10350</v>
      </c>
      <c r="X1491" s="4">
        <f>Y1491*10000</f>
        <v>800000</v>
      </c>
      <c r="Y1491" s="9">
        <v>80</v>
      </c>
      <c r="Z1491" s="5">
        <f>W1491/Y1491</f>
        <v>129.375</v>
      </c>
      <c r="AA1491" t="str">
        <f>YEAR(E1491)&amp;"-"&amp;IF(MONTH(E1491)&lt;10,"0"&amp;MONTH(E1491),MONTH(E1491))</f>
        <v>2024-07</v>
      </c>
      <c r="AB1491" t="str">
        <f>YEAR(E1491)&amp;"-"&amp;IF(MONTH(E1491)/6&lt;=1,1,2)</f>
        <v>2024-2</v>
      </c>
    </row>
    <row r="1492" spans="1:29" hidden="1" x14ac:dyDescent="0.25">
      <c r="A1492">
        <v>7988994</v>
      </c>
      <c r="B1492">
        <v>459319</v>
      </c>
      <c r="C1492" t="s">
        <v>2517</v>
      </c>
      <c r="D1492" t="s">
        <v>320</v>
      </c>
      <c r="E1492" t="s">
        <v>657</v>
      </c>
      <c r="F1492" t="s">
        <v>32</v>
      </c>
      <c r="G1492" t="s">
        <v>24</v>
      </c>
      <c r="H1492" t="s">
        <v>24</v>
      </c>
      <c r="I1492" t="s">
        <v>25</v>
      </c>
      <c r="J1492" t="s">
        <v>26</v>
      </c>
      <c r="K1492">
        <v>0</v>
      </c>
      <c r="L1492">
        <v>0</v>
      </c>
      <c r="M1492" s="1">
        <v>0</v>
      </c>
      <c r="O1492" t="s">
        <v>54</v>
      </c>
      <c r="P1492" t="s">
        <v>35</v>
      </c>
      <c r="Q1492" s="3">
        <v>200000000</v>
      </c>
      <c r="R1492" s="1">
        <v>5321.7857677886695</v>
      </c>
      <c r="S1492" t="s">
        <v>2518</v>
      </c>
      <c r="T1492" t="s">
        <v>35</v>
      </c>
      <c r="U1492" t="s">
        <v>25</v>
      </c>
      <c r="V1492" t="s">
        <v>25</v>
      </c>
      <c r="W1492" s="4">
        <f>R1492</f>
        <v>5321.7857677886695</v>
      </c>
      <c r="X1492" s="4">
        <f>Y1492*10000</f>
        <v>420000</v>
      </c>
      <c r="Y1492" s="9">
        <v>42</v>
      </c>
      <c r="Z1492" s="5">
        <f>W1492/Y1492</f>
        <v>126.70918494734927</v>
      </c>
      <c r="AA1492" t="str">
        <f>YEAR(E1492)&amp;"-"&amp;IF(MONTH(E1492)&lt;10,"0"&amp;MONTH(E1492),MONTH(E1492))</f>
        <v>2024-08</v>
      </c>
      <c r="AB1492" t="str">
        <f>YEAR(E1492)&amp;"-"&amp;IF(MONTH(E1492)/6&lt;=1,1,2)</f>
        <v>2024-2</v>
      </c>
    </row>
    <row r="1493" spans="1:29" x14ac:dyDescent="0.25">
      <c r="A1493">
        <v>7930054</v>
      </c>
      <c r="B1493">
        <v>450798</v>
      </c>
      <c r="C1493" s="10" t="s">
        <v>1607</v>
      </c>
      <c r="D1493" t="s">
        <v>568</v>
      </c>
      <c r="E1493" t="s">
        <v>504</v>
      </c>
      <c r="F1493" t="s">
        <v>32</v>
      </c>
      <c r="G1493" t="s">
        <v>24</v>
      </c>
      <c r="H1493" t="s">
        <v>24</v>
      </c>
      <c r="I1493" t="s">
        <v>25</v>
      </c>
      <c r="J1493" t="s">
        <v>63</v>
      </c>
      <c r="K1493">
        <v>-46.1832511</v>
      </c>
      <c r="L1493">
        <v>-72.449122560000006</v>
      </c>
      <c r="M1493" s="1">
        <v>1360000</v>
      </c>
      <c r="O1493" t="s">
        <v>54</v>
      </c>
      <c r="P1493" t="s">
        <v>35</v>
      </c>
      <c r="Q1493" s="3">
        <v>296892823</v>
      </c>
      <c r="R1493" s="1">
        <v>7900</v>
      </c>
      <c r="S1493" t="s">
        <v>1608</v>
      </c>
      <c r="T1493" t="s">
        <v>1609</v>
      </c>
      <c r="U1493" t="s">
        <v>25</v>
      </c>
      <c r="V1493" t="s">
        <v>66</v>
      </c>
      <c r="W1493" s="4">
        <f>R1493</f>
        <v>7900</v>
      </c>
      <c r="X1493" s="4">
        <f>Y1493*10000</f>
        <v>1360000</v>
      </c>
      <c r="Y1493" s="9">
        <v>136</v>
      </c>
      <c r="Z1493" s="5">
        <f>W1493/Y1493</f>
        <v>58.088235294117645</v>
      </c>
      <c r="AA1493" t="str">
        <f>YEAR(E1493)&amp;"-"&amp;IF(MONTH(E1493)&lt;10,"0"&amp;MONTH(E1493),MONTH(E1493))</f>
        <v>2024-07</v>
      </c>
      <c r="AB1493" t="str">
        <f>YEAR(E1493)&amp;"-"&amp;IF(MONTH(E1493)/6&lt;=1,1,2)</f>
        <v>2024-2</v>
      </c>
      <c r="AC1493">
        <v>2</v>
      </c>
    </row>
    <row r="1494" spans="1:29" x14ac:dyDescent="0.25">
      <c r="A1494">
        <v>7489274</v>
      </c>
      <c r="B1494">
        <v>413172</v>
      </c>
      <c r="C1494" s="10" t="s">
        <v>1605</v>
      </c>
      <c r="D1494" t="s">
        <v>244</v>
      </c>
      <c r="E1494" t="s">
        <v>152</v>
      </c>
      <c r="F1494" t="s">
        <v>153</v>
      </c>
      <c r="G1494" t="s">
        <v>24</v>
      </c>
      <c r="H1494" t="s">
        <v>24</v>
      </c>
      <c r="I1494" t="s">
        <v>25</v>
      </c>
      <c r="J1494" t="s">
        <v>63</v>
      </c>
      <c r="K1494">
        <v>-46.183251103770402</v>
      </c>
      <c r="L1494">
        <v>-72.449122559036198</v>
      </c>
      <c r="M1494" s="1">
        <v>1360000</v>
      </c>
      <c r="O1494" t="s">
        <v>54</v>
      </c>
      <c r="P1494" t="s">
        <v>35</v>
      </c>
      <c r="Q1494" s="3">
        <v>295339446</v>
      </c>
      <c r="R1494" s="1">
        <v>7900</v>
      </c>
      <c r="S1494" t="s">
        <v>1606</v>
      </c>
      <c r="T1494" t="s">
        <v>178</v>
      </c>
      <c r="U1494" t="s">
        <v>25</v>
      </c>
      <c r="V1494" t="s">
        <v>66</v>
      </c>
      <c r="W1494" s="4">
        <f>R1494</f>
        <v>7900</v>
      </c>
      <c r="X1494" s="4">
        <f>Y1494*10000</f>
        <v>1360000</v>
      </c>
      <c r="Y1494" s="9">
        <v>136</v>
      </c>
      <c r="Z1494" s="5">
        <f>W1494/Y1494</f>
        <v>58.088235294117645</v>
      </c>
      <c r="AA1494" t="str">
        <f>YEAR(E1494)&amp;"-"&amp;IF(MONTH(E1494)&lt;10,"0"&amp;MONTH(E1494),MONTH(E1494))</f>
        <v>2024-05</v>
      </c>
      <c r="AB1494" t="str">
        <f>YEAR(E1494)&amp;"-"&amp;IF(MONTH(E1494)/6&lt;=1,1,2)</f>
        <v>2024-1</v>
      </c>
      <c r="AC1494">
        <v>2</v>
      </c>
    </row>
    <row r="1495" spans="1:29" hidden="1" x14ac:dyDescent="0.25">
      <c r="A1495">
        <v>7927206</v>
      </c>
      <c r="B1495">
        <v>450446</v>
      </c>
      <c r="C1495" t="s">
        <v>2484</v>
      </c>
      <c r="D1495" t="s">
        <v>503</v>
      </c>
      <c r="E1495" t="s">
        <v>504</v>
      </c>
      <c r="F1495" t="s">
        <v>153</v>
      </c>
      <c r="G1495" t="s">
        <v>24</v>
      </c>
      <c r="H1495" t="s">
        <v>24</v>
      </c>
      <c r="I1495" t="s">
        <v>25</v>
      </c>
      <c r="J1495" t="s">
        <v>70</v>
      </c>
      <c r="K1495">
        <v>-45.804298969865997</v>
      </c>
      <c r="L1495">
        <v>-72.610936251171907</v>
      </c>
      <c r="M1495" s="1">
        <v>104000</v>
      </c>
      <c r="O1495" t="s">
        <v>54</v>
      </c>
      <c r="P1495" t="s">
        <v>35</v>
      </c>
      <c r="Q1495" s="3">
        <v>48478407</v>
      </c>
      <c r="R1495" s="1">
        <v>1290</v>
      </c>
      <c r="S1495" t="s">
        <v>2485</v>
      </c>
      <c r="T1495" t="s">
        <v>155</v>
      </c>
      <c r="U1495" t="s">
        <v>25</v>
      </c>
      <c r="V1495" t="s">
        <v>73</v>
      </c>
      <c r="W1495" s="4">
        <f>R1495</f>
        <v>1290</v>
      </c>
      <c r="X1495" s="4">
        <f>Y1495*10000</f>
        <v>104000</v>
      </c>
      <c r="Y1495" s="9">
        <v>10.4</v>
      </c>
      <c r="Z1495" s="5">
        <f>W1495/Y1495</f>
        <v>124.03846153846153</v>
      </c>
      <c r="AA1495" t="str">
        <f>YEAR(E1495)&amp;"-"&amp;IF(MONTH(E1495)&lt;10,"0"&amp;MONTH(E1495),MONTH(E1495))</f>
        <v>2024-07</v>
      </c>
      <c r="AB1495" t="str">
        <f>YEAR(E1495)&amp;"-"&amp;IF(MONTH(E1495)/6&lt;=1,1,2)</f>
        <v>2024-2</v>
      </c>
    </row>
    <row r="1496" spans="1:29" hidden="1" x14ac:dyDescent="0.25">
      <c r="A1496">
        <v>8024172</v>
      </c>
      <c r="B1496">
        <v>464413</v>
      </c>
      <c r="C1496" t="s">
        <v>2463</v>
      </c>
      <c r="D1496" t="s">
        <v>557</v>
      </c>
      <c r="E1496" t="s">
        <v>557</v>
      </c>
      <c r="F1496" t="s">
        <v>23</v>
      </c>
      <c r="G1496" t="s">
        <v>24</v>
      </c>
      <c r="H1496" t="s">
        <v>24</v>
      </c>
      <c r="I1496" t="s">
        <v>25</v>
      </c>
      <c r="J1496" t="s">
        <v>70</v>
      </c>
      <c r="K1496">
        <v>-45.785709300000001</v>
      </c>
      <c r="L1496">
        <v>-72.469898000000001</v>
      </c>
      <c r="M1496" s="1">
        <v>0</v>
      </c>
      <c r="O1496" t="s">
        <v>54</v>
      </c>
      <c r="P1496" t="s">
        <v>35</v>
      </c>
      <c r="Q1496" s="3">
        <v>252000000</v>
      </c>
      <c r="R1496" s="1">
        <v>6705.4500674137198</v>
      </c>
      <c r="S1496" t="s">
        <v>2464</v>
      </c>
      <c r="T1496" t="s">
        <v>2465</v>
      </c>
      <c r="U1496" t="s">
        <v>25</v>
      </c>
      <c r="V1496" t="s">
        <v>73</v>
      </c>
      <c r="W1496" s="4">
        <f>R1496</f>
        <v>6705.4500674137198</v>
      </c>
      <c r="X1496" s="4">
        <f>Y1496*10000</f>
        <v>560000</v>
      </c>
      <c r="Y1496" s="9">
        <v>56</v>
      </c>
      <c r="Z1496" s="5">
        <f>W1496/Y1496</f>
        <v>119.740179775245</v>
      </c>
      <c r="AA1496" t="str">
        <f>YEAR(E1496)&amp;"-"&amp;IF(MONTH(E1496)&lt;10,"0"&amp;MONTH(E1496),MONTH(E1496))</f>
        <v>2024-08</v>
      </c>
      <c r="AB1496" t="str">
        <f>YEAR(E1496)&amp;"-"&amp;IF(MONTH(E1496)/6&lt;=1,1,2)</f>
        <v>2024-2</v>
      </c>
    </row>
    <row r="1497" spans="1:29" hidden="1" x14ac:dyDescent="0.25">
      <c r="A1497">
        <v>8029664</v>
      </c>
      <c r="B1497">
        <v>464721</v>
      </c>
      <c r="C1497" t="s">
        <v>2460</v>
      </c>
      <c r="D1497" t="s">
        <v>483</v>
      </c>
      <c r="E1497" t="s">
        <v>483</v>
      </c>
      <c r="F1497" t="s">
        <v>23</v>
      </c>
      <c r="G1497" t="s">
        <v>24</v>
      </c>
      <c r="H1497" t="s">
        <v>24</v>
      </c>
      <c r="I1497" t="s">
        <v>25</v>
      </c>
      <c r="J1497" t="s">
        <v>59</v>
      </c>
      <c r="K1497">
        <v>-43.803489800000001</v>
      </c>
      <c r="L1497">
        <v>-72.356310399999998</v>
      </c>
      <c r="M1497" s="1">
        <v>0</v>
      </c>
      <c r="O1497" t="s">
        <v>54</v>
      </c>
      <c r="P1497" t="s">
        <v>35</v>
      </c>
      <c r="Q1497" s="3">
        <v>135000000</v>
      </c>
      <c r="R1497" s="1">
        <v>3592.2053932573499</v>
      </c>
      <c r="S1497" t="s">
        <v>2461</v>
      </c>
      <c r="T1497" t="s">
        <v>2462</v>
      </c>
      <c r="U1497" t="s">
        <v>25</v>
      </c>
      <c r="V1497" t="s">
        <v>61</v>
      </c>
      <c r="W1497" s="4">
        <f>R1497</f>
        <v>3592.2053932573499</v>
      </c>
      <c r="X1497" s="4">
        <f>Y1497*10000</f>
        <v>300000</v>
      </c>
      <c r="Y1497" s="9">
        <v>30</v>
      </c>
      <c r="Z1497" s="5">
        <f>W1497/Y1497</f>
        <v>119.740179775245</v>
      </c>
      <c r="AA1497" t="str">
        <f>YEAR(E1497)&amp;"-"&amp;IF(MONTH(E1497)&lt;10,"0"&amp;MONTH(E1497),MONTH(E1497))</f>
        <v>2024-08</v>
      </c>
      <c r="AB1497" t="str">
        <f>YEAR(E1497)&amp;"-"&amp;IF(MONTH(E1497)/6&lt;=1,1,2)</f>
        <v>2024-2</v>
      </c>
    </row>
    <row r="1498" spans="1:29" x14ac:dyDescent="0.25">
      <c r="A1498">
        <v>7374441</v>
      </c>
      <c r="B1498">
        <v>400351</v>
      </c>
      <c r="C1498" s="10" t="s">
        <v>1593</v>
      </c>
      <c r="D1498" t="s">
        <v>668</v>
      </c>
      <c r="E1498" t="s">
        <v>493</v>
      </c>
      <c r="F1498" t="s">
        <v>23</v>
      </c>
      <c r="G1498" t="s">
        <v>24</v>
      </c>
      <c r="H1498" t="s">
        <v>24</v>
      </c>
      <c r="I1498" t="s">
        <v>25</v>
      </c>
      <c r="J1498" t="s">
        <v>63</v>
      </c>
      <c r="K1498">
        <v>-46.141634000000003</v>
      </c>
      <c r="L1498">
        <v>-72.216636100000002</v>
      </c>
      <c r="M1498" s="1">
        <v>0</v>
      </c>
      <c r="O1498" t="s">
        <v>54</v>
      </c>
      <c r="P1498" t="s">
        <v>35</v>
      </c>
      <c r="Q1498" s="3">
        <v>512556843</v>
      </c>
      <c r="R1498" s="1">
        <v>13750</v>
      </c>
      <c r="S1498" t="s">
        <v>1594</v>
      </c>
      <c r="T1498" t="s">
        <v>1595</v>
      </c>
      <c r="U1498" t="s">
        <v>25</v>
      </c>
      <c r="V1498" t="s">
        <v>66</v>
      </c>
      <c r="W1498" s="4">
        <f>R1498</f>
        <v>13750</v>
      </c>
      <c r="X1498" s="4">
        <f>Y1498*10000</f>
        <v>2400000</v>
      </c>
      <c r="Y1498" s="9">
        <v>240</v>
      </c>
      <c r="Z1498" s="5">
        <f>W1498/Y1498</f>
        <v>57.291666666666664</v>
      </c>
      <c r="AA1498" t="str">
        <f>YEAR(E1498)&amp;"-"&amp;IF(MONTH(E1498)&lt;10,"0"&amp;MONTH(E1498),MONTH(E1498))</f>
        <v>2024-05</v>
      </c>
      <c r="AB1498" t="str">
        <f>YEAR(E1498)&amp;"-"&amp;IF(MONTH(E1498)/6&lt;=1,1,2)</f>
        <v>2024-1</v>
      </c>
      <c r="AC1498">
        <v>3</v>
      </c>
    </row>
    <row r="1499" spans="1:29" hidden="1" x14ac:dyDescent="0.25">
      <c r="A1499">
        <v>7722264</v>
      </c>
      <c r="B1499">
        <v>431603</v>
      </c>
      <c r="C1499" t="s">
        <v>2424</v>
      </c>
      <c r="D1499" t="s">
        <v>726</v>
      </c>
      <c r="E1499" t="s">
        <v>726</v>
      </c>
      <c r="F1499" t="s">
        <v>23</v>
      </c>
      <c r="G1499" t="s">
        <v>24</v>
      </c>
      <c r="H1499" t="s">
        <v>39</v>
      </c>
      <c r="I1499" t="s">
        <v>25</v>
      </c>
      <c r="J1499" t="s">
        <v>70</v>
      </c>
      <c r="K1499">
        <v>-45.362607599999997</v>
      </c>
      <c r="L1499">
        <v>-71.856931399999993</v>
      </c>
      <c r="M1499" s="1">
        <v>0</v>
      </c>
      <c r="O1499" t="s">
        <v>27</v>
      </c>
      <c r="P1499" t="s">
        <v>116</v>
      </c>
      <c r="Q1499" s="3">
        <v>260000000</v>
      </c>
      <c r="R1499" s="1">
        <v>6919.3820140245198</v>
      </c>
      <c r="S1499" t="s">
        <v>2425</v>
      </c>
      <c r="T1499" t="s">
        <v>2426</v>
      </c>
      <c r="U1499" t="s">
        <v>25</v>
      </c>
      <c r="V1499" t="s">
        <v>73</v>
      </c>
      <c r="W1499" s="4">
        <f>R1499</f>
        <v>6919.3820140245198</v>
      </c>
      <c r="X1499" s="4">
        <f>Y1499*10000</f>
        <v>600000</v>
      </c>
      <c r="Y1499" s="9">
        <v>60</v>
      </c>
      <c r="Z1499" s="5">
        <f>W1499/Y1499</f>
        <v>115.32303356707533</v>
      </c>
      <c r="AA1499" t="str">
        <f>YEAR(E1499)&amp;"-"&amp;IF(MONTH(E1499)&lt;10,"0"&amp;MONTH(E1499),MONTH(E1499))</f>
        <v>2024-07</v>
      </c>
      <c r="AB1499" t="str">
        <f>YEAR(E1499)&amp;"-"&amp;IF(MONTH(E1499)/6&lt;=1,1,2)</f>
        <v>2024-2</v>
      </c>
    </row>
    <row r="1500" spans="1:29" hidden="1" x14ac:dyDescent="0.25">
      <c r="A1500">
        <v>7726809</v>
      </c>
      <c r="B1500">
        <v>431880</v>
      </c>
      <c r="C1500" t="s">
        <v>2411</v>
      </c>
      <c r="D1500" t="s">
        <v>726</v>
      </c>
      <c r="E1500" t="s">
        <v>727</v>
      </c>
      <c r="F1500" t="s">
        <v>32</v>
      </c>
      <c r="G1500" t="s">
        <v>24</v>
      </c>
      <c r="H1500" t="s">
        <v>24</v>
      </c>
      <c r="I1500" t="s">
        <v>25</v>
      </c>
      <c r="J1500" t="s">
        <v>70</v>
      </c>
      <c r="K1500">
        <v>0</v>
      </c>
      <c r="L1500">
        <v>0</v>
      </c>
      <c r="M1500" s="1">
        <v>0</v>
      </c>
      <c r="O1500" t="s">
        <v>54</v>
      </c>
      <c r="P1500" t="s">
        <v>35</v>
      </c>
      <c r="Q1500" s="3">
        <v>214180977</v>
      </c>
      <c r="R1500" s="1">
        <v>5700</v>
      </c>
      <c r="S1500" t="s">
        <v>2412</v>
      </c>
      <c r="T1500" t="s">
        <v>35</v>
      </c>
      <c r="U1500" t="s">
        <v>25</v>
      </c>
      <c r="V1500" t="s">
        <v>73</v>
      </c>
      <c r="W1500" s="4">
        <f>R1500</f>
        <v>5700</v>
      </c>
      <c r="X1500" s="4">
        <f>Y1500*10000</f>
        <v>500000</v>
      </c>
      <c r="Y1500" s="9">
        <v>50</v>
      </c>
      <c r="Z1500" s="5">
        <f>W1500/Y1500</f>
        <v>114</v>
      </c>
      <c r="AA1500" t="str">
        <f>YEAR(E1500)&amp;"-"&amp;IF(MONTH(E1500)&lt;10,"0"&amp;MONTH(E1500),MONTH(E1500))</f>
        <v>2024-07</v>
      </c>
      <c r="AB1500" t="str">
        <f>YEAR(E1500)&amp;"-"&amp;IF(MONTH(E1500)/6&lt;=1,1,2)</f>
        <v>2024-2</v>
      </c>
    </row>
    <row r="1501" spans="1:29" hidden="1" x14ac:dyDescent="0.25">
      <c r="A1501">
        <v>7745242</v>
      </c>
      <c r="B1501">
        <v>433381</v>
      </c>
      <c r="C1501" t="s">
        <v>2389</v>
      </c>
      <c r="D1501" t="s">
        <v>519</v>
      </c>
      <c r="E1501" t="s">
        <v>116</v>
      </c>
      <c r="F1501" t="s">
        <v>32</v>
      </c>
      <c r="G1501" t="s">
        <v>24</v>
      </c>
      <c r="H1501" t="s">
        <v>24</v>
      </c>
      <c r="I1501" t="s">
        <v>25</v>
      </c>
      <c r="J1501" t="s">
        <v>26</v>
      </c>
      <c r="K1501">
        <v>0</v>
      </c>
      <c r="L1501">
        <v>0</v>
      </c>
      <c r="M1501" s="1">
        <v>93000</v>
      </c>
      <c r="O1501" t="s">
        <v>54</v>
      </c>
      <c r="P1501" t="s">
        <v>35</v>
      </c>
      <c r="Q1501" s="3">
        <v>39000000</v>
      </c>
      <c r="R1501" s="1">
        <v>1037.18218344402</v>
      </c>
      <c r="S1501" t="s">
        <v>2390</v>
      </c>
      <c r="T1501" t="s">
        <v>35</v>
      </c>
      <c r="U1501" t="s">
        <v>25</v>
      </c>
      <c r="V1501" t="s">
        <v>25</v>
      </c>
      <c r="W1501" s="4">
        <f>R1501</f>
        <v>1037.18218344402</v>
      </c>
      <c r="X1501" s="4">
        <f>Y1501*10000</f>
        <v>93000</v>
      </c>
      <c r="Y1501" s="9">
        <v>9.3000000000000007</v>
      </c>
      <c r="Z1501" s="5">
        <f>W1501/Y1501</f>
        <v>111.52496596172257</v>
      </c>
      <c r="AA1501" t="str">
        <f>YEAR(E1501)&amp;"-"&amp;IF(MONTH(E1501)&lt;10,"0"&amp;MONTH(E1501),MONTH(E1501))</f>
        <v>2024-07</v>
      </c>
      <c r="AB1501" t="str">
        <f>YEAR(E1501)&amp;"-"&amp;IF(MONTH(E1501)/6&lt;=1,1,2)</f>
        <v>2024-2</v>
      </c>
    </row>
    <row r="1502" spans="1:29" hidden="1" x14ac:dyDescent="0.25">
      <c r="A1502">
        <v>7746358</v>
      </c>
      <c r="B1502">
        <v>433416</v>
      </c>
      <c r="C1502" t="s">
        <v>2386</v>
      </c>
      <c r="D1502" t="s">
        <v>519</v>
      </c>
      <c r="E1502" t="s">
        <v>116</v>
      </c>
      <c r="F1502" t="s">
        <v>23</v>
      </c>
      <c r="G1502" t="s">
        <v>24</v>
      </c>
      <c r="H1502" t="s">
        <v>39</v>
      </c>
      <c r="I1502" t="s">
        <v>25</v>
      </c>
      <c r="J1502" t="s">
        <v>59</v>
      </c>
      <c r="K1502">
        <v>-45.023062699999997</v>
      </c>
      <c r="L1502">
        <v>-72.492979599999998</v>
      </c>
      <c r="M1502" s="1">
        <v>6000000</v>
      </c>
      <c r="O1502" t="s">
        <v>54</v>
      </c>
      <c r="P1502" t="s">
        <v>35</v>
      </c>
      <c r="Q1502" s="3">
        <v>2500000000</v>
      </c>
      <c r="R1502" s="1">
        <v>66486.037400257701</v>
      </c>
      <c r="S1502" t="s">
        <v>2387</v>
      </c>
      <c r="T1502" t="s">
        <v>2388</v>
      </c>
      <c r="U1502" t="s">
        <v>25</v>
      </c>
      <c r="V1502" t="s">
        <v>61</v>
      </c>
      <c r="W1502" s="4">
        <f>R1502</f>
        <v>66486.037400257701</v>
      </c>
      <c r="X1502" s="4">
        <f>Y1502*10000</f>
        <v>6000000</v>
      </c>
      <c r="Y1502" s="9">
        <v>600</v>
      </c>
      <c r="Z1502" s="5">
        <f>W1502/Y1502</f>
        <v>110.81006233376283</v>
      </c>
      <c r="AA1502" t="str">
        <f>YEAR(E1502)&amp;"-"&amp;IF(MONTH(E1502)&lt;10,"0"&amp;MONTH(E1502),MONTH(E1502))</f>
        <v>2024-07</v>
      </c>
      <c r="AB1502" t="str">
        <f>YEAR(E1502)&amp;"-"&amp;IF(MONTH(E1502)/6&lt;=1,1,2)</f>
        <v>2024-2</v>
      </c>
    </row>
    <row r="1503" spans="1:29" hidden="1" x14ac:dyDescent="0.25">
      <c r="A1503">
        <v>7917981</v>
      </c>
      <c r="B1503">
        <v>449617</v>
      </c>
      <c r="C1503" t="s">
        <v>2357</v>
      </c>
      <c r="D1503" t="s">
        <v>718</v>
      </c>
      <c r="E1503" t="s">
        <v>569</v>
      </c>
      <c r="F1503" t="s">
        <v>32</v>
      </c>
      <c r="G1503" t="s">
        <v>24</v>
      </c>
      <c r="H1503" t="s">
        <v>24</v>
      </c>
      <c r="I1503" t="s">
        <v>25</v>
      </c>
      <c r="J1503" t="s">
        <v>70</v>
      </c>
      <c r="K1503">
        <v>-44.21843835</v>
      </c>
      <c r="L1503">
        <v>-71.848838869999994</v>
      </c>
      <c r="M1503" s="1">
        <v>3200000</v>
      </c>
      <c r="O1503" t="s">
        <v>54</v>
      </c>
      <c r="P1503" t="s">
        <v>35</v>
      </c>
      <c r="Q1503" s="3">
        <v>1298098101.1700001</v>
      </c>
      <c r="R1503" s="1">
        <v>34541</v>
      </c>
      <c r="S1503" t="s">
        <v>2355</v>
      </c>
      <c r="T1503" t="s">
        <v>2356</v>
      </c>
      <c r="U1503" t="s">
        <v>25</v>
      </c>
      <c r="V1503" t="s">
        <v>73</v>
      </c>
      <c r="W1503" s="4">
        <f>R1503</f>
        <v>34541</v>
      </c>
      <c r="X1503" s="4">
        <f>Y1503*10000</f>
        <v>3200000</v>
      </c>
      <c r="Y1503" s="9">
        <v>320</v>
      </c>
      <c r="Z1503" s="5">
        <f>W1503/Y1503</f>
        <v>107.940625</v>
      </c>
      <c r="AA1503" t="str">
        <f>YEAR(E1503)&amp;"-"&amp;IF(MONTH(E1503)&lt;10,"0"&amp;MONTH(E1503),MONTH(E1503))</f>
        <v>2024-07</v>
      </c>
      <c r="AB1503" t="str">
        <f>YEAR(E1503)&amp;"-"&amp;IF(MONTH(E1503)/6&lt;=1,1,2)</f>
        <v>2024-2</v>
      </c>
    </row>
    <row r="1504" spans="1:29" hidden="1" x14ac:dyDescent="0.25">
      <c r="A1504">
        <v>7969418</v>
      </c>
      <c r="B1504">
        <v>456071</v>
      </c>
      <c r="C1504" t="s">
        <v>2338</v>
      </c>
      <c r="D1504" t="s">
        <v>2339</v>
      </c>
      <c r="E1504" t="s">
        <v>657</v>
      </c>
      <c r="F1504" t="s">
        <v>32</v>
      </c>
      <c r="G1504" t="s">
        <v>24</v>
      </c>
      <c r="H1504" t="s">
        <v>24</v>
      </c>
      <c r="I1504" t="s">
        <v>25</v>
      </c>
      <c r="J1504" t="s">
        <v>59</v>
      </c>
      <c r="K1504">
        <v>0</v>
      </c>
      <c r="L1504">
        <v>0</v>
      </c>
      <c r="M1504" s="1">
        <v>0</v>
      </c>
      <c r="O1504" t="s">
        <v>54</v>
      </c>
      <c r="P1504" t="s">
        <v>35</v>
      </c>
      <c r="Q1504" s="3">
        <v>540000000</v>
      </c>
      <c r="R1504" s="1">
        <v>14368.8215730294</v>
      </c>
      <c r="S1504" t="s">
        <v>2340</v>
      </c>
      <c r="T1504" t="s">
        <v>35</v>
      </c>
      <c r="U1504" t="s">
        <v>25</v>
      </c>
      <c r="V1504" t="s">
        <v>61</v>
      </c>
      <c r="W1504" s="4">
        <f>R1504</f>
        <v>14368.8215730294</v>
      </c>
      <c r="X1504" s="4">
        <f>Y1504*10000</f>
        <v>1350000</v>
      </c>
      <c r="Y1504" s="9">
        <v>135</v>
      </c>
      <c r="Z1504" s="5">
        <f>W1504/Y1504</f>
        <v>106.43571535577333</v>
      </c>
      <c r="AA1504" t="str">
        <f>YEAR(E1504)&amp;"-"&amp;IF(MONTH(E1504)&lt;10,"0"&amp;MONTH(E1504),MONTH(E1504))</f>
        <v>2024-08</v>
      </c>
      <c r="AB1504" t="str">
        <f>YEAR(E1504)&amp;"-"&amp;IF(MONTH(E1504)/6&lt;=1,1,2)</f>
        <v>2024-2</v>
      </c>
    </row>
    <row r="1505" spans="1:29" hidden="1" x14ac:dyDescent="0.25">
      <c r="A1505">
        <v>8029671</v>
      </c>
      <c r="B1505">
        <v>464728</v>
      </c>
      <c r="C1505" t="s">
        <v>2335</v>
      </c>
      <c r="D1505" t="s">
        <v>483</v>
      </c>
      <c r="E1505" t="s">
        <v>483</v>
      </c>
      <c r="F1505" t="s">
        <v>23</v>
      </c>
      <c r="G1505" t="s">
        <v>24</v>
      </c>
      <c r="H1505" t="s">
        <v>24</v>
      </c>
      <c r="I1505" t="s">
        <v>25</v>
      </c>
      <c r="J1505" t="s">
        <v>127</v>
      </c>
      <c r="K1505">
        <v>-47.232911399999999</v>
      </c>
      <c r="L1505">
        <v>-72.616811499999997</v>
      </c>
      <c r="M1505" s="1">
        <v>1370000</v>
      </c>
      <c r="O1505" t="s">
        <v>54</v>
      </c>
      <c r="P1505" t="s">
        <v>35</v>
      </c>
      <c r="Q1505" s="3">
        <v>548000000</v>
      </c>
      <c r="R1505" s="1">
        <v>14581.6930037409</v>
      </c>
      <c r="S1505" t="s">
        <v>2336</v>
      </c>
      <c r="T1505" t="s">
        <v>2337</v>
      </c>
      <c r="U1505" t="s">
        <v>25</v>
      </c>
      <c r="V1505" t="s">
        <v>129</v>
      </c>
      <c r="W1505" s="4">
        <f>R1505</f>
        <v>14581.6930037409</v>
      </c>
      <c r="X1505" s="4">
        <f>Y1505*10000</f>
        <v>1370000</v>
      </c>
      <c r="Y1505" s="9">
        <v>137</v>
      </c>
      <c r="Z1505" s="5">
        <f>W1505/Y1505</f>
        <v>106.435715355773</v>
      </c>
      <c r="AA1505" t="str">
        <f>YEAR(E1505)&amp;"-"&amp;IF(MONTH(E1505)&lt;10,"0"&amp;MONTH(E1505),MONTH(E1505))</f>
        <v>2024-08</v>
      </c>
      <c r="AB1505" t="str">
        <f>YEAR(E1505)&amp;"-"&amp;IF(MONTH(E1505)/6&lt;=1,1,2)</f>
        <v>2024-2</v>
      </c>
    </row>
    <row r="1506" spans="1:29" x14ac:dyDescent="0.25">
      <c r="A1506">
        <v>7036536</v>
      </c>
      <c r="B1506">
        <v>381815</v>
      </c>
      <c r="C1506" s="10" t="s">
        <v>1566</v>
      </c>
      <c r="D1506" t="s">
        <v>1567</v>
      </c>
      <c r="E1506" t="s">
        <v>898</v>
      </c>
      <c r="F1506" t="s">
        <v>23</v>
      </c>
      <c r="G1506" t="s">
        <v>24</v>
      </c>
      <c r="H1506" t="s">
        <v>39</v>
      </c>
      <c r="I1506" t="s">
        <v>25</v>
      </c>
      <c r="J1506" t="s">
        <v>63</v>
      </c>
      <c r="K1506">
        <v>-46.378345000000003</v>
      </c>
      <c r="L1506">
        <v>-72.300762300000002</v>
      </c>
      <c r="M1506" s="1">
        <v>890000</v>
      </c>
      <c r="O1506" t="s">
        <v>54</v>
      </c>
      <c r="P1506" t="s">
        <v>35</v>
      </c>
      <c r="Q1506" s="3">
        <v>183928264</v>
      </c>
      <c r="R1506" s="1">
        <v>5000</v>
      </c>
      <c r="S1506" t="s">
        <v>1568</v>
      </c>
      <c r="T1506" t="s">
        <v>1569</v>
      </c>
      <c r="U1506" t="s">
        <v>25</v>
      </c>
      <c r="V1506" t="s">
        <v>66</v>
      </c>
      <c r="W1506" s="4">
        <f>R1506</f>
        <v>5000</v>
      </c>
      <c r="X1506" s="4">
        <f>Y1506*10000</f>
        <v>890000</v>
      </c>
      <c r="Y1506" s="9">
        <v>89</v>
      </c>
      <c r="Z1506" s="5">
        <f>W1506/Y1506</f>
        <v>56.179775280898873</v>
      </c>
      <c r="AA1506" t="str">
        <f>YEAR(E1506)&amp;"-"&amp;IF(MONTH(E1506)&lt;10,"0"&amp;MONTH(E1506),MONTH(E1506))</f>
        <v>2024-02</v>
      </c>
      <c r="AB1506" t="str">
        <f>YEAR(E1506)&amp;"-"&amp;IF(MONTH(E1506)/6&lt;=1,1,2)</f>
        <v>2024-1</v>
      </c>
      <c r="AC1506">
        <v>3</v>
      </c>
    </row>
    <row r="1507" spans="1:29" hidden="1" x14ac:dyDescent="0.25">
      <c r="A1507">
        <v>7975579</v>
      </c>
      <c r="B1507">
        <v>457086</v>
      </c>
      <c r="C1507" t="s">
        <v>2283</v>
      </c>
      <c r="D1507" t="s">
        <v>2284</v>
      </c>
      <c r="E1507" t="s">
        <v>657</v>
      </c>
      <c r="F1507" t="s">
        <v>32</v>
      </c>
      <c r="G1507" t="s">
        <v>24</v>
      </c>
      <c r="H1507" t="s">
        <v>24</v>
      </c>
      <c r="I1507" t="s">
        <v>25</v>
      </c>
      <c r="J1507" t="s">
        <v>70</v>
      </c>
      <c r="K1507">
        <v>0</v>
      </c>
      <c r="L1507">
        <v>0</v>
      </c>
      <c r="M1507" s="1">
        <v>20000</v>
      </c>
      <c r="O1507" t="s">
        <v>54</v>
      </c>
      <c r="P1507" t="s">
        <v>35</v>
      </c>
      <c r="Q1507" s="3">
        <v>7500000</v>
      </c>
      <c r="R1507" s="1">
        <v>199.56696629207499</v>
      </c>
      <c r="S1507" t="s">
        <v>2285</v>
      </c>
      <c r="T1507" t="s">
        <v>35</v>
      </c>
      <c r="U1507" t="s">
        <v>25</v>
      </c>
      <c r="V1507" t="s">
        <v>73</v>
      </c>
      <c r="W1507" s="4">
        <f>R1507</f>
        <v>199.56696629207499</v>
      </c>
      <c r="X1507" s="4">
        <f>Y1507*10000</f>
        <v>20000</v>
      </c>
      <c r="Y1507" s="9">
        <v>2</v>
      </c>
      <c r="Z1507" s="5">
        <f>W1507/Y1507</f>
        <v>99.783483146037497</v>
      </c>
      <c r="AA1507" t="str">
        <f>YEAR(E1507)&amp;"-"&amp;IF(MONTH(E1507)&lt;10,"0"&amp;MONTH(E1507),MONTH(E1507))</f>
        <v>2024-08</v>
      </c>
      <c r="AB1507" t="str">
        <f>YEAR(E1507)&amp;"-"&amp;IF(MONTH(E1507)/6&lt;=1,1,2)</f>
        <v>2024-2</v>
      </c>
    </row>
    <row r="1508" spans="1:29" hidden="1" x14ac:dyDescent="0.25">
      <c r="A1508">
        <v>7895826</v>
      </c>
      <c r="B1508">
        <v>446915</v>
      </c>
      <c r="C1508" t="s">
        <v>2231</v>
      </c>
      <c r="D1508" t="s">
        <v>503</v>
      </c>
      <c r="E1508" t="s">
        <v>569</v>
      </c>
      <c r="F1508" t="s">
        <v>23</v>
      </c>
      <c r="G1508" t="s">
        <v>24</v>
      </c>
      <c r="H1508" t="s">
        <v>24</v>
      </c>
      <c r="I1508" t="s">
        <v>25</v>
      </c>
      <c r="J1508" t="s">
        <v>59</v>
      </c>
      <c r="K1508">
        <v>-43.707674900000001</v>
      </c>
      <c r="L1508">
        <v>-72.331296699999996</v>
      </c>
      <c r="M1508" s="1">
        <v>630000</v>
      </c>
      <c r="O1508" t="s">
        <v>54</v>
      </c>
      <c r="P1508" t="s">
        <v>35</v>
      </c>
      <c r="Q1508" s="3">
        <v>230000000</v>
      </c>
      <c r="R1508" s="1">
        <v>6120.0536329569704</v>
      </c>
      <c r="S1508" t="s">
        <v>2232</v>
      </c>
      <c r="T1508" t="s">
        <v>2233</v>
      </c>
      <c r="U1508" t="s">
        <v>25</v>
      </c>
      <c r="V1508" t="s">
        <v>61</v>
      </c>
      <c r="W1508" s="4">
        <f>R1508</f>
        <v>6120.0536329569704</v>
      </c>
      <c r="X1508" s="4">
        <f>Y1508*10000</f>
        <v>630000</v>
      </c>
      <c r="Y1508" s="9">
        <v>63</v>
      </c>
      <c r="Z1508" s="5">
        <f>W1508/Y1508</f>
        <v>97.143708459634453</v>
      </c>
      <c r="AA1508" t="str">
        <f>YEAR(E1508)&amp;"-"&amp;IF(MONTH(E1508)&lt;10,"0"&amp;MONTH(E1508),MONTH(E1508))</f>
        <v>2024-07</v>
      </c>
      <c r="AB1508" t="str">
        <f>YEAR(E1508)&amp;"-"&amp;IF(MONTH(E1508)/6&lt;=1,1,2)</f>
        <v>2024-2</v>
      </c>
    </row>
    <row r="1509" spans="1:29" hidden="1" x14ac:dyDescent="0.25">
      <c r="A1509">
        <v>7932720</v>
      </c>
      <c r="B1509">
        <v>451256</v>
      </c>
      <c r="C1509" t="s">
        <v>2192</v>
      </c>
      <c r="D1509" t="s">
        <v>504</v>
      </c>
      <c r="E1509" t="s">
        <v>504</v>
      </c>
      <c r="F1509" t="s">
        <v>23</v>
      </c>
      <c r="G1509" t="s">
        <v>24</v>
      </c>
      <c r="H1509" t="s">
        <v>24</v>
      </c>
      <c r="I1509" t="s">
        <v>25</v>
      </c>
      <c r="J1509" t="s">
        <v>33</v>
      </c>
      <c r="K1509">
        <v>-46.886028699999997</v>
      </c>
      <c r="L1509">
        <v>-72.700740300000007</v>
      </c>
      <c r="M1509" s="1">
        <v>1260000</v>
      </c>
      <c r="O1509" t="s">
        <v>54</v>
      </c>
      <c r="P1509" t="s">
        <v>35</v>
      </c>
      <c r="Q1509" s="3">
        <v>440000000</v>
      </c>
      <c r="R1509" s="1">
        <v>11707.9286891351</v>
      </c>
      <c r="S1509" t="s">
        <v>2193</v>
      </c>
      <c r="T1509" t="s">
        <v>2194</v>
      </c>
      <c r="U1509" t="s">
        <v>25</v>
      </c>
      <c r="V1509" t="s">
        <v>36</v>
      </c>
      <c r="W1509" s="4">
        <f>R1509</f>
        <v>11707.9286891351</v>
      </c>
      <c r="X1509" s="4">
        <f>Y1509*10000</f>
        <v>1260000</v>
      </c>
      <c r="Y1509" s="9">
        <v>126</v>
      </c>
      <c r="Z1509" s="5">
        <f>W1509/Y1509</f>
        <v>92.920068961389688</v>
      </c>
      <c r="AA1509" t="str">
        <f>YEAR(E1509)&amp;"-"&amp;IF(MONTH(E1509)&lt;10,"0"&amp;MONTH(E1509),MONTH(E1509))</f>
        <v>2024-07</v>
      </c>
      <c r="AB1509" t="str">
        <f>YEAR(E1509)&amp;"-"&amp;IF(MONTH(E1509)/6&lt;=1,1,2)</f>
        <v>2024-2</v>
      </c>
    </row>
    <row r="1510" spans="1:29" hidden="1" x14ac:dyDescent="0.25">
      <c r="A1510">
        <v>7937105</v>
      </c>
      <c r="B1510">
        <v>451844</v>
      </c>
      <c r="C1510" t="s">
        <v>2141</v>
      </c>
      <c r="D1510" t="s">
        <v>1372</v>
      </c>
      <c r="E1510" t="s">
        <v>504</v>
      </c>
      <c r="F1510" t="s">
        <v>32</v>
      </c>
      <c r="G1510" t="s">
        <v>24</v>
      </c>
      <c r="H1510" t="s">
        <v>24</v>
      </c>
      <c r="I1510" t="s">
        <v>25</v>
      </c>
      <c r="J1510" t="s">
        <v>26</v>
      </c>
      <c r="K1510">
        <v>-45.618465899999997</v>
      </c>
      <c r="L1510">
        <v>-73.314615380000006</v>
      </c>
      <c r="M1510" s="6">
        <v>58700</v>
      </c>
      <c r="O1510" t="s">
        <v>54</v>
      </c>
      <c r="P1510" t="s">
        <v>35</v>
      </c>
      <c r="Q1510" s="3">
        <v>18941010.48</v>
      </c>
      <c r="R1510" s="1">
        <v>504</v>
      </c>
      <c r="S1510" t="s">
        <v>2142</v>
      </c>
      <c r="T1510" t="s">
        <v>2143</v>
      </c>
      <c r="U1510" t="s">
        <v>25</v>
      </c>
      <c r="V1510" t="s">
        <v>25</v>
      </c>
      <c r="W1510" s="4">
        <f>R1510</f>
        <v>504</v>
      </c>
      <c r="X1510" s="4">
        <f>Y1510*10000</f>
        <v>58700</v>
      </c>
      <c r="Y1510" s="9">
        <v>5.87</v>
      </c>
      <c r="Z1510" s="5">
        <f>W1510/Y1510</f>
        <v>85.860306643952299</v>
      </c>
      <c r="AA1510" t="str">
        <f>YEAR(E1510)&amp;"-"&amp;IF(MONTH(E1510)&lt;10,"0"&amp;MONTH(E1510),MONTH(E1510))</f>
        <v>2024-07</v>
      </c>
      <c r="AB1510" t="str">
        <f>YEAR(E1510)&amp;"-"&amp;IF(MONTH(E1510)/6&lt;=1,1,2)</f>
        <v>2024-2</v>
      </c>
    </row>
    <row r="1511" spans="1:29" hidden="1" x14ac:dyDescent="0.25">
      <c r="A1511">
        <v>7734553</v>
      </c>
      <c r="B1511">
        <v>432557</v>
      </c>
      <c r="C1511" t="s">
        <v>2075</v>
      </c>
      <c r="D1511" t="s">
        <v>727</v>
      </c>
      <c r="E1511" t="s">
        <v>1058</v>
      </c>
      <c r="F1511" t="s">
        <v>153</v>
      </c>
      <c r="G1511" t="s">
        <v>24</v>
      </c>
      <c r="H1511" t="s">
        <v>24</v>
      </c>
      <c r="I1511" t="s">
        <v>25</v>
      </c>
      <c r="J1511" t="s">
        <v>59</v>
      </c>
      <c r="K1511">
        <v>-44.672031120920003</v>
      </c>
      <c r="L1511">
        <v>-72.278014903666005</v>
      </c>
      <c r="M1511" s="1">
        <v>20500000</v>
      </c>
      <c r="O1511" t="s">
        <v>54</v>
      </c>
      <c r="P1511" t="s">
        <v>35</v>
      </c>
      <c r="Q1511" s="3">
        <v>6390405400</v>
      </c>
      <c r="R1511" s="1">
        <v>170000</v>
      </c>
      <c r="S1511" t="s">
        <v>2074</v>
      </c>
      <c r="T1511" t="s">
        <v>309</v>
      </c>
      <c r="U1511" t="s">
        <v>25</v>
      </c>
      <c r="V1511" t="s">
        <v>61</v>
      </c>
      <c r="W1511" s="4">
        <f>R1511</f>
        <v>170000</v>
      </c>
      <c r="X1511" s="4">
        <f>Y1511*10000</f>
        <v>20500000</v>
      </c>
      <c r="Y1511" s="9">
        <v>2050</v>
      </c>
      <c r="Z1511" s="5">
        <f>W1511/Y1511</f>
        <v>82.926829268292678</v>
      </c>
      <c r="AA1511" t="str">
        <f>YEAR(E1511)&amp;"-"&amp;IF(MONTH(E1511)&lt;10,"0"&amp;MONTH(E1511),MONTH(E1511))</f>
        <v>2024-07</v>
      </c>
      <c r="AB1511" t="str">
        <f>YEAR(E1511)&amp;"-"&amp;IF(MONTH(E1511)/6&lt;=1,1,2)</f>
        <v>2024-2</v>
      </c>
    </row>
    <row r="1512" spans="1:29" hidden="1" x14ac:dyDescent="0.25">
      <c r="A1512">
        <v>7746377</v>
      </c>
      <c r="B1512">
        <v>433435</v>
      </c>
      <c r="C1512" t="s">
        <v>2010</v>
      </c>
      <c r="D1512" t="s">
        <v>519</v>
      </c>
      <c r="E1512" t="s">
        <v>116</v>
      </c>
      <c r="F1512" t="s">
        <v>153</v>
      </c>
      <c r="G1512" t="s">
        <v>24</v>
      </c>
      <c r="H1512" t="s">
        <v>39</v>
      </c>
      <c r="I1512" t="s">
        <v>25</v>
      </c>
      <c r="J1512" t="s">
        <v>63</v>
      </c>
      <c r="K1512">
        <v>-46.391609724310001</v>
      </c>
      <c r="L1512">
        <v>-72.451134172946993</v>
      </c>
      <c r="M1512" s="1">
        <v>5170000</v>
      </c>
      <c r="O1512" t="s">
        <v>54</v>
      </c>
      <c r="P1512" t="s">
        <v>35</v>
      </c>
      <c r="Q1512" s="3">
        <v>1560000000</v>
      </c>
      <c r="R1512" s="1">
        <v>41488</v>
      </c>
      <c r="S1512" t="s">
        <v>2011</v>
      </c>
      <c r="T1512" t="s">
        <v>178</v>
      </c>
      <c r="U1512" t="s">
        <v>25</v>
      </c>
      <c r="V1512" t="s">
        <v>66</v>
      </c>
      <c r="W1512" s="4">
        <f>R1512</f>
        <v>41488</v>
      </c>
      <c r="X1512" s="4">
        <f>Y1512*10000</f>
        <v>5170000</v>
      </c>
      <c r="Y1512" s="9">
        <v>517</v>
      </c>
      <c r="Z1512" s="5">
        <f>W1512/Y1512</f>
        <v>80.247582205029019</v>
      </c>
      <c r="AA1512" t="str">
        <f>YEAR(E1512)&amp;"-"&amp;IF(MONTH(E1512)&lt;10,"0"&amp;MONTH(E1512),MONTH(E1512))</f>
        <v>2024-07</v>
      </c>
      <c r="AB1512" t="str">
        <f>YEAR(E1512)&amp;"-"&amp;IF(MONTH(E1512)/6&lt;=1,1,2)</f>
        <v>2024-2</v>
      </c>
    </row>
    <row r="1513" spans="1:29" hidden="1" x14ac:dyDescent="0.25">
      <c r="A1513">
        <v>7824203</v>
      </c>
      <c r="B1513">
        <v>438970</v>
      </c>
      <c r="C1513" t="s">
        <v>2002</v>
      </c>
      <c r="D1513" t="s">
        <v>1622</v>
      </c>
      <c r="E1513" t="s">
        <v>197</v>
      </c>
      <c r="F1513" t="s">
        <v>23</v>
      </c>
      <c r="G1513" t="s">
        <v>24</v>
      </c>
      <c r="H1513" t="s">
        <v>24</v>
      </c>
      <c r="I1513" t="s">
        <v>25</v>
      </c>
      <c r="J1513" t="s">
        <v>63</v>
      </c>
      <c r="K1513">
        <v>-46.131739899999999</v>
      </c>
      <c r="L1513">
        <v>-72.221179199999995</v>
      </c>
      <c r="M1513" s="1">
        <v>6430000</v>
      </c>
      <c r="O1513" t="s">
        <v>54</v>
      </c>
      <c r="P1513" t="s">
        <v>35</v>
      </c>
      <c r="Q1513" s="3">
        <v>1930000000</v>
      </c>
      <c r="R1513" s="1">
        <v>51343.6199699547</v>
      </c>
      <c r="S1513" t="s">
        <v>2003</v>
      </c>
      <c r="T1513" t="s">
        <v>2004</v>
      </c>
      <c r="U1513" t="s">
        <v>25</v>
      </c>
      <c r="V1513" t="s">
        <v>66</v>
      </c>
      <c r="W1513" s="4">
        <f>R1513</f>
        <v>51343.6199699547</v>
      </c>
      <c r="X1513" s="4">
        <f>Y1513*10000</f>
        <v>6430000</v>
      </c>
      <c r="Y1513" s="9">
        <v>643</v>
      </c>
      <c r="Z1513" s="5">
        <f>W1513/Y1513</f>
        <v>79.850108817969982</v>
      </c>
      <c r="AA1513" t="str">
        <f>YEAR(E1513)&amp;"-"&amp;IF(MONTH(E1513)&lt;10,"0"&amp;MONTH(E1513),MONTH(E1513))</f>
        <v>2024-07</v>
      </c>
      <c r="AB1513" t="str">
        <f>YEAR(E1513)&amp;"-"&amp;IF(MONTH(E1513)/6&lt;=1,1,2)</f>
        <v>2024-2</v>
      </c>
    </row>
    <row r="1514" spans="1:29" hidden="1" x14ac:dyDescent="0.25">
      <c r="A1514">
        <v>8001838</v>
      </c>
      <c r="B1514">
        <v>461300</v>
      </c>
      <c r="C1514" t="s">
        <v>2000</v>
      </c>
      <c r="D1514" t="s">
        <v>1700</v>
      </c>
      <c r="E1514" t="s">
        <v>335</v>
      </c>
      <c r="F1514" t="s">
        <v>32</v>
      </c>
      <c r="G1514" t="s">
        <v>24</v>
      </c>
      <c r="H1514" t="s">
        <v>24</v>
      </c>
      <c r="I1514" t="s">
        <v>25</v>
      </c>
      <c r="J1514" t="s">
        <v>63</v>
      </c>
      <c r="K1514">
        <v>0</v>
      </c>
      <c r="L1514">
        <v>0</v>
      </c>
      <c r="M1514" s="1">
        <v>5269000</v>
      </c>
      <c r="O1514" t="s">
        <v>54</v>
      </c>
      <c r="P1514" t="s">
        <v>35</v>
      </c>
      <c r="Q1514" s="3">
        <v>3000000</v>
      </c>
      <c r="R1514" s="6">
        <f>79.82678651683*M1514/10000</f>
        <v>42060.733815717729</v>
      </c>
      <c r="S1514" t="s">
        <v>2001</v>
      </c>
      <c r="T1514" t="s">
        <v>35</v>
      </c>
      <c r="U1514" t="s">
        <v>25</v>
      </c>
      <c r="V1514" t="s">
        <v>66</v>
      </c>
      <c r="W1514" s="4">
        <f>R1514</f>
        <v>42060.733815717729</v>
      </c>
      <c r="X1514" s="4">
        <f>Y1514*10000</f>
        <v>5269000</v>
      </c>
      <c r="Y1514" s="9">
        <v>526.9</v>
      </c>
      <c r="Z1514" s="5">
        <f>W1514/Y1514</f>
        <v>79.826786516830012</v>
      </c>
      <c r="AA1514" t="str">
        <f>YEAR(E1514)&amp;"-"&amp;IF(MONTH(E1514)&lt;10,"0"&amp;MONTH(E1514),MONTH(E1514))</f>
        <v>2024-08</v>
      </c>
      <c r="AB1514" t="str">
        <f>YEAR(E1514)&amp;"-"&amp;IF(MONTH(E1514)/6&lt;=1,1,2)</f>
        <v>2024-2</v>
      </c>
    </row>
    <row r="1515" spans="1:29" hidden="1" x14ac:dyDescent="0.25">
      <c r="A1515">
        <v>7872954</v>
      </c>
      <c r="B1515">
        <v>444789</v>
      </c>
      <c r="C1515" t="s">
        <v>1985</v>
      </c>
      <c r="D1515" t="s">
        <v>1854</v>
      </c>
      <c r="E1515" t="s">
        <v>407</v>
      </c>
      <c r="F1515" t="s">
        <v>32</v>
      </c>
      <c r="G1515" t="s">
        <v>24</v>
      </c>
      <c r="H1515" t="s">
        <v>24</v>
      </c>
      <c r="I1515" t="s">
        <v>25</v>
      </c>
      <c r="J1515" t="s">
        <v>26</v>
      </c>
      <c r="K1515">
        <v>-45.798626596538</v>
      </c>
      <c r="L1515">
        <v>-72.646666460546797</v>
      </c>
      <c r="M1515" s="1">
        <v>81000</v>
      </c>
      <c r="O1515" t="s">
        <v>54</v>
      </c>
      <c r="P1515" t="s">
        <v>35</v>
      </c>
      <c r="Q1515" s="3">
        <v>24000000</v>
      </c>
      <c r="R1515" s="1">
        <v>638.46988563674199</v>
      </c>
      <c r="S1515" t="s">
        <v>1986</v>
      </c>
      <c r="T1515" t="s">
        <v>1987</v>
      </c>
      <c r="U1515" t="s">
        <v>25</v>
      </c>
      <c r="V1515" t="s">
        <v>25</v>
      </c>
      <c r="W1515" s="4">
        <f>R1515</f>
        <v>638.46988563674199</v>
      </c>
      <c r="X1515" s="4">
        <f>Y1515*10000</f>
        <v>81000</v>
      </c>
      <c r="Y1515" s="9">
        <v>8.1</v>
      </c>
      <c r="Z1515" s="5">
        <f>W1515/Y1515</f>
        <v>78.823442671202713</v>
      </c>
      <c r="AA1515" t="str">
        <f>YEAR(E1515)&amp;"-"&amp;IF(MONTH(E1515)&lt;10,"0"&amp;MONTH(E1515),MONTH(E1515))</f>
        <v>2024-07</v>
      </c>
      <c r="AB1515" t="str">
        <f>YEAR(E1515)&amp;"-"&amp;IF(MONTH(E1515)/6&lt;=1,1,2)</f>
        <v>2024-2</v>
      </c>
    </row>
    <row r="1516" spans="1:29" hidden="1" x14ac:dyDescent="0.25">
      <c r="A1516">
        <v>7984193</v>
      </c>
      <c r="B1516">
        <v>458536</v>
      </c>
      <c r="C1516" t="s">
        <v>1957</v>
      </c>
      <c r="D1516" t="s">
        <v>1695</v>
      </c>
      <c r="E1516" t="s">
        <v>657</v>
      </c>
      <c r="F1516" t="s">
        <v>32</v>
      </c>
      <c r="G1516" t="s">
        <v>24</v>
      </c>
      <c r="H1516" t="s">
        <v>24</v>
      </c>
      <c r="I1516" t="s">
        <v>25</v>
      </c>
      <c r="J1516" t="s">
        <v>70</v>
      </c>
      <c r="K1516">
        <v>0</v>
      </c>
      <c r="L1516">
        <v>0</v>
      </c>
      <c r="M1516" s="1">
        <v>275000</v>
      </c>
      <c r="O1516" t="s">
        <v>54</v>
      </c>
      <c r="P1516" t="s">
        <v>35</v>
      </c>
      <c r="Q1516" s="3">
        <v>80000000</v>
      </c>
      <c r="R1516" s="1">
        <v>2128.7143071154701</v>
      </c>
      <c r="S1516" t="s">
        <v>1958</v>
      </c>
      <c r="T1516" t="s">
        <v>1959</v>
      </c>
      <c r="U1516" t="s">
        <v>25</v>
      </c>
      <c r="V1516" t="s">
        <v>73</v>
      </c>
      <c r="W1516" s="4">
        <f>R1516</f>
        <v>2128.7143071154701</v>
      </c>
      <c r="X1516" s="4">
        <f>Y1516*10000</f>
        <v>275000</v>
      </c>
      <c r="Y1516" s="9">
        <v>27.5</v>
      </c>
      <c r="Z1516" s="5">
        <f>W1516/Y1516</f>
        <v>77.4077929860171</v>
      </c>
      <c r="AA1516" t="str">
        <f>YEAR(E1516)&amp;"-"&amp;IF(MONTH(E1516)&lt;10,"0"&amp;MONTH(E1516),MONTH(E1516))</f>
        <v>2024-08</v>
      </c>
      <c r="AB1516" t="str">
        <f>YEAR(E1516)&amp;"-"&amp;IF(MONTH(E1516)/6&lt;=1,1,2)</f>
        <v>2024-2</v>
      </c>
    </row>
    <row r="1517" spans="1:29" hidden="1" x14ac:dyDescent="0.25">
      <c r="A1517">
        <v>7698990</v>
      </c>
      <c r="B1517">
        <v>429810</v>
      </c>
      <c r="C1517" t="s">
        <v>1947</v>
      </c>
      <c r="D1517" t="s">
        <v>1231</v>
      </c>
      <c r="E1517" t="s">
        <v>558</v>
      </c>
      <c r="F1517" t="s">
        <v>271</v>
      </c>
      <c r="G1517" t="s">
        <v>24</v>
      </c>
      <c r="H1517" t="s">
        <v>24</v>
      </c>
      <c r="I1517" t="s">
        <v>25</v>
      </c>
      <c r="J1517" t="s">
        <v>26</v>
      </c>
      <c r="K1517">
        <v>-45.702260000000003</v>
      </c>
      <c r="L1517">
        <v>-74.329149999999998</v>
      </c>
      <c r="M1517" s="6">
        <v>1724200</v>
      </c>
      <c r="N1517">
        <v>0</v>
      </c>
      <c r="O1517" t="s">
        <v>27</v>
      </c>
      <c r="P1517" t="s">
        <v>1855</v>
      </c>
      <c r="Q1517" s="3">
        <v>2850000</v>
      </c>
      <c r="R1517" s="6">
        <f>76.1730041269732*M1517/10000</f>
        <v>13133.749371572718</v>
      </c>
      <c r="S1517" t="s">
        <v>1948</v>
      </c>
      <c r="T1517" t="s">
        <v>237</v>
      </c>
      <c r="U1517" t="s">
        <v>25</v>
      </c>
      <c r="V1517" t="s">
        <v>25</v>
      </c>
      <c r="W1517" s="4">
        <f>R1517</f>
        <v>13133.749371572718</v>
      </c>
      <c r="X1517" s="4">
        <f>Y1517*10000</f>
        <v>1724199.9999999998</v>
      </c>
      <c r="Y1517" s="9">
        <v>172.42</v>
      </c>
      <c r="Z1517" s="5">
        <f>W1517/Y1517</f>
        <v>76.173004126973197</v>
      </c>
      <c r="AA1517" t="str">
        <f>YEAR(E1517)&amp;"-"&amp;IF(MONTH(E1517)&lt;10,"0"&amp;MONTH(E1517),MONTH(E1517))</f>
        <v>2024-07</v>
      </c>
      <c r="AB1517" t="str">
        <f>YEAR(E1517)&amp;"-"&amp;IF(MONTH(E1517)/6&lt;=1,1,2)</f>
        <v>2024-2</v>
      </c>
    </row>
    <row r="1518" spans="1:29" hidden="1" x14ac:dyDescent="0.25">
      <c r="A1518">
        <v>7939857</v>
      </c>
      <c r="B1518">
        <v>452295</v>
      </c>
      <c r="C1518" t="s">
        <v>1929</v>
      </c>
      <c r="D1518" t="s">
        <v>56</v>
      </c>
      <c r="E1518" t="s">
        <v>504</v>
      </c>
      <c r="F1518" t="s">
        <v>32</v>
      </c>
      <c r="G1518" t="s">
        <v>24</v>
      </c>
      <c r="H1518" t="s">
        <v>24</v>
      </c>
      <c r="I1518" t="s">
        <v>25</v>
      </c>
      <c r="J1518" t="s">
        <v>63</v>
      </c>
      <c r="K1518">
        <v>0</v>
      </c>
      <c r="L1518">
        <v>0</v>
      </c>
      <c r="M1518" s="1">
        <v>0</v>
      </c>
      <c r="O1518" t="s">
        <v>54</v>
      </c>
      <c r="P1518" t="s">
        <v>35</v>
      </c>
      <c r="Q1518" s="3">
        <v>45000000</v>
      </c>
      <c r="R1518" s="1">
        <v>1197.40179775245</v>
      </c>
      <c r="S1518" t="s">
        <v>1930</v>
      </c>
      <c r="T1518" t="s">
        <v>35</v>
      </c>
      <c r="U1518" t="s">
        <v>25</v>
      </c>
      <c r="V1518" t="s">
        <v>66</v>
      </c>
      <c r="W1518" s="4">
        <f>R1518</f>
        <v>1197.40179775245</v>
      </c>
      <c r="X1518" s="4">
        <f>Y1518*10000</f>
        <v>160000</v>
      </c>
      <c r="Y1518" s="9">
        <v>16</v>
      </c>
      <c r="Z1518" s="5">
        <f>W1518/Y1518</f>
        <v>74.837612359528123</v>
      </c>
      <c r="AA1518" t="str">
        <f>YEAR(E1518)&amp;"-"&amp;IF(MONTH(E1518)&lt;10,"0"&amp;MONTH(E1518),MONTH(E1518))</f>
        <v>2024-07</v>
      </c>
      <c r="AB1518" t="str">
        <f>YEAR(E1518)&amp;"-"&amp;IF(MONTH(E1518)/6&lt;=1,1,2)</f>
        <v>2024-2</v>
      </c>
    </row>
    <row r="1519" spans="1:29" hidden="1" x14ac:dyDescent="0.25">
      <c r="A1519">
        <v>7954944</v>
      </c>
      <c r="B1519">
        <v>454030</v>
      </c>
      <c r="C1519" t="s">
        <v>1914</v>
      </c>
      <c r="D1519" t="s">
        <v>1493</v>
      </c>
      <c r="E1519" t="s">
        <v>657</v>
      </c>
      <c r="F1519" t="s">
        <v>32</v>
      </c>
      <c r="G1519" t="s">
        <v>24</v>
      </c>
      <c r="H1519" t="s">
        <v>24</v>
      </c>
      <c r="I1519" t="s">
        <v>25</v>
      </c>
      <c r="J1519" t="s">
        <v>70</v>
      </c>
      <c r="K1519">
        <v>0</v>
      </c>
      <c r="L1519">
        <v>0</v>
      </c>
      <c r="M1519" s="1">
        <v>0</v>
      </c>
      <c r="O1519" t="s">
        <v>54</v>
      </c>
      <c r="P1519" t="s">
        <v>35</v>
      </c>
      <c r="Q1519" s="3">
        <v>1315347950</v>
      </c>
      <c r="R1519" s="1">
        <v>35000</v>
      </c>
      <c r="S1519" t="s">
        <v>1915</v>
      </c>
      <c r="T1519" t="s">
        <v>1908</v>
      </c>
      <c r="U1519" t="s">
        <v>25</v>
      </c>
      <c r="V1519" t="s">
        <v>73</v>
      </c>
      <c r="W1519" s="4">
        <f>R1519</f>
        <v>35000</v>
      </c>
      <c r="X1519" s="4">
        <f>Y1519*10000</f>
        <v>4740000</v>
      </c>
      <c r="Y1519" s="9">
        <v>474</v>
      </c>
      <c r="Z1519" s="5">
        <f>W1519/Y1519</f>
        <v>73.839662447257382</v>
      </c>
      <c r="AA1519" t="str">
        <f>YEAR(E1519)&amp;"-"&amp;IF(MONTH(E1519)&lt;10,"0"&amp;MONTH(E1519),MONTH(E1519))</f>
        <v>2024-08</v>
      </c>
      <c r="AB1519" t="str">
        <f>YEAR(E1519)&amp;"-"&amp;IF(MONTH(E1519)/6&lt;=1,1,2)</f>
        <v>2024-2</v>
      </c>
    </row>
    <row r="1520" spans="1:29" hidden="1" x14ac:dyDescent="0.25">
      <c r="A1520">
        <v>7812136</v>
      </c>
      <c r="B1520">
        <v>438082</v>
      </c>
      <c r="C1520" t="s">
        <v>1885</v>
      </c>
      <c r="D1520" t="s">
        <v>696</v>
      </c>
      <c r="E1520" t="s">
        <v>1886</v>
      </c>
      <c r="F1520" t="s">
        <v>23</v>
      </c>
      <c r="G1520" t="s">
        <v>24</v>
      </c>
      <c r="H1520" t="s">
        <v>24</v>
      </c>
      <c r="I1520" t="s">
        <v>25</v>
      </c>
      <c r="J1520" t="s">
        <v>42</v>
      </c>
      <c r="K1520">
        <v>-44.651682899999997</v>
      </c>
      <c r="L1520">
        <v>-72.081256300000007</v>
      </c>
      <c r="M1520" s="1">
        <v>5000000</v>
      </c>
      <c r="O1520" t="s">
        <v>54</v>
      </c>
      <c r="P1520" t="s">
        <v>35</v>
      </c>
      <c r="Q1520" s="3">
        <v>1380000000</v>
      </c>
      <c r="R1520" s="1">
        <v>36703.728566884303</v>
      </c>
      <c r="S1520" t="s">
        <v>1887</v>
      </c>
      <c r="T1520" t="s">
        <v>1888</v>
      </c>
      <c r="U1520" t="s">
        <v>25</v>
      </c>
      <c r="V1520" t="s">
        <v>46</v>
      </c>
      <c r="W1520" s="4">
        <f>R1520</f>
        <v>36703.728566884303</v>
      </c>
      <c r="X1520" s="4">
        <f>Y1520*10000</f>
        <v>5000000</v>
      </c>
      <c r="Y1520" s="9">
        <v>500</v>
      </c>
      <c r="Z1520" s="5">
        <f>W1520/Y1520</f>
        <v>73.407457133768602</v>
      </c>
      <c r="AA1520" t="str">
        <f>YEAR(E1520)&amp;"-"&amp;IF(MONTH(E1520)&lt;10,"0"&amp;MONTH(E1520),MONTH(E1520))</f>
        <v>2024-07</v>
      </c>
      <c r="AB1520" t="str">
        <f>YEAR(E1520)&amp;"-"&amp;IF(MONTH(E1520)/6&lt;=1,1,2)</f>
        <v>2024-2</v>
      </c>
    </row>
    <row r="1521" spans="1:29" x14ac:dyDescent="0.25">
      <c r="A1521">
        <v>7550584</v>
      </c>
      <c r="B1521">
        <v>417879</v>
      </c>
      <c r="C1521" s="10" t="s">
        <v>1504</v>
      </c>
      <c r="D1521" t="s">
        <v>534</v>
      </c>
      <c r="E1521" t="s">
        <v>341</v>
      </c>
      <c r="F1521" t="s">
        <v>23</v>
      </c>
      <c r="G1521" t="s">
        <v>24</v>
      </c>
      <c r="H1521" t="s">
        <v>39</v>
      </c>
      <c r="I1521" t="s">
        <v>25</v>
      </c>
      <c r="J1521" t="s">
        <v>26</v>
      </c>
      <c r="K1521">
        <v>-45.115912399999999</v>
      </c>
      <c r="L1521">
        <v>-72.115546199999997</v>
      </c>
      <c r="M1521" s="1">
        <v>2070000</v>
      </c>
      <c r="O1521" t="s">
        <v>54</v>
      </c>
      <c r="P1521" t="s">
        <v>35</v>
      </c>
      <c r="Q1521" s="3">
        <v>415000000</v>
      </c>
      <c r="R1521" s="1">
        <v>11091.8584956821</v>
      </c>
      <c r="S1521" t="s">
        <v>1505</v>
      </c>
      <c r="T1521" t="s">
        <v>1506</v>
      </c>
      <c r="U1521" t="s">
        <v>25</v>
      </c>
      <c r="V1521" t="s">
        <v>25</v>
      </c>
      <c r="W1521" s="4">
        <f>R1521</f>
        <v>11091.8584956821</v>
      </c>
      <c r="X1521" s="4">
        <f>Y1521*10000</f>
        <v>2070000</v>
      </c>
      <c r="Y1521" s="9">
        <v>207</v>
      </c>
      <c r="Z1521" s="5">
        <f>W1521/Y1521</f>
        <v>53.583857467063282</v>
      </c>
      <c r="AA1521" t="str">
        <f>YEAR(E1521)&amp;"-"&amp;IF(MONTH(E1521)&lt;10,"0"&amp;MONTH(E1521),MONTH(E1521))</f>
        <v>2024-06</v>
      </c>
      <c r="AB1521" t="str">
        <f>YEAR(E1521)&amp;"-"&amp;IF(MONTH(E1521)/6&lt;=1,1,2)</f>
        <v>2024-1</v>
      </c>
      <c r="AC1521">
        <v>3</v>
      </c>
    </row>
    <row r="1522" spans="1:29" x14ac:dyDescent="0.25">
      <c r="A1522">
        <v>7795829</v>
      </c>
      <c r="B1522">
        <v>436672</v>
      </c>
      <c r="C1522" s="10" t="s">
        <v>1497</v>
      </c>
      <c r="D1522" t="s">
        <v>854</v>
      </c>
      <c r="E1522" t="s">
        <v>856</v>
      </c>
      <c r="F1522" t="s">
        <v>153</v>
      </c>
      <c r="G1522" t="s">
        <v>24</v>
      </c>
      <c r="H1522" t="s">
        <v>39</v>
      </c>
      <c r="I1522" t="s">
        <v>25</v>
      </c>
      <c r="J1522" t="s">
        <v>26</v>
      </c>
      <c r="K1522">
        <v>-45.125392283716998</v>
      </c>
      <c r="L1522">
        <v>-72.075119780853001</v>
      </c>
      <c r="M1522" s="1">
        <v>2070000</v>
      </c>
      <c r="O1522" t="s">
        <v>54</v>
      </c>
      <c r="P1522" t="s">
        <v>35</v>
      </c>
      <c r="Q1522" s="3">
        <v>415000000</v>
      </c>
      <c r="R1522" s="1">
        <v>11039</v>
      </c>
      <c r="S1522" t="s">
        <v>1498</v>
      </c>
      <c r="T1522" t="s">
        <v>228</v>
      </c>
      <c r="U1522" t="s">
        <v>25</v>
      </c>
      <c r="V1522" t="s">
        <v>25</v>
      </c>
      <c r="W1522" s="4">
        <f>R1522</f>
        <v>11039</v>
      </c>
      <c r="X1522" s="4">
        <f>Y1522*10000</f>
        <v>2070000</v>
      </c>
      <c r="Y1522" s="9">
        <v>207</v>
      </c>
      <c r="Z1522" s="5">
        <f>W1522/Y1522</f>
        <v>53.328502415458935</v>
      </c>
      <c r="AA1522" t="str">
        <f>YEAR(E1522)&amp;"-"&amp;IF(MONTH(E1522)&lt;10,"0"&amp;MONTH(E1522),MONTH(E1522))</f>
        <v>2024-07</v>
      </c>
      <c r="AB1522" t="str">
        <f>YEAR(E1522)&amp;"-"&amp;IF(MONTH(E1522)/6&lt;=1,1,2)</f>
        <v>2024-2</v>
      </c>
      <c r="AC1522">
        <v>3</v>
      </c>
    </row>
    <row r="1523" spans="1:29" hidden="1" x14ac:dyDescent="0.25">
      <c r="A1523">
        <v>7913192</v>
      </c>
      <c r="B1523">
        <v>448898</v>
      </c>
      <c r="C1523" t="s">
        <v>1846</v>
      </c>
      <c r="D1523" t="s">
        <v>1457</v>
      </c>
      <c r="E1523" t="s">
        <v>569</v>
      </c>
      <c r="F1523" t="s">
        <v>32</v>
      </c>
      <c r="G1523" t="s">
        <v>24</v>
      </c>
      <c r="H1523" t="s">
        <v>24</v>
      </c>
      <c r="I1523" t="s">
        <v>25</v>
      </c>
      <c r="J1523" t="s">
        <v>127</v>
      </c>
      <c r="K1523">
        <v>-47.535180670000003</v>
      </c>
      <c r="L1523">
        <v>-73.09453542</v>
      </c>
      <c r="M1523" s="1">
        <v>9370000</v>
      </c>
      <c r="O1523" t="s">
        <v>54</v>
      </c>
      <c r="P1523" t="s">
        <v>35</v>
      </c>
      <c r="Q1523" s="3">
        <v>2511160000</v>
      </c>
      <c r="R1523" s="1">
        <v>66819.277743200902</v>
      </c>
      <c r="S1523" t="s">
        <v>1847</v>
      </c>
      <c r="T1523" t="s">
        <v>1848</v>
      </c>
      <c r="U1523" t="s">
        <v>25</v>
      </c>
      <c r="V1523" t="s">
        <v>129</v>
      </c>
      <c r="W1523" s="4">
        <f>R1523</f>
        <v>66819.277743200902</v>
      </c>
      <c r="X1523" s="4">
        <f>Y1523*10000</f>
        <v>9370000</v>
      </c>
      <c r="Y1523" s="9">
        <v>937</v>
      </c>
      <c r="Z1523" s="5">
        <f>W1523/Y1523</f>
        <v>71.311929288368091</v>
      </c>
      <c r="AA1523" t="str">
        <f>YEAR(E1523)&amp;"-"&amp;IF(MONTH(E1523)&lt;10,"0"&amp;MONTH(E1523),MONTH(E1523))</f>
        <v>2024-07</v>
      </c>
      <c r="AB1523" t="str">
        <f>YEAR(E1523)&amp;"-"&amp;IF(MONTH(E1523)/6&lt;=1,1,2)</f>
        <v>2024-2</v>
      </c>
    </row>
    <row r="1524" spans="1:29" hidden="1" x14ac:dyDescent="0.25">
      <c r="A1524">
        <v>7940932</v>
      </c>
      <c r="B1524">
        <v>452425</v>
      </c>
      <c r="C1524" t="s">
        <v>1826</v>
      </c>
      <c r="D1524" t="s">
        <v>91</v>
      </c>
      <c r="E1524" t="s">
        <v>504</v>
      </c>
      <c r="F1524" t="s">
        <v>32</v>
      </c>
      <c r="G1524" t="s">
        <v>24</v>
      </c>
      <c r="H1524" t="s">
        <v>24</v>
      </c>
      <c r="I1524" t="s">
        <v>25</v>
      </c>
      <c r="J1524" t="s">
        <v>127</v>
      </c>
      <c r="K1524">
        <v>0</v>
      </c>
      <c r="L1524">
        <v>0</v>
      </c>
      <c r="M1524" s="6">
        <v>770000</v>
      </c>
      <c r="O1524" t="s">
        <v>54</v>
      </c>
      <c r="P1524" t="s">
        <v>35</v>
      </c>
      <c r="Q1524" s="3">
        <v>200000000</v>
      </c>
      <c r="R1524" s="1">
        <v>5321.7857677886695</v>
      </c>
      <c r="S1524" t="s">
        <v>1827</v>
      </c>
      <c r="T1524" t="s">
        <v>1828</v>
      </c>
      <c r="U1524" t="s">
        <v>25</v>
      </c>
      <c r="V1524" t="s">
        <v>129</v>
      </c>
      <c r="W1524" s="4">
        <f>R1524</f>
        <v>5321.7857677886695</v>
      </c>
      <c r="X1524" s="4">
        <f>Y1524*10000</f>
        <v>770000</v>
      </c>
      <c r="Y1524" s="9">
        <v>77</v>
      </c>
      <c r="Z1524" s="5">
        <f>W1524/Y1524</f>
        <v>69.114100880372334</v>
      </c>
      <c r="AA1524" t="str">
        <f>YEAR(E1524)&amp;"-"&amp;IF(MONTH(E1524)&lt;10,"0"&amp;MONTH(E1524),MONTH(E1524))</f>
        <v>2024-07</v>
      </c>
      <c r="AB1524" t="str">
        <f>YEAR(E1524)&amp;"-"&amp;IF(MONTH(E1524)/6&lt;=1,1,2)</f>
        <v>2024-2</v>
      </c>
    </row>
    <row r="1525" spans="1:29" hidden="1" x14ac:dyDescent="0.25">
      <c r="A1525">
        <v>7809169</v>
      </c>
      <c r="B1525">
        <v>437808</v>
      </c>
      <c r="C1525" t="s">
        <v>1819</v>
      </c>
      <c r="D1525" t="s">
        <v>856</v>
      </c>
      <c r="E1525" t="s">
        <v>728</v>
      </c>
      <c r="F1525" t="s">
        <v>153</v>
      </c>
      <c r="G1525" t="s">
        <v>24</v>
      </c>
      <c r="H1525" t="s">
        <v>24</v>
      </c>
      <c r="I1525" t="s">
        <v>25</v>
      </c>
      <c r="J1525" t="s">
        <v>26</v>
      </c>
      <c r="K1525">
        <v>-45.575097838566599</v>
      </c>
      <c r="L1525">
        <v>-71.9696339898437</v>
      </c>
      <c r="M1525" s="1">
        <v>28600000</v>
      </c>
      <c r="O1525" t="s">
        <v>54</v>
      </c>
      <c r="P1525" t="s">
        <v>35</v>
      </c>
      <c r="Q1525" s="3">
        <v>7330734450</v>
      </c>
      <c r="R1525" s="1">
        <v>195000</v>
      </c>
      <c r="S1525" t="s">
        <v>1820</v>
      </c>
      <c r="T1525" t="s">
        <v>228</v>
      </c>
      <c r="U1525" t="s">
        <v>25</v>
      </c>
      <c r="V1525" t="s">
        <v>25</v>
      </c>
      <c r="W1525" s="4">
        <f>R1525</f>
        <v>195000</v>
      </c>
      <c r="X1525" s="4">
        <f>Y1525*10000</f>
        <v>28600000</v>
      </c>
      <c r="Y1525" s="9">
        <v>2860</v>
      </c>
      <c r="Z1525" s="5">
        <f>W1525/Y1525</f>
        <v>68.181818181818187</v>
      </c>
      <c r="AA1525" t="str">
        <f>YEAR(E1525)&amp;"-"&amp;IF(MONTH(E1525)&lt;10,"0"&amp;MONTH(E1525),MONTH(E1525))</f>
        <v>2024-07</v>
      </c>
      <c r="AB1525" t="str">
        <f>YEAR(E1525)&amp;"-"&amp;IF(MONTH(E1525)/6&lt;=1,1,2)</f>
        <v>2024-2</v>
      </c>
    </row>
    <row r="1526" spans="1:29" hidden="1" x14ac:dyDescent="0.25">
      <c r="A1526">
        <v>7740063</v>
      </c>
      <c r="B1526">
        <v>433125</v>
      </c>
      <c r="C1526" t="s">
        <v>1798</v>
      </c>
      <c r="D1526" t="s">
        <v>91</v>
      </c>
      <c r="E1526" t="s">
        <v>519</v>
      </c>
      <c r="F1526" t="s">
        <v>23</v>
      </c>
      <c r="G1526" t="s">
        <v>24</v>
      </c>
      <c r="H1526" t="s">
        <v>24</v>
      </c>
      <c r="I1526" t="s">
        <v>25</v>
      </c>
      <c r="J1526" t="s">
        <v>59</v>
      </c>
      <c r="K1526">
        <v>-44.975626599999998</v>
      </c>
      <c r="L1526">
        <v>-72.298504300000005</v>
      </c>
      <c r="M1526" s="1">
        <v>5550000</v>
      </c>
      <c r="O1526" t="s">
        <v>54</v>
      </c>
      <c r="P1526" t="s">
        <v>35</v>
      </c>
      <c r="Q1526" s="3">
        <v>1409101113</v>
      </c>
      <c r="R1526" s="1">
        <v>37600</v>
      </c>
      <c r="S1526" t="s">
        <v>1795</v>
      </c>
      <c r="T1526" t="s">
        <v>1796</v>
      </c>
      <c r="U1526" t="s">
        <v>25</v>
      </c>
      <c r="V1526" t="s">
        <v>61</v>
      </c>
      <c r="W1526" s="4">
        <f>R1526</f>
        <v>37600</v>
      </c>
      <c r="X1526" s="4">
        <f>Y1526*10000</f>
        <v>5550000</v>
      </c>
      <c r="Y1526" s="9">
        <v>555</v>
      </c>
      <c r="Z1526" s="5">
        <f>W1526/Y1526</f>
        <v>67.747747747747752</v>
      </c>
      <c r="AA1526" t="str">
        <f>YEAR(E1526)&amp;"-"&amp;IF(MONTH(E1526)&lt;10,"0"&amp;MONTH(E1526),MONTH(E1526))</f>
        <v>2024-07</v>
      </c>
      <c r="AB1526" t="str">
        <f>YEAR(E1526)&amp;"-"&amp;IF(MONTH(E1526)/6&lt;=1,1,2)</f>
        <v>2024-2</v>
      </c>
    </row>
    <row r="1527" spans="1:29" hidden="1" x14ac:dyDescent="0.25">
      <c r="A1527">
        <v>8021491</v>
      </c>
      <c r="B1527">
        <v>463932</v>
      </c>
      <c r="C1527" t="s">
        <v>1772</v>
      </c>
      <c r="D1527" t="s">
        <v>1082</v>
      </c>
      <c r="E1527" t="s">
        <v>557</v>
      </c>
      <c r="F1527" t="s">
        <v>32</v>
      </c>
      <c r="G1527" t="s">
        <v>24</v>
      </c>
      <c r="H1527" t="s">
        <v>24</v>
      </c>
      <c r="I1527" t="s">
        <v>25</v>
      </c>
      <c r="J1527" t="s">
        <v>127</v>
      </c>
      <c r="K1527">
        <v>0</v>
      </c>
      <c r="L1527">
        <v>0</v>
      </c>
      <c r="M1527" s="1">
        <v>1180000</v>
      </c>
      <c r="O1527" t="s">
        <v>54</v>
      </c>
      <c r="P1527" t="s">
        <v>35</v>
      </c>
      <c r="Q1527" s="3">
        <v>295000000</v>
      </c>
      <c r="R1527" s="1">
        <v>7849.6340074882801</v>
      </c>
      <c r="S1527" t="s">
        <v>1773</v>
      </c>
      <c r="T1527" t="s">
        <v>35</v>
      </c>
      <c r="U1527" t="s">
        <v>25</v>
      </c>
      <c r="V1527" t="s">
        <v>129</v>
      </c>
      <c r="W1527" s="4">
        <f>R1527</f>
        <v>7849.6340074882801</v>
      </c>
      <c r="X1527" s="4">
        <f>Y1527*10000</f>
        <v>1180000</v>
      </c>
      <c r="Y1527" s="9">
        <v>118</v>
      </c>
      <c r="Z1527" s="5">
        <f>W1527/Y1527</f>
        <v>66.522322097358312</v>
      </c>
      <c r="AA1527" t="str">
        <f>YEAR(E1527)&amp;"-"&amp;IF(MONTH(E1527)&lt;10,"0"&amp;MONTH(E1527),MONTH(E1527))</f>
        <v>2024-08</v>
      </c>
      <c r="AB1527" t="str">
        <f>YEAR(E1527)&amp;"-"&amp;IF(MONTH(E1527)/6&lt;=1,1,2)</f>
        <v>2024-2</v>
      </c>
    </row>
    <row r="1528" spans="1:29" hidden="1" x14ac:dyDescent="0.25">
      <c r="A1528">
        <v>7862521</v>
      </c>
      <c r="B1528">
        <v>443253</v>
      </c>
      <c r="C1528" t="s">
        <v>1749</v>
      </c>
      <c r="D1528" t="s">
        <v>725</v>
      </c>
      <c r="E1528" t="s">
        <v>407</v>
      </c>
      <c r="F1528" t="s">
        <v>32</v>
      </c>
      <c r="G1528" t="s">
        <v>24</v>
      </c>
      <c r="H1528" t="s">
        <v>24</v>
      </c>
      <c r="I1528" t="s">
        <v>25</v>
      </c>
      <c r="J1528" t="s">
        <v>70</v>
      </c>
      <c r="K1528">
        <v>-45.199815379999997</v>
      </c>
      <c r="L1528">
        <v>-72.352450700000006</v>
      </c>
      <c r="M1528" s="1">
        <v>51300</v>
      </c>
      <c r="O1528" t="s">
        <v>54</v>
      </c>
      <c r="P1528" t="s">
        <v>35</v>
      </c>
      <c r="Q1528" s="3">
        <v>12500000</v>
      </c>
      <c r="R1528" s="1">
        <v>332.53639876913599</v>
      </c>
      <c r="S1528" t="s">
        <v>1750</v>
      </c>
      <c r="T1528" t="s">
        <v>1751</v>
      </c>
      <c r="U1528" t="s">
        <v>25</v>
      </c>
      <c r="V1528" t="s">
        <v>73</v>
      </c>
      <c r="W1528" s="4">
        <f>R1528</f>
        <v>332.53639876913599</v>
      </c>
      <c r="X1528" s="4">
        <f>Y1528*10000</f>
        <v>51300</v>
      </c>
      <c r="Y1528" s="9">
        <v>5.13</v>
      </c>
      <c r="Z1528" s="5">
        <f>W1528/Y1528</f>
        <v>64.82191009144951</v>
      </c>
      <c r="AA1528" t="str">
        <f>YEAR(E1528)&amp;"-"&amp;IF(MONTH(E1528)&lt;10,"0"&amp;MONTH(E1528),MONTH(E1528))</f>
        <v>2024-07</v>
      </c>
      <c r="AB1528" t="str">
        <f>YEAR(E1528)&amp;"-"&amp;IF(MONTH(E1528)/6&lt;=1,1,2)</f>
        <v>2024-2</v>
      </c>
    </row>
    <row r="1529" spans="1:29" x14ac:dyDescent="0.25">
      <c r="A1529">
        <v>7879574</v>
      </c>
      <c r="B1529">
        <v>445310</v>
      </c>
      <c r="C1529" s="10" t="s">
        <v>1486</v>
      </c>
      <c r="D1529" t="s">
        <v>56</v>
      </c>
      <c r="E1529" t="s">
        <v>407</v>
      </c>
      <c r="F1529" t="s">
        <v>23</v>
      </c>
      <c r="G1529" t="s">
        <v>24</v>
      </c>
      <c r="H1529" t="s">
        <v>24</v>
      </c>
      <c r="I1529" t="s">
        <v>25</v>
      </c>
      <c r="J1529" t="s">
        <v>26</v>
      </c>
      <c r="K1529">
        <v>-45.348968432482202</v>
      </c>
      <c r="L1529">
        <v>-72.519259696860601</v>
      </c>
      <c r="M1529" s="1">
        <v>4450000</v>
      </c>
      <c r="O1529" t="s">
        <v>54</v>
      </c>
      <c r="P1529" t="s">
        <v>35</v>
      </c>
      <c r="Q1529" s="3">
        <v>880000000</v>
      </c>
      <c r="R1529" s="1">
        <v>23410.5624733472</v>
      </c>
      <c r="S1529" t="s">
        <v>1487</v>
      </c>
      <c r="T1529" t="s">
        <v>228</v>
      </c>
      <c r="U1529" t="s">
        <v>25</v>
      </c>
      <c r="V1529" t="s">
        <v>25</v>
      </c>
      <c r="W1529" s="4">
        <f>R1529</f>
        <v>23410.5624733472</v>
      </c>
      <c r="X1529" s="4">
        <f>Y1529*10000</f>
        <v>4450000</v>
      </c>
      <c r="Y1529" s="9">
        <v>445</v>
      </c>
      <c r="Z1529" s="5">
        <f>W1529/Y1529</f>
        <v>52.608005558083597</v>
      </c>
      <c r="AA1529" t="str">
        <f>YEAR(E1529)&amp;"-"&amp;IF(MONTH(E1529)&lt;10,"0"&amp;MONTH(E1529),MONTH(E1529))</f>
        <v>2024-07</v>
      </c>
      <c r="AB1529" t="str">
        <f>YEAR(E1529)&amp;"-"&amp;IF(MONTH(E1529)/6&lt;=1,1,2)</f>
        <v>2024-2</v>
      </c>
      <c r="AC1529">
        <v>4</v>
      </c>
    </row>
    <row r="1530" spans="1:29" hidden="1" x14ac:dyDescent="0.25">
      <c r="A1530">
        <v>7740029</v>
      </c>
      <c r="B1530">
        <v>433091</v>
      </c>
      <c r="C1530" t="s">
        <v>1717</v>
      </c>
      <c r="D1530" t="s">
        <v>91</v>
      </c>
      <c r="E1530" t="s">
        <v>519</v>
      </c>
      <c r="F1530" t="s">
        <v>23</v>
      </c>
      <c r="G1530" t="s">
        <v>24</v>
      </c>
      <c r="H1530" t="s">
        <v>24</v>
      </c>
      <c r="I1530" t="s">
        <v>25</v>
      </c>
      <c r="J1530" t="s">
        <v>70</v>
      </c>
      <c r="K1530">
        <v>-45.165785300000003</v>
      </c>
      <c r="L1530">
        <v>-71.536068099999994</v>
      </c>
      <c r="M1530" s="1">
        <v>1190000</v>
      </c>
      <c r="O1530" t="s">
        <v>54</v>
      </c>
      <c r="P1530" t="s">
        <v>35</v>
      </c>
      <c r="Q1530" s="3">
        <v>284818310</v>
      </c>
      <c r="R1530" s="1">
        <v>7600</v>
      </c>
      <c r="S1530" t="s">
        <v>1652</v>
      </c>
      <c r="T1530" t="s">
        <v>1653</v>
      </c>
      <c r="U1530" t="s">
        <v>25</v>
      </c>
      <c r="V1530" t="s">
        <v>73</v>
      </c>
      <c r="W1530" s="4">
        <f>R1530</f>
        <v>7600</v>
      </c>
      <c r="X1530" s="4">
        <f>Y1530*10000</f>
        <v>1190000</v>
      </c>
      <c r="Y1530" s="9">
        <v>119</v>
      </c>
      <c r="Z1530" s="5">
        <f>W1530/Y1530</f>
        <v>63.865546218487395</v>
      </c>
      <c r="AA1530" t="str">
        <f>YEAR(E1530)&amp;"-"&amp;IF(MONTH(E1530)&lt;10,"0"&amp;MONTH(E1530),MONTH(E1530))</f>
        <v>2024-07</v>
      </c>
      <c r="AB1530" t="str">
        <f>YEAR(E1530)&amp;"-"&amp;IF(MONTH(E1530)/6&lt;=1,1,2)</f>
        <v>2024-2</v>
      </c>
    </row>
    <row r="1531" spans="1:29" hidden="1" x14ac:dyDescent="0.25">
      <c r="A1531">
        <v>7769027</v>
      </c>
      <c r="B1531">
        <v>434726</v>
      </c>
      <c r="C1531" t="s">
        <v>1714</v>
      </c>
      <c r="D1531" t="s">
        <v>1453</v>
      </c>
      <c r="E1531" t="s">
        <v>378</v>
      </c>
      <c r="F1531" t="s">
        <v>23</v>
      </c>
      <c r="G1531" t="s">
        <v>24</v>
      </c>
      <c r="H1531" t="s">
        <v>39</v>
      </c>
      <c r="I1531" t="s">
        <v>25</v>
      </c>
      <c r="J1531" t="s">
        <v>127</v>
      </c>
      <c r="K1531">
        <v>-47.2539382</v>
      </c>
      <c r="L1531">
        <v>-72.578773400000003</v>
      </c>
      <c r="M1531" s="1">
        <v>0</v>
      </c>
      <c r="O1531" t="s">
        <v>27</v>
      </c>
      <c r="P1531" t="s">
        <v>406</v>
      </c>
      <c r="Q1531" s="3">
        <v>400000000</v>
      </c>
      <c r="R1531" s="1">
        <v>10637.7659840412</v>
      </c>
      <c r="S1531" t="s">
        <v>1715</v>
      </c>
      <c r="T1531" t="s">
        <v>1716</v>
      </c>
      <c r="U1531" t="s">
        <v>25</v>
      </c>
      <c r="V1531" t="s">
        <v>129</v>
      </c>
      <c r="W1531" s="4">
        <f>R1531</f>
        <v>10637.7659840412</v>
      </c>
      <c r="X1531" s="4">
        <f>Y1531*10000</f>
        <v>1666000</v>
      </c>
      <c r="Y1531" s="9">
        <v>166.6</v>
      </c>
      <c r="Z1531" s="5">
        <f>W1531/Y1531</f>
        <v>63.852136758950785</v>
      </c>
      <c r="AA1531" t="str">
        <f>YEAR(E1531)&amp;"-"&amp;IF(MONTH(E1531)&lt;10,"0"&amp;MONTH(E1531),MONTH(E1531))</f>
        <v>2024-07</v>
      </c>
      <c r="AB1531" t="str">
        <f>YEAR(E1531)&amp;"-"&amp;IF(MONTH(E1531)/6&lt;=1,1,2)</f>
        <v>2024-2</v>
      </c>
    </row>
    <row r="1532" spans="1:29" hidden="1" x14ac:dyDescent="0.25">
      <c r="A1532">
        <v>7740012</v>
      </c>
      <c r="B1532">
        <v>433074</v>
      </c>
      <c r="C1532" t="s">
        <v>1712</v>
      </c>
      <c r="D1532" t="s">
        <v>91</v>
      </c>
      <c r="E1532" t="s">
        <v>519</v>
      </c>
      <c r="F1532" t="s">
        <v>23</v>
      </c>
      <c r="G1532" t="s">
        <v>24</v>
      </c>
      <c r="H1532" t="s">
        <v>24</v>
      </c>
      <c r="I1532" t="s">
        <v>25</v>
      </c>
      <c r="J1532" t="s">
        <v>33</v>
      </c>
      <c r="K1532">
        <v>-47.001365700000001</v>
      </c>
      <c r="L1532">
        <v>-72.762828400000004</v>
      </c>
      <c r="M1532" s="1">
        <v>2060000</v>
      </c>
      <c r="O1532" t="s">
        <v>54</v>
      </c>
      <c r="P1532" t="s">
        <v>35</v>
      </c>
      <c r="Q1532" s="3">
        <v>492810629</v>
      </c>
      <c r="R1532" s="1">
        <v>13150</v>
      </c>
      <c r="S1532" t="s">
        <v>1711</v>
      </c>
      <c r="T1532" t="s">
        <v>741</v>
      </c>
      <c r="U1532" t="s">
        <v>25</v>
      </c>
      <c r="V1532" t="s">
        <v>36</v>
      </c>
      <c r="W1532" s="4">
        <f>R1532</f>
        <v>13150</v>
      </c>
      <c r="X1532" s="4">
        <f>Y1532*10000</f>
        <v>2060000</v>
      </c>
      <c r="Y1532" s="9">
        <v>206</v>
      </c>
      <c r="Z1532" s="5">
        <f>W1532/Y1532</f>
        <v>63.834951456310677</v>
      </c>
      <c r="AA1532" t="str">
        <f>YEAR(E1532)&amp;"-"&amp;IF(MONTH(E1532)&lt;10,"0"&amp;MONTH(E1532),MONTH(E1532))</f>
        <v>2024-07</v>
      </c>
      <c r="AB1532" t="str">
        <f>YEAR(E1532)&amp;"-"&amp;IF(MONTH(E1532)/6&lt;=1,1,2)</f>
        <v>2024-2</v>
      </c>
    </row>
    <row r="1533" spans="1:29" hidden="1" x14ac:dyDescent="0.25">
      <c r="A1533">
        <v>8029665</v>
      </c>
      <c r="B1533">
        <v>464722</v>
      </c>
      <c r="C1533" t="s">
        <v>1688</v>
      </c>
      <c r="D1533" t="s">
        <v>483</v>
      </c>
      <c r="E1533" t="s">
        <v>483</v>
      </c>
      <c r="F1533" t="s">
        <v>23</v>
      </c>
      <c r="G1533" t="s">
        <v>24</v>
      </c>
      <c r="H1533" t="s">
        <v>24</v>
      </c>
      <c r="I1533" t="s">
        <v>25</v>
      </c>
      <c r="J1533" t="s">
        <v>26</v>
      </c>
      <c r="K1533">
        <v>-44.801408199999997</v>
      </c>
      <c r="L1533">
        <v>-72.217844400000004</v>
      </c>
      <c r="M1533" s="1">
        <v>0</v>
      </c>
      <c r="O1533" t="s">
        <v>54</v>
      </c>
      <c r="P1533" t="s">
        <v>35</v>
      </c>
      <c r="Q1533" s="3">
        <v>1450000000</v>
      </c>
      <c r="R1533" s="1">
        <v>38582.946816467796</v>
      </c>
      <c r="S1533" t="s">
        <v>1689</v>
      </c>
      <c r="T1533" t="s">
        <v>1690</v>
      </c>
      <c r="U1533" t="s">
        <v>25</v>
      </c>
      <c r="V1533" t="s">
        <v>25</v>
      </c>
      <c r="W1533" s="4">
        <f>R1533</f>
        <v>38582.946816467796</v>
      </c>
      <c r="X1533" s="4">
        <f>Y1533*10000</f>
        <v>6200000</v>
      </c>
      <c r="Y1533" s="9">
        <v>620</v>
      </c>
      <c r="Z1533" s="5">
        <f>W1533/Y1533</f>
        <v>62.230559381399672</v>
      </c>
      <c r="AA1533" t="str">
        <f>YEAR(E1533)&amp;"-"&amp;IF(MONTH(E1533)&lt;10,"0"&amp;MONTH(E1533),MONTH(E1533))</f>
        <v>2024-08</v>
      </c>
      <c r="AB1533" t="str">
        <f>YEAR(E1533)&amp;"-"&amp;IF(MONTH(E1533)/6&lt;=1,1,2)</f>
        <v>2024-2</v>
      </c>
    </row>
    <row r="1534" spans="1:29" x14ac:dyDescent="0.25">
      <c r="A1534">
        <v>5562519</v>
      </c>
      <c r="B1534">
        <v>277225</v>
      </c>
      <c r="C1534" s="10" t="s">
        <v>1407</v>
      </c>
      <c r="D1534" t="s">
        <v>736</v>
      </c>
      <c r="E1534" t="s">
        <v>1132</v>
      </c>
      <c r="F1534" t="s">
        <v>32</v>
      </c>
      <c r="G1534" t="s">
        <v>24</v>
      </c>
      <c r="H1534" t="s">
        <v>24</v>
      </c>
      <c r="I1534" t="s">
        <v>25</v>
      </c>
      <c r="J1534" t="s">
        <v>63</v>
      </c>
      <c r="K1534">
        <v>-46.379385910361201</v>
      </c>
      <c r="L1534">
        <v>-71.803035736083999</v>
      </c>
      <c r="M1534" s="1">
        <v>0</v>
      </c>
      <c r="O1534" t="s">
        <v>54</v>
      </c>
      <c r="P1534" t="s">
        <v>35</v>
      </c>
      <c r="Q1534" s="3">
        <v>680750000</v>
      </c>
      <c r="R1534" s="1">
        <v>19285.942750426198</v>
      </c>
      <c r="S1534" t="s">
        <v>1408</v>
      </c>
      <c r="T1534" t="s">
        <v>1409</v>
      </c>
      <c r="U1534" t="s">
        <v>25</v>
      </c>
      <c r="V1534" t="s">
        <v>66</v>
      </c>
      <c r="W1534" s="4">
        <f>R1534</f>
        <v>19285.942750426198</v>
      </c>
      <c r="X1534" s="4">
        <f>Y1534*10000</f>
        <v>3890000</v>
      </c>
      <c r="Y1534" s="9">
        <v>389</v>
      </c>
      <c r="Z1534" s="5">
        <f>W1534/Y1534</f>
        <v>49.57825899852493</v>
      </c>
      <c r="AA1534" t="str">
        <f>YEAR(E1534)&amp;"-"&amp;IF(MONTH(E1534)&lt;10,"0"&amp;MONTH(E1534),MONTH(E1534))</f>
        <v>2023-02</v>
      </c>
      <c r="AB1534" t="str">
        <f>YEAR(E1534)&amp;"-"&amp;IF(MONTH(E1534)/6&lt;=1,1,2)</f>
        <v>2023-1</v>
      </c>
      <c r="AC1534">
        <v>4</v>
      </c>
    </row>
    <row r="1535" spans="1:29" hidden="1" x14ac:dyDescent="0.25">
      <c r="A1535">
        <v>7740053</v>
      </c>
      <c r="B1535">
        <v>433115</v>
      </c>
      <c r="C1535" t="s">
        <v>1628</v>
      </c>
      <c r="D1535" t="s">
        <v>91</v>
      </c>
      <c r="E1535" t="s">
        <v>519</v>
      </c>
      <c r="F1535" t="s">
        <v>23</v>
      </c>
      <c r="G1535" t="s">
        <v>24</v>
      </c>
      <c r="H1535" t="s">
        <v>24</v>
      </c>
      <c r="I1535" t="s">
        <v>25</v>
      </c>
      <c r="J1535" t="s">
        <v>70</v>
      </c>
      <c r="K1535">
        <v>-45.100371899999999</v>
      </c>
      <c r="L1535">
        <v>-71.686258300000006</v>
      </c>
      <c r="M1535" s="1">
        <v>0</v>
      </c>
      <c r="O1535" t="s">
        <v>54</v>
      </c>
      <c r="P1535" t="s">
        <v>35</v>
      </c>
      <c r="Q1535" s="3">
        <v>6183555417</v>
      </c>
      <c r="R1535" s="1">
        <v>165000</v>
      </c>
      <c r="S1535" t="s">
        <v>1629</v>
      </c>
      <c r="T1535" t="s">
        <v>1591</v>
      </c>
      <c r="U1535" t="s">
        <v>25</v>
      </c>
      <c r="V1535" t="s">
        <v>73</v>
      </c>
      <c r="W1535" s="4">
        <f>R1535</f>
        <v>165000</v>
      </c>
      <c r="X1535" s="4">
        <f>Y1535*10000</f>
        <v>28000000</v>
      </c>
      <c r="Y1535" s="9">
        <v>2800</v>
      </c>
      <c r="Z1535" s="5">
        <f>W1535/Y1535</f>
        <v>58.928571428571431</v>
      </c>
      <c r="AA1535" t="str">
        <f>YEAR(E1535)&amp;"-"&amp;IF(MONTH(E1535)&lt;10,"0"&amp;MONTH(E1535),MONTH(E1535))</f>
        <v>2024-07</v>
      </c>
      <c r="AB1535" t="str">
        <f>YEAR(E1535)&amp;"-"&amp;IF(MONTH(E1535)/6&lt;=1,1,2)</f>
        <v>2024-2</v>
      </c>
    </row>
    <row r="1536" spans="1:29" x14ac:dyDescent="0.25">
      <c r="A1536">
        <v>7898039</v>
      </c>
      <c r="B1536">
        <v>447171</v>
      </c>
      <c r="C1536" s="10" t="s">
        <v>1241</v>
      </c>
      <c r="D1536" t="s">
        <v>568</v>
      </c>
      <c r="E1536" t="s">
        <v>569</v>
      </c>
      <c r="F1536" t="s">
        <v>32</v>
      </c>
      <c r="G1536" t="s">
        <v>24</v>
      </c>
      <c r="H1536" t="s">
        <v>24</v>
      </c>
      <c r="I1536" t="s">
        <v>25</v>
      </c>
      <c r="J1536" t="s">
        <v>63</v>
      </c>
      <c r="K1536">
        <v>-46.417035771020302</v>
      </c>
      <c r="L1536">
        <v>-72.777909275236198</v>
      </c>
      <c r="M1536" s="1">
        <v>2690000</v>
      </c>
      <c r="O1536" t="s">
        <v>54</v>
      </c>
      <c r="P1536" t="s">
        <v>35</v>
      </c>
      <c r="Q1536" s="3">
        <v>434440637.19999999</v>
      </c>
      <c r="R1536" s="1">
        <v>11560</v>
      </c>
      <c r="S1536" t="s">
        <v>1242</v>
      </c>
      <c r="T1536" t="s">
        <v>1243</v>
      </c>
      <c r="U1536" t="s">
        <v>25</v>
      </c>
      <c r="V1536" t="s">
        <v>66</v>
      </c>
      <c r="W1536" s="4">
        <f>R1536</f>
        <v>11560</v>
      </c>
      <c r="X1536" s="4">
        <f>Y1536*10000</f>
        <v>2690000</v>
      </c>
      <c r="Y1536" s="9">
        <v>269</v>
      </c>
      <c r="Z1536" s="5">
        <f>W1536/Y1536</f>
        <v>42.973977695167285</v>
      </c>
      <c r="AA1536" t="str">
        <f>YEAR(E1536)&amp;"-"&amp;IF(MONTH(E1536)&lt;10,"0"&amp;MONTH(E1536),MONTH(E1536))</f>
        <v>2024-07</v>
      </c>
      <c r="AB1536" t="str">
        <f>YEAR(E1536)&amp;"-"&amp;IF(MONTH(E1536)/6&lt;=1,1,2)</f>
        <v>2024-2</v>
      </c>
      <c r="AC1536">
        <v>3</v>
      </c>
    </row>
    <row r="1537" spans="1:29" x14ac:dyDescent="0.25">
      <c r="A1537">
        <v>7489272</v>
      </c>
      <c r="B1537">
        <v>413170</v>
      </c>
      <c r="C1537" s="10" t="s">
        <v>1239</v>
      </c>
      <c r="D1537" t="s">
        <v>244</v>
      </c>
      <c r="E1537" t="s">
        <v>152</v>
      </c>
      <c r="F1537" t="s">
        <v>153</v>
      </c>
      <c r="G1537" t="s">
        <v>24</v>
      </c>
      <c r="H1537" t="s">
        <v>24</v>
      </c>
      <c r="I1537" t="s">
        <v>25</v>
      </c>
      <c r="J1537" t="s">
        <v>63</v>
      </c>
      <c r="K1537">
        <v>-46.417035771020302</v>
      </c>
      <c r="L1537">
        <v>-72.777909275236198</v>
      </c>
      <c r="M1537" s="1">
        <v>2690000</v>
      </c>
      <c r="O1537" t="s">
        <v>54</v>
      </c>
      <c r="P1537" t="s">
        <v>35</v>
      </c>
      <c r="Q1537" s="3">
        <v>432167595</v>
      </c>
      <c r="R1537" s="1">
        <v>11560</v>
      </c>
      <c r="S1537" t="s">
        <v>1240</v>
      </c>
      <c r="T1537" t="s">
        <v>178</v>
      </c>
      <c r="U1537" t="s">
        <v>25</v>
      </c>
      <c r="V1537" t="s">
        <v>66</v>
      </c>
      <c r="W1537" s="4">
        <f>R1537</f>
        <v>11560</v>
      </c>
      <c r="X1537" s="4">
        <f>Y1537*10000</f>
        <v>2690000</v>
      </c>
      <c r="Y1537" s="9">
        <v>269</v>
      </c>
      <c r="Z1537" s="5">
        <f>W1537/Y1537</f>
        <v>42.973977695167285</v>
      </c>
      <c r="AA1537" t="str">
        <f>YEAR(E1537)&amp;"-"&amp;IF(MONTH(E1537)&lt;10,"0"&amp;MONTH(E1537),MONTH(E1537))</f>
        <v>2024-05</v>
      </c>
      <c r="AB1537" t="str">
        <f>YEAR(E1537)&amp;"-"&amp;IF(MONTH(E1537)/6&lt;=1,1,2)</f>
        <v>2024-1</v>
      </c>
      <c r="AC1537">
        <v>3</v>
      </c>
    </row>
    <row r="1538" spans="1:29" hidden="1" x14ac:dyDescent="0.25">
      <c r="A1538">
        <v>7740041</v>
      </c>
      <c r="B1538">
        <v>433103</v>
      </c>
      <c r="C1538" t="s">
        <v>1554</v>
      </c>
      <c r="D1538" t="s">
        <v>91</v>
      </c>
      <c r="E1538" t="s">
        <v>519</v>
      </c>
      <c r="F1538" t="s">
        <v>23</v>
      </c>
      <c r="G1538" t="s">
        <v>24</v>
      </c>
      <c r="H1538" t="s">
        <v>24</v>
      </c>
      <c r="I1538" t="s">
        <v>25</v>
      </c>
      <c r="J1538" t="s">
        <v>127</v>
      </c>
      <c r="K1538">
        <v>-47.467895800000001</v>
      </c>
      <c r="L1538">
        <v>-72.532435599999999</v>
      </c>
      <c r="M1538" s="1">
        <v>4710000</v>
      </c>
      <c r="O1538" t="s">
        <v>54</v>
      </c>
      <c r="P1538" t="s">
        <v>35</v>
      </c>
      <c r="Q1538" s="3">
        <v>970630820</v>
      </c>
      <c r="R1538" s="1">
        <v>25900</v>
      </c>
      <c r="S1538" t="s">
        <v>1552</v>
      </c>
      <c r="T1538" t="s">
        <v>644</v>
      </c>
      <c r="U1538" t="s">
        <v>25</v>
      </c>
      <c r="V1538" t="s">
        <v>129</v>
      </c>
      <c r="W1538" s="4">
        <f>R1538</f>
        <v>25900</v>
      </c>
      <c r="X1538" s="4">
        <f>Y1538*10000</f>
        <v>4710000</v>
      </c>
      <c r="Y1538" s="9">
        <v>471</v>
      </c>
      <c r="Z1538" s="5">
        <f>W1538/Y1538</f>
        <v>54.989384288747345</v>
      </c>
      <c r="AA1538" t="str">
        <f>YEAR(E1538)&amp;"-"&amp;IF(MONTH(E1538)&lt;10,"0"&amp;MONTH(E1538),MONTH(E1538))</f>
        <v>2024-07</v>
      </c>
      <c r="AB1538" t="str">
        <f>YEAR(E1538)&amp;"-"&amp;IF(MONTH(E1538)/6&lt;=1,1,2)</f>
        <v>2024-2</v>
      </c>
    </row>
    <row r="1539" spans="1:29" hidden="1" x14ac:dyDescent="0.25">
      <c r="A1539">
        <v>7740055</v>
      </c>
      <c r="B1539">
        <v>433117</v>
      </c>
      <c r="C1539" t="s">
        <v>1534</v>
      </c>
      <c r="D1539" t="s">
        <v>91</v>
      </c>
      <c r="E1539" t="s">
        <v>519</v>
      </c>
      <c r="F1539" t="s">
        <v>23</v>
      </c>
      <c r="G1539" t="s">
        <v>24</v>
      </c>
      <c r="H1539" t="s">
        <v>24</v>
      </c>
      <c r="I1539" t="s">
        <v>25</v>
      </c>
      <c r="J1539" t="s">
        <v>127</v>
      </c>
      <c r="K1539">
        <v>-47.460549700000001</v>
      </c>
      <c r="L1539">
        <v>-72.742354599999999</v>
      </c>
      <c r="M1539" s="1">
        <v>965000</v>
      </c>
      <c r="O1539" t="s">
        <v>54</v>
      </c>
      <c r="P1539" t="s">
        <v>35</v>
      </c>
      <c r="Q1539" s="3">
        <v>197124251</v>
      </c>
      <c r="R1539" s="1">
        <v>5260</v>
      </c>
      <c r="S1539" t="s">
        <v>1533</v>
      </c>
      <c r="T1539" t="s">
        <v>644</v>
      </c>
      <c r="U1539" t="s">
        <v>25</v>
      </c>
      <c r="V1539" t="s">
        <v>129</v>
      </c>
      <c r="W1539" s="4">
        <f>R1539</f>
        <v>5260</v>
      </c>
      <c r="X1539" s="4">
        <f>Y1539*10000</f>
        <v>965000</v>
      </c>
      <c r="Y1539" s="9">
        <v>96.5</v>
      </c>
      <c r="Z1539" s="5">
        <f>W1539/Y1539</f>
        <v>54.50777202072539</v>
      </c>
      <c r="AA1539" t="str">
        <f>YEAR(E1539)&amp;"-"&amp;IF(MONTH(E1539)&lt;10,"0"&amp;MONTH(E1539),MONTH(E1539))</f>
        <v>2024-07</v>
      </c>
      <c r="AB1539" t="str">
        <f>YEAR(E1539)&amp;"-"&amp;IF(MONTH(E1539)/6&lt;=1,1,2)</f>
        <v>2024-2</v>
      </c>
    </row>
    <row r="1540" spans="1:29" x14ac:dyDescent="0.25">
      <c r="A1540">
        <v>7707182</v>
      </c>
      <c r="B1540">
        <v>430454</v>
      </c>
      <c r="C1540" s="10" t="s">
        <v>1107</v>
      </c>
      <c r="D1540" t="s">
        <v>558</v>
      </c>
      <c r="E1540" t="s">
        <v>324</v>
      </c>
      <c r="F1540" t="s">
        <v>23</v>
      </c>
      <c r="G1540" t="s">
        <v>24</v>
      </c>
      <c r="H1540" t="s">
        <v>39</v>
      </c>
      <c r="I1540" t="s">
        <v>25</v>
      </c>
      <c r="J1540" t="s">
        <v>26</v>
      </c>
      <c r="K1540">
        <v>-45.4035437</v>
      </c>
      <c r="L1540">
        <v>-72.686415499999995</v>
      </c>
      <c r="M1540" s="1">
        <v>3500000</v>
      </c>
      <c r="O1540" t="s">
        <v>54</v>
      </c>
      <c r="P1540" t="s">
        <v>35</v>
      </c>
      <c r="Q1540" s="3">
        <v>500000000</v>
      </c>
      <c r="R1540" s="1">
        <v>13306.5038731241</v>
      </c>
      <c r="S1540" t="s">
        <v>1108</v>
      </c>
      <c r="T1540" t="s">
        <v>1109</v>
      </c>
      <c r="U1540" t="s">
        <v>25</v>
      </c>
      <c r="V1540" t="s">
        <v>25</v>
      </c>
      <c r="W1540" s="4">
        <f>R1540</f>
        <v>13306.5038731241</v>
      </c>
      <c r="X1540" s="4">
        <f>Y1540*10000</f>
        <v>3500000</v>
      </c>
      <c r="Y1540" s="9">
        <v>350</v>
      </c>
      <c r="Z1540" s="5">
        <f>W1540/Y1540</f>
        <v>38.018582494640285</v>
      </c>
      <c r="AA1540" t="str">
        <f>YEAR(E1540)&amp;"-"&amp;IF(MONTH(E1540)&lt;10,"0"&amp;MONTH(E1540),MONTH(E1540))</f>
        <v>2024-07</v>
      </c>
      <c r="AB1540" t="str">
        <f>YEAR(E1540)&amp;"-"&amp;IF(MONTH(E1540)/6&lt;=1,1,2)</f>
        <v>2024-2</v>
      </c>
      <c r="AC1540">
        <v>3</v>
      </c>
    </row>
    <row r="1541" spans="1:29" x14ac:dyDescent="0.25">
      <c r="A1541">
        <v>7715577</v>
      </c>
      <c r="B1541">
        <v>431210</v>
      </c>
      <c r="C1541" s="10" t="s">
        <v>1077</v>
      </c>
      <c r="D1541" t="s">
        <v>324</v>
      </c>
      <c r="E1541" t="s">
        <v>486</v>
      </c>
      <c r="F1541" t="s">
        <v>23</v>
      </c>
      <c r="G1541" t="s">
        <v>24</v>
      </c>
      <c r="H1541" t="s">
        <v>24</v>
      </c>
      <c r="I1541" t="s">
        <v>25</v>
      </c>
      <c r="J1541" t="s">
        <v>26</v>
      </c>
      <c r="K1541" s="12">
        <v>-46.280500000000004</v>
      </c>
      <c r="L1541" s="12">
        <v>-73.891999999999996</v>
      </c>
      <c r="M1541" s="1">
        <v>2140000</v>
      </c>
      <c r="O1541" t="s">
        <v>54</v>
      </c>
      <c r="P1541" t="s">
        <v>35</v>
      </c>
      <c r="Q1541" s="3">
        <v>300000000</v>
      </c>
      <c r="R1541" s="1">
        <v>7983.9023238744503</v>
      </c>
      <c r="S1541" t="s">
        <v>1078</v>
      </c>
      <c r="T1541" t="s">
        <v>1079</v>
      </c>
      <c r="U1541" t="s">
        <v>25</v>
      </c>
      <c r="V1541" t="s">
        <v>25</v>
      </c>
      <c r="W1541" s="4">
        <f>R1541</f>
        <v>7983.9023238744503</v>
      </c>
      <c r="X1541" s="4">
        <f>Y1541*10000</f>
        <v>2140000</v>
      </c>
      <c r="Y1541" s="9">
        <v>214</v>
      </c>
      <c r="Z1541" s="5">
        <f>W1541/Y1541</f>
        <v>37.307954784460051</v>
      </c>
      <c r="AA1541" t="str">
        <f>YEAR(E1541)&amp;"-"&amp;IF(MONTH(E1541)&lt;10,"0"&amp;MONTH(E1541),MONTH(E1541))</f>
        <v>2024-07</v>
      </c>
      <c r="AB1541" t="str">
        <f>YEAR(E1541)&amp;"-"&amp;IF(MONTH(E1541)/6&lt;=1,1,2)</f>
        <v>2024-2</v>
      </c>
      <c r="AC1541">
        <v>1</v>
      </c>
    </row>
    <row r="1542" spans="1:29" hidden="1" x14ac:dyDescent="0.25">
      <c r="A1542">
        <v>7882835</v>
      </c>
      <c r="B1542">
        <v>445624</v>
      </c>
      <c r="C1542" t="s">
        <v>1362</v>
      </c>
      <c r="D1542" t="s">
        <v>407</v>
      </c>
      <c r="E1542" t="s">
        <v>1363</v>
      </c>
      <c r="F1542" t="s">
        <v>23</v>
      </c>
      <c r="G1542" t="s">
        <v>24</v>
      </c>
      <c r="H1542" t="s">
        <v>24</v>
      </c>
      <c r="I1542" t="s">
        <v>25</v>
      </c>
      <c r="J1542" t="s">
        <v>63</v>
      </c>
      <c r="K1542">
        <v>-46.4558356</v>
      </c>
      <c r="L1542">
        <v>-72.672460799999996</v>
      </c>
      <c r="M1542" s="1">
        <v>5680000</v>
      </c>
      <c r="O1542" t="s">
        <v>54</v>
      </c>
      <c r="P1542" t="s">
        <v>35</v>
      </c>
      <c r="Q1542" s="3">
        <v>1022400000</v>
      </c>
      <c r="R1542" s="1">
        <v>27198.8171281252</v>
      </c>
      <c r="S1542" t="s">
        <v>1364</v>
      </c>
      <c r="T1542" t="s">
        <v>1365</v>
      </c>
      <c r="U1542" t="s">
        <v>25</v>
      </c>
      <c r="V1542" t="s">
        <v>66</v>
      </c>
      <c r="W1542" s="4">
        <f>R1542</f>
        <v>27198.8171281252</v>
      </c>
      <c r="X1542" s="4">
        <f>Y1542*10000</f>
        <v>5680000</v>
      </c>
      <c r="Y1542" s="9">
        <v>568</v>
      </c>
      <c r="Z1542" s="5">
        <f>W1542/Y1542</f>
        <v>47.885241422755634</v>
      </c>
      <c r="AA1542" t="str">
        <f>YEAR(E1542)&amp;"-"&amp;IF(MONTH(E1542)&lt;10,"0"&amp;MONTH(E1542),MONTH(E1542))</f>
        <v>2024-07</v>
      </c>
      <c r="AB1542" t="str">
        <f>YEAR(E1542)&amp;"-"&amp;IF(MONTH(E1542)/6&lt;=1,1,2)</f>
        <v>2024-2</v>
      </c>
    </row>
    <row r="1543" spans="1:29" hidden="1" x14ac:dyDescent="0.25">
      <c r="A1543">
        <v>7967136</v>
      </c>
      <c r="B1543">
        <v>455779</v>
      </c>
      <c r="C1543" t="s">
        <v>1319</v>
      </c>
      <c r="D1543" t="s">
        <v>221</v>
      </c>
      <c r="E1543" t="s">
        <v>657</v>
      </c>
      <c r="F1543" t="s">
        <v>32</v>
      </c>
      <c r="G1543" t="s">
        <v>24</v>
      </c>
      <c r="H1543" t="s">
        <v>212</v>
      </c>
      <c r="I1543" t="s">
        <v>25</v>
      </c>
      <c r="J1543" t="s">
        <v>70</v>
      </c>
      <c r="K1543">
        <v>0</v>
      </c>
      <c r="L1543">
        <v>0</v>
      </c>
      <c r="M1543" s="1">
        <v>43000</v>
      </c>
      <c r="O1543" t="s">
        <v>54</v>
      </c>
      <c r="P1543" t="s">
        <v>35</v>
      </c>
      <c r="Q1543" s="3">
        <v>7500000</v>
      </c>
      <c r="R1543" s="1">
        <v>199.56696629207499</v>
      </c>
      <c r="S1543" t="s">
        <v>1320</v>
      </c>
      <c r="T1543" t="s">
        <v>35</v>
      </c>
      <c r="U1543" t="s">
        <v>25</v>
      </c>
      <c r="V1543" t="s">
        <v>73</v>
      </c>
      <c r="W1543" s="4">
        <f>R1543</f>
        <v>199.56696629207499</v>
      </c>
      <c r="X1543" s="4">
        <f>Y1543*10000</f>
        <v>43000</v>
      </c>
      <c r="Y1543" s="9">
        <v>4.3</v>
      </c>
      <c r="Z1543" s="5">
        <f>W1543/Y1543</f>
        <v>46.410922393505814</v>
      </c>
      <c r="AA1543" t="str">
        <f>YEAR(E1543)&amp;"-"&amp;IF(MONTH(E1543)&lt;10,"0"&amp;MONTH(E1543),MONTH(E1543))</f>
        <v>2024-08</v>
      </c>
      <c r="AB1543" t="str">
        <f>YEAR(E1543)&amp;"-"&amp;IF(MONTH(E1543)/6&lt;=1,1,2)</f>
        <v>2024-2</v>
      </c>
    </row>
    <row r="1544" spans="1:29" hidden="1" x14ac:dyDescent="0.25">
      <c r="A1544">
        <v>7739992</v>
      </c>
      <c r="B1544">
        <v>433054</v>
      </c>
      <c r="C1544" t="s">
        <v>1293</v>
      </c>
      <c r="D1544" t="s">
        <v>55</v>
      </c>
      <c r="E1544" t="s">
        <v>519</v>
      </c>
      <c r="F1544" t="s">
        <v>23</v>
      </c>
      <c r="G1544" t="s">
        <v>24</v>
      </c>
      <c r="H1544" t="s">
        <v>24</v>
      </c>
      <c r="I1544" t="s">
        <v>25</v>
      </c>
      <c r="J1544" t="s">
        <v>63</v>
      </c>
      <c r="K1544">
        <v>-46.378345000000003</v>
      </c>
      <c r="L1544">
        <v>-72.300762300000002</v>
      </c>
      <c r="M1544" s="1">
        <v>6000000</v>
      </c>
      <c r="O1544" t="s">
        <v>54</v>
      </c>
      <c r="P1544" t="s">
        <v>35</v>
      </c>
      <c r="Q1544" s="3">
        <v>1008106914</v>
      </c>
      <c r="R1544" s="1">
        <v>26900</v>
      </c>
      <c r="S1544" t="s">
        <v>1291</v>
      </c>
      <c r="T1544" t="s">
        <v>1292</v>
      </c>
      <c r="U1544" t="s">
        <v>25</v>
      </c>
      <c r="V1544" t="s">
        <v>66</v>
      </c>
      <c r="W1544" s="4">
        <f>R1544</f>
        <v>26900</v>
      </c>
      <c r="X1544" s="4">
        <f>Y1544*10000</f>
        <v>6000000</v>
      </c>
      <c r="Y1544" s="9">
        <v>600</v>
      </c>
      <c r="Z1544" s="5">
        <f>W1544/Y1544</f>
        <v>44.833333333333336</v>
      </c>
      <c r="AA1544" t="str">
        <f>YEAR(E1544)&amp;"-"&amp;IF(MONTH(E1544)&lt;10,"0"&amp;MONTH(E1544),MONTH(E1544))</f>
        <v>2024-07</v>
      </c>
      <c r="AB1544" t="str">
        <f>YEAR(E1544)&amp;"-"&amp;IF(MONTH(E1544)/6&lt;=1,1,2)</f>
        <v>2024-2</v>
      </c>
    </row>
    <row r="1545" spans="1:29" hidden="1" x14ac:dyDescent="0.25">
      <c r="A1545">
        <v>7925060</v>
      </c>
      <c r="B1545">
        <v>450282</v>
      </c>
      <c r="C1545" t="s">
        <v>1244</v>
      </c>
      <c r="D1545" t="s">
        <v>551</v>
      </c>
      <c r="E1545" t="s">
        <v>504</v>
      </c>
      <c r="F1545" t="s">
        <v>32</v>
      </c>
      <c r="G1545" t="s">
        <v>24</v>
      </c>
      <c r="H1545" t="s">
        <v>24</v>
      </c>
      <c r="I1545" t="s">
        <v>25</v>
      </c>
      <c r="J1545" t="s">
        <v>59</v>
      </c>
      <c r="K1545">
        <v>-44.731041750000003</v>
      </c>
      <c r="L1545">
        <v>-72.649810459999998</v>
      </c>
      <c r="M1545" s="1">
        <v>8000000</v>
      </c>
      <c r="O1545" t="s">
        <v>54</v>
      </c>
      <c r="P1545" t="s">
        <v>35</v>
      </c>
      <c r="Q1545" s="3">
        <v>1300000000</v>
      </c>
      <c r="R1545" s="1">
        <v>34591.607490626302</v>
      </c>
      <c r="S1545" t="s">
        <v>1245</v>
      </c>
      <c r="T1545" t="s">
        <v>1246</v>
      </c>
      <c r="U1545" t="s">
        <v>25</v>
      </c>
      <c r="V1545" t="s">
        <v>61</v>
      </c>
      <c r="W1545" s="4">
        <f>R1545</f>
        <v>34591.607490626302</v>
      </c>
      <c r="X1545" s="4">
        <f>Y1545*10000</f>
        <v>8000000</v>
      </c>
      <c r="Y1545" s="9">
        <v>800</v>
      </c>
      <c r="Z1545" s="5">
        <f>W1545/Y1545</f>
        <v>43.239509363282878</v>
      </c>
      <c r="AA1545" t="str">
        <f>YEAR(E1545)&amp;"-"&amp;IF(MONTH(E1545)&lt;10,"0"&amp;MONTH(E1545),MONTH(E1545))</f>
        <v>2024-07</v>
      </c>
      <c r="AB1545" t="str">
        <f>YEAR(E1545)&amp;"-"&amp;IF(MONTH(E1545)/6&lt;=1,1,2)</f>
        <v>2024-2</v>
      </c>
    </row>
    <row r="1546" spans="1:29" x14ac:dyDescent="0.25">
      <c r="A1546">
        <v>7476609</v>
      </c>
      <c r="B1546">
        <v>406577</v>
      </c>
      <c r="C1546" s="10" t="s">
        <v>995</v>
      </c>
      <c r="D1546" t="s">
        <v>222</v>
      </c>
      <c r="E1546" t="s">
        <v>152</v>
      </c>
      <c r="F1546" t="s">
        <v>23</v>
      </c>
      <c r="G1546" t="s">
        <v>24</v>
      </c>
      <c r="H1546" t="s">
        <v>39</v>
      </c>
      <c r="I1546" t="s">
        <v>25</v>
      </c>
      <c r="J1546" t="s">
        <v>26</v>
      </c>
      <c r="K1546">
        <v>-45.456559300000002</v>
      </c>
      <c r="L1546">
        <v>-72.605342399999998</v>
      </c>
      <c r="M1546" s="1">
        <v>1090000</v>
      </c>
      <c r="O1546" t="s">
        <v>54</v>
      </c>
      <c r="P1546" t="s">
        <v>35</v>
      </c>
      <c r="Q1546" s="3">
        <v>142062019</v>
      </c>
      <c r="R1546" s="1">
        <v>3800</v>
      </c>
      <c r="S1546" t="s">
        <v>996</v>
      </c>
      <c r="T1546" t="s">
        <v>994</v>
      </c>
      <c r="U1546" t="s">
        <v>25</v>
      </c>
      <c r="V1546" t="s">
        <v>25</v>
      </c>
      <c r="W1546" s="4">
        <f>R1546</f>
        <v>3800</v>
      </c>
      <c r="X1546" s="4">
        <f>Y1546*10000</f>
        <v>1090000</v>
      </c>
      <c r="Y1546" s="9">
        <v>109</v>
      </c>
      <c r="Z1546" s="5">
        <f>W1546/Y1546</f>
        <v>34.862385321100916</v>
      </c>
      <c r="AA1546" t="str">
        <f>YEAR(E1546)&amp;"-"&amp;IF(MONTH(E1546)&lt;10,"0"&amp;MONTH(E1546),MONTH(E1546))</f>
        <v>2024-05</v>
      </c>
      <c r="AB1546" t="str">
        <f>YEAR(E1546)&amp;"-"&amp;IF(MONTH(E1546)/6&lt;=1,1,2)</f>
        <v>2024-1</v>
      </c>
      <c r="AC1546">
        <v>4</v>
      </c>
    </row>
    <row r="1547" spans="1:29" hidden="1" x14ac:dyDescent="0.25">
      <c r="A1547">
        <v>7696319</v>
      </c>
      <c r="B1547">
        <v>429625</v>
      </c>
      <c r="C1547" t="s">
        <v>1230</v>
      </c>
      <c r="D1547" t="s">
        <v>519</v>
      </c>
      <c r="E1547" t="s">
        <v>1231</v>
      </c>
      <c r="F1547" t="s">
        <v>32</v>
      </c>
      <c r="G1547" t="s">
        <v>24</v>
      </c>
      <c r="H1547" t="s">
        <v>24</v>
      </c>
      <c r="I1547" t="s">
        <v>25</v>
      </c>
      <c r="J1547" t="s">
        <v>26</v>
      </c>
      <c r="K1547">
        <v>-45.4053775</v>
      </c>
      <c r="L1547">
        <v>-72.697833599999996</v>
      </c>
      <c r="M1547" s="1">
        <v>6080000</v>
      </c>
      <c r="O1547" t="s">
        <v>54</v>
      </c>
      <c r="P1547" t="s">
        <v>35</v>
      </c>
      <c r="Q1547" s="3">
        <v>1600000</v>
      </c>
      <c r="R1547" s="6">
        <f>42.6105797808538*M1547/10000</f>
        <v>25907.232506759112</v>
      </c>
      <c r="S1547" t="s">
        <v>1232</v>
      </c>
      <c r="T1547" t="s">
        <v>1233</v>
      </c>
      <c r="U1547" t="s">
        <v>25</v>
      </c>
      <c r="V1547" t="s">
        <v>25</v>
      </c>
      <c r="W1547" s="4">
        <f>R1547</f>
        <v>25907.232506759112</v>
      </c>
      <c r="X1547" s="4">
        <f>Y1547*10000</f>
        <v>6080000</v>
      </c>
      <c r="Y1547" s="9">
        <v>608</v>
      </c>
      <c r="Z1547" s="5">
        <f>W1547/Y1547</f>
        <v>42.610579780853804</v>
      </c>
      <c r="AA1547" t="str">
        <f>YEAR(E1547)&amp;"-"&amp;IF(MONTH(E1547)&lt;10,"0"&amp;MONTH(E1547),MONTH(E1547))</f>
        <v>2024-07</v>
      </c>
      <c r="AB1547" t="str">
        <f>YEAR(E1547)&amp;"-"&amp;IF(MONTH(E1547)/6&lt;=1,1,2)</f>
        <v>2024-2</v>
      </c>
    </row>
    <row r="1548" spans="1:29" hidden="1" x14ac:dyDescent="0.25">
      <c r="A1548">
        <v>7715576</v>
      </c>
      <c r="B1548">
        <v>431209</v>
      </c>
      <c r="C1548" t="s">
        <v>1207</v>
      </c>
      <c r="D1548" t="s">
        <v>324</v>
      </c>
      <c r="E1548" t="s">
        <v>486</v>
      </c>
      <c r="F1548" t="s">
        <v>23</v>
      </c>
      <c r="G1548" t="s">
        <v>24</v>
      </c>
      <c r="H1548" t="s">
        <v>24</v>
      </c>
      <c r="I1548" t="s">
        <v>25</v>
      </c>
      <c r="J1548" t="s">
        <v>106</v>
      </c>
      <c r="K1548">
        <v>-47.801535299999998</v>
      </c>
      <c r="L1548">
        <v>-73.535849400000004</v>
      </c>
      <c r="M1548" s="1">
        <v>0</v>
      </c>
      <c r="O1548" t="s">
        <v>54</v>
      </c>
      <c r="P1548" t="s">
        <v>35</v>
      </c>
      <c r="Q1548" s="3">
        <v>2058000000</v>
      </c>
      <c r="R1548" s="1">
        <v>54769.569941778696</v>
      </c>
      <c r="S1548" t="s">
        <v>1208</v>
      </c>
      <c r="T1548" t="s">
        <v>1209</v>
      </c>
      <c r="U1548" t="s">
        <v>25</v>
      </c>
      <c r="V1548" t="s">
        <v>109</v>
      </c>
      <c r="W1548" s="4">
        <f>R1548</f>
        <v>54769.569941778696</v>
      </c>
      <c r="X1548" s="4">
        <f>Y1548*10000</f>
        <v>13170000</v>
      </c>
      <c r="Y1548" s="9">
        <v>1317</v>
      </c>
      <c r="Z1548" s="5">
        <f>W1548/Y1548</f>
        <v>41.586613471358163</v>
      </c>
      <c r="AA1548" t="str">
        <f>YEAR(E1548)&amp;"-"&amp;IF(MONTH(E1548)&lt;10,"0"&amp;MONTH(E1548),MONTH(E1548))</f>
        <v>2024-07</v>
      </c>
      <c r="AB1548" t="str">
        <f>YEAR(E1548)&amp;"-"&amp;IF(MONTH(E1548)/6&lt;=1,1,2)</f>
        <v>2024-2</v>
      </c>
    </row>
    <row r="1549" spans="1:29" hidden="1" x14ac:dyDescent="0.25">
      <c r="A1549">
        <v>7740043</v>
      </c>
      <c r="B1549">
        <v>433105</v>
      </c>
      <c r="C1549" t="s">
        <v>1193</v>
      </c>
      <c r="D1549" t="s">
        <v>91</v>
      </c>
      <c r="E1549" t="s">
        <v>519</v>
      </c>
      <c r="F1549" t="s">
        <v>23</v>
      </c>
      <c r="G1549" t="s">
        <v>24</v>
      </c>
      <c r="H1549" t="s">
        <v>24</v>
      </c>
      <c r="I1549" t="s">
        <v>25</v>
      </c>
      <c r="J1549" t="s">
        <v>127</v>
      </c>
      <c r="K1549">
        <v>-47.397734999999997</v>
      </c>
      <c r="L1549">
        <v>-72.267915900000006</v>
      </c>
      <c r="M1549" s="1">
        <v>5450000</v>
      </c>
      <c r="O1549" t="s">
        <v>54</v>
      </c>
      <c r="P1549" t="s">
        <v>35</v>
      </c>
      <c r="Q1549" s="3">
        <v>846959712</v>
      </c>
      <c r="R1549" s="1">
        <v>22600</v>
      </c>
      <c r="S1549" t="s">
        <v>1192</v>
      </c>
      <c r="T1549" t="s">
        <v>644</v>
      </c>
      <c r="U1549" t="s">
        <v>25</v>
      </c>
      <c r="V1549" t="s">
        <v>129</v>
      </c>
      <c r="W1549" s="4">
        <f>R1549</f>
        <v>22600</v>
      </c>
      <c r="X1549" s="4">
        <f>Y1549*10000</f>
        <v>5450000</v>
      </c>
      <c r="Y1549" s="9">
        <v>545</v>
      </c>
      <c r="Z1549" s="5">
        <f>W1549/Y1549</f>
        <v>41.467889908256879</v>
      </c>
      <c r="AA1549" t="str">
        <f>YEAR(E1549)&amp;"-"&amp;IF(MONTH(E1549)&lt;10,"0"&amp;MONTH(E1549),MONTH(E1549))</f>
        <v>2024-07</v>
      </c>
      <c r="AB1549" t="str">
        <f>YEAR(E1549)&amp;"-"&amp;IF(MONTH(E1549)/6&lt;=1,1,2)</f>
        <v>2024-2</v>
      </c>
    </row>
    <row r="1550" spans="1:29" hidden="1" x14ac:dyDescent="0.25">
      <c r="A1550">
        <v>8008674</v>
      </c>
      <c r="B1550">
        <v>462369</v>
      </c>
      <c r="C1550" t="s">
        <v>1148</v>
      </c>
      <c r="D1550" t="s">
        <v>1149</v>
      </c>
      <c r="E1550" t="s">
        <v>335</v>
      </c>
      <c r="F1550" t="s">
        <v>32</v>
      </c>
      <c r="G1550" t="s">
        <v>24</v>
      </c>
      <c r="H1550" t="s">
        <v>24</v>
      </c>
      <c r="I1550" t="s">
        <v>25</v>
      </c>
      <c r="J1550" t="s">
        <v>63</v>
      </c>
      <c r="K1550">
        <v>0</v>
      </c>
      <c r="L1550">
        <v>0</v>
      </c>
      <c r="M1550" s="6">
        <v>360000</v>
      </c>
      <c r="O1550" t="s">
        <v>54</v>
      </c>
      <c r="P1550" t="s">
        <v>35</v>
      </c>
      <c r="Q1550" s="3">
        <v>54000000</v>
      </c>
      <c r="R1550" s="1">
        <v>1436.88215730294</v>
      </c>
      <c r="S1550" t="s">
        <v>1150</v>
      </c>
      <c r="T1550" t="s">
        <v>35</v>
      </c>
      <c r="U1550" t="s">
        <v>25</v>
      </c>
      <c r="V1550" t="s">
        <v>66</v>
      </c>
      <c r="W1550" s="4">
        <f>R1550</f>
        <v>1436.88215730294</v>
      </c>
      <c r="X1550" s="4">
        <f>Y1550*10000</f>
        <v>360000</v>
      </c>
      <c r="Y1550" s="9">
        <v>36</v>
      </c>
      <c r="Z1550" s="5">
        <f>W1550/Y1550</f>
        <v>39.913393258414999</v>
      </c>
      <c r="AA1550" t="str">
        <f>YEAR(E1550)&amp;"-"&amp;IF(MONTH(E1550)&lt;10,"0"&amp;MONTH(E1550),MONTH(E1550))</f>
        <v>2024-08</v>
      </c>
      <c r="AB1550" t="str">
        <f>YEAR(E1550)&amp;"-"&amp;IF(MONTH(E1550)/6&lt;=1,1,2)</f>
        <v>2024-2</v>
      </c>
    </row>
    <row r="1551" spans="1:29" hidden="1" x14ac:dyDescent="0.25">
      <c r="A1551">
        <v>8030850</v>
      </c>
      <c r="B1551">
        <v>464951</v>
      </c>
      <c r="C1551" t="s">
        <v>1145</v>
      </c>
      <c r="D1551" t="s">
        <v>483</v>
      </c>
      <c r="E1551" t="s">
        <v>968</v>
      </c>
      <c r="F1551" t="s">
        <v>23</v>
      </c>
      <c r="G1551" t="s">
        <v>24</v>
      </c>
      <c r="H1551" t="s">
        <v>24</v>
      </c>
      <c r="I1551" t="s">
        <v>25</v>
      </c>
      <c r="J1551" t="s">
        <v>33</v>
      </c>
      <c r="K1551">
        <v>-46.8282825</v>
      </c>
      <c r="L1551">
        <v>-72.659031299999995</v>
      </c>
      <c r="M1551" s="1">
        <v>0</v>
      </c>
      <c r="O1551" t="s">
        <v>54</v>
      </c>
      <c r="P1551" t="s">
        <v>35</v>
      </c>
      <c r="Q1551" s="3">
        <v>442500000</v>
      </c>
      <c r="R1551" s="1">
        <v>11774.451011232401</v>
      </c>
      <c r="S1551" t="s">
        <v>1146</v>
      </c>
      <c r="T1551" t="s">
        <v>1147</v>
      </c>
      <c r="U1551" t="s">
        <v>25</v>
      </c>
      <c r="V1551" t="s">
        <v>36</v>
      </c>
      <c r="W1551" s="4">
        <f>R1551</f>
        <v>11774.451011232401</v>
      </c>
      <c r="X1551" s="4">
        <f>Y1551*10000</f>
        <v>2950000</v>
      </c>
      <c r="Y1551" s="9">
        <v>295</v>
      </c>
      <c r="Z1551" s="5">
        <f>W1551/Y1551</f>
        <v>39.913393258414921</v>
      </c>
      <c r="AA1551" t="str">
        <f>YEAR(E1551)&amp;"-"&amp;IF(MONTH(E1551)&lt;10,"0"&amp;MONTH(E1551),MONTH(E1551))</f>
        <v>2024-08</v>
      </c>
      <c r="AB1551" t="str">
        <f>YEAR(E1551)&amp;"-"&amp;IF(MONTH(E1551)/6&lt;=1,1,2)</f>
        <v>2024-2</v>
      </c>
    </row>
    <row r="1552" spans="1:29" hidden="1" x14ac:dyDescent="0.25">
      <c r="A1552">
        <v>7980759</v>
      </c>
      <c r="B1552">
        <v>458034</v>
      </c>
      <c r="C1552" t="s">
        <v>1140</v>
      </c>
      <c r="D1552" t="s">
        <v>1141</v>
      </c>
      <c r="E1552" t="s">
        <v>657</v>
      </c>
      <c r="F1552" t="s">
        <v>32</v>
      </c>
      <c r="G1552" t="s">
        <v>24</v>
      </c>
      <c r="H1552" t="s">
        <v>24</v>
      </c>
      <c r="I1552" t="s">
        <v>25</v>
      </c>
      <c r="J1552" t="s">
        <v>70</v>
      </c>
      <c r="K1552">
        <v>0</v>
      </c>
      <c r="L1552">
        <v>0</v>
      </c>
      <c r="M1552" s="1">
        <v>1514800</v>
      </c>
      <c r="O1552" t="s">
        <v>54</v>
      </c>
      <c r="P1552" t="s">
        <v>35</v>
      </c>
      <c r="Q1552" s="3">
        <v>225488220</v>
      </c>
      <c r="R1552" s="1">
        <v>6000</v>
      </c>
      <c r="S1552" t="s">
        <v>1142</v>
      </c>
      <c r="T1552" t="s">
        <v>35</v>
      </c>
      <c r="U1552" t="s">
        <v>25</v>
      </c>
      <c r="V1552" t="s">
        <v>73</v>
      </c>
      <c r="W1552" s="4">
        <f>R1552</f>
        <v>6000</v>
      </c>
      <c r="X1552" s="4">
        <f>Y1552*10000</f>
        <v>1514800</v>
      </c>
      <c r="Y1552" s="9">
        <v>151.47999999999999</v>
      </c>
      <c r="Z1552" s="5">
        <f>W1552/Y1552</f>
        <v>39.609189331925009</v>
      </c>
      <c r="AA1552" t="str">
        <f>YEAR(E1552)&amp;"-"&amp;IF(MONTH(E1552)&lt;10,"0"&amp;MONTH(E1552),MONTH(E1552))</f>
        <v>2024-08</v>
      </c>
      <c r="AB1552" t="str">
        <f>YEAR(E1552)&amp;"-"&amp;IF(MONTH(E1552)/6&lt;=1,1,2)</f>
        <v>2024-2</v>
      </c>
    </row>
    <row r="1553" spans="1:29" hidden="1" x14ac:dyDescent="0.25">
      <c r="A1553">
        <v>8021451</v>
      </c>
      <c r="B1553">
        <v>463920</v>
      </c>
      <c r="C1553" t="s">
        <v>1116</v>
      </c>
      <c r="D1553" t="s">
        <v>1117</v>
      </c>
      <c r="E1553" t="s">
        <v>557</v>
      </c>
      <c r="F1553" t="s">
        <v>32</v>
      </c>
      <c r="G1553" t="s">
        <v>24</v>
      </c>
      <c r="H1553" t="s">
        <v>24</v>
      </c>
      <c r="I1553" t="s">
        <v>25</v>
      </c>
      <c r="J1553" t="s">
        <v>33</v>
      </c>
      <c r="K1553">
        <v>0</v>
      </c>
      <c r="L1553">
        <v>0</v>
      </c>
      <c r="M1553" s="1">
        <v>2436000</v>
      </c>
      <c r="O1553" t="s">
        <v>54</v>
      </c>
      <c r="P1553" t="s">
        <v>35</v>
      </c>
      <c r="Q1553" s="3">
        <v>350000000</v>
      </c>
      <c r="R1553" s="1">
        <v>9313.1250936301694</v>
      </c>
      <c r="S1553" t="s">
        <v>1118</v>
      </c>
      <c r="T1553" t="s">
        <v>35</v>
      </c>
      <c r="U1553" t="s">
        <v>25</v>
      </c>
      <c r="V1553" t="s">
        <v>36</v>
      </c>
      <c r="W1553" s="4">
        <f>R1553</f>
        <v>9313.1250936301694</v>
      </c>
      <c r="X1553" s="4">
        <f>Y1553*10000</f>
        <v>2436000</v>
      </c>
      <c r="Y1553" s="9">
        <v>243.6</v>
      </c>
      <c r="Z1553" s="5">
        <f>W1553/Y1553</f>
        <v>38.23121959618296</v>
      </c>
      <c r="AA1553" t="str">
        <f>YEAR(E1553)&amp;"-"&amp;IF(MONTH(E1553)&lt;10,"0"&amp;MONTH(E1553),MONTH(E1553))</f>
        <v>2024-08</v>
      </c>
      <c r="AB1553" t="str">
        <f>YEAR(E1553)&amp;"-"&amp;IF(MONTH(E1553)/6&lt;=1,1,2)</f>
        <v>2024-2</v>
      </c>
    </row>
    <row r="1554" spans="1:29" x14ac:dyDescent="0.25">
      <c r="A1554">
        <v>6762372</v>
      </c>
      <c r="B1554">
        <v>367705</v>
      </c>
      <c r="C1554" s="10" t="s">
        <v>807</v>
      </c>
      <c r="D1554" t="s">
        <v>93</v>
      </c>
      <c r="E1554" t="s">
        <v>808</v>
      </c>
      <c r="F1554" t="s">
        <v>23</v>
      </c>
      <c r="G1554" t="s">
        <v>24</v>
      </c>
      <c r="H1554" t="s">
        <v>39</v>
      </c>
      <c r="I1554" t="s">
        <v>25</v>
      </c>
      <c r="J1554" t="s">
        <v>63</v>
      </c>
      <c r="K1554">
        <v>-46.402738200000002</v>
      </c>
      <c r="L1554">
        <v>-71.878208999999998</v>
      </c>
      <c r="M1554" s="1">
        <v>0</v>
      </c>
      <c r="O1554" t="s">
        <v>54</v>
      </c>
      <c r="P1554" t="s">
        <v>35</v>
      </c>
      <c r="Q1554" s="3">
        <v>366324154</v>
      </c>
      <c r="R1554" s="1">
        <v>10000</v>
      </c>
      <c r="S1554" t="s">
        <v>802</v>
      </c>
      <c r="T1554" t="s">
        <v>806</v>
      </c>
      <c r="U1554" t="s">
        <v>25</v>
      </c>
      <c r="V1554" t="s">
        <v>66</v>
      </c>
      <c r="W1554" s="4">
        <f>R1554</f>
        <v>10000</v>
      </c>
      <c r="X1554" s="4">
        <f>Y1554*10000</f>
        <v>3420000</v>
      </c>
      <c r="Y1554" s="9">
        <v>342</v>
      </c>
      <c r="Z1554" s="5">
        <f>W1554/Y1554</f>
        <v>29.239766081871345</v>
      </c>
      <c r="AA1554" t="str">
        <f>YEAR(E1554)&amp;"-"&amp;IF(MONTH(E1554)&lt;10,"0"&amp;MONTH(E1554),MONTH(E1554))</f>
        <v>2023-12</v>
      </c>
      <c r="AB1554" t="str">
        <f>YEAR(E1554)&amp;"-"&amp;IF(MONTH(E1554)/6&lt;=1,1,2)</f>
        <v>2023-2</v>
      </c>
      <c r="AC1554">
        <v>3</v>
      </c>
    </row>
    <row r="1555" spans="1:29" hidden="1" x14ac:dyDescent="0.25">
      <c r="A1555">
        <v>8021458</v>
      </c>
      <c r="B1555">
        <v>463924</v>
      </c>
      <c r="C1555" t="s">
        <v>1081</v>
      </c>
      <c r="D1555" t="s">
        <v>1082</v>
      </c>
      <c r="E1555" t="s">
        <v>557</v>
      </c>
      <c r="F1555" t="s">
        <v>32</v>
      </c>
      <c r="G1555" t="s">
        <v>24</v>
      </c>
      <c r="H1555" t="s">
        <v>24</v>
      </c>
      <c r="I1555" t="s">
        <v>25</v>
      </c>
      <c r="J1555" t="s">
        <v>33</v>
      </c>
      <c r="K1555">
        <v>0</v>
      </c>
      <c r="L1555">
        <v>0</v>
      </c>
      <c r="M1555" s="1">
        <v>850000</v>
      </c>
      <c r="O1555" t="s">
        <v>54</v>
      </c>
      <c r="P1555" t="s">
        <v>35</v>
      </c>
      <c r="Q1555" s="3">
        <v>120000000</v>
      </c>
      <c r="R1555" s="1">
        <v>3193.0714606731999</v>
      </c>
      <c r="S1555" t="s">
        <v>1083</v>
      </c>
      <c r="T1555" t="s">
        <v>35</v>
      </c>
      <c r="U1555" t="s">
        <v>25</v>
      </c>
      <c r="V1555" t="s">
        <v>36</v>
      </c>
      <c r="W1555" s="4">
        <f>R1555</f>
        <v>3193.0714606731999</v>
      </c>
      <c r="X1555" s="4">
        <f>Y1555*10000</f>
        <v>850000</v>
      </c>
      <c r="Y1555" s="9">
        <v>85</v>
      </c>
      <c r="Z1555" s="5">
        <f>W1555/Y1555</f>
        <v>37.565546596155293</v>
      </c>
      <c r="AA1555" t="str">
        <f>YEAR(E1555)&amp;"-"&amp;IF(MONTH(E1555)&lt;10,"0"&amp;MONTH(E1555),MONTH(E1555))</f>
        <v>2024-08</v>
      </c>
      <c r="AB1555" t="str">
        <f>YEAR(E1555)&amp;"-"&amp;IF(MONTH(E1555)/6&lt;=1,1,2)</f>
        <v>2024-2</v>
      </c>
    </row>
    <row r="1556" spans="1:29" x14ac:dyDescent="0.25">
      <c r="A1556">
        <v>7898648</v>
      </c>
      <c r="B1556">
        <v>447244</v>
      </c>
      <c r="C1556" s="10" t="s">
        <v>567</v>
      </c>
      <c r="D1556" t="s">
        <v>568</v>
      </c>
      <c r="E1556" t="s">
        <v>569</v>
      </c>
      <c r="F1556" t="s">
        <v>32</v>
      </c>
      <c r="G1556" t="s">
        <v>24</v>
      </c>
      <c r="H1556" t="s">
        <v>24</v>
      </c>
      <c r="I1556" t="s">
        <v>25</v>
      </c>
      <c r="J1556" t="s">
        <v>63</v>
      </c>
      <c r="K1556" s="11">
        <v>-45.8927718842044</v>
      </c>
      <c r="L1556">
        <v>-72.650535010165399</v>
      </c>
      <c r="M1556" s="1">
        <v>3470000</v>
      </c>
      <c r="O1556" t="s">
        <v>54</v>
      </c>
      <c r="P1556" t="s">
        <v>35</v>
      </c>
      <c r="Q1556" s="3">
        <v>304409097</v>
      </c>
      <c r="R1556" s="1">
        <v>8100</v>
      </c>
      <c r="S1556" t="s">
        <v>570</v>
      </c>
      <c r="T1556" t="s">
        <v>571</v>
      </c>
      <c r="U1556" t="s">
        <v>25</v>
      </c>
      <c r="V1556" t="s">
        <v>66</v>
      </c>
      <c r="W1556" s="4">
        <f>R1556</f>
        <v>8100</v>
      </c>
      <c r="X1556" s="4">
        <f>Y1556*10000</f>
        <v>3470000</v>
      </c>
      <c r="Y1556" s="9">
        <v>347</v>
      </c>
      <c r="Z1556" s="5">
        <f>W1556/Y1556</f>
        <v>23.342939481268012</v>
      </c>
      <c r="AA1556" t="str">
        <f>YEAR(E1556)&amp;"-"&amp;IF(MONTH(E1556)&lt;10,"0"&amp;MONTH(E1556),MONTH(E1556))</f>
        <v>2024-07</v>
      </c>
      <c r="AB1556" t="str">
        <f>YEAR(E1556)&amp;"-"&amp;IF(MONTH(E1556)/6&lt;=1,1,2)</f>
        <v>2024-2</v>
      </c>
      <c r="AC1556">
        <v>1</v>
      </c>
    </row>
    <row r="1557" spans="1:29" hidden="1" x14ac:dyDescent="0.25">
      <c r="A1557">
        <v>7707297</v>
      </c>
      <c r="B1557">
        <v>430555</v>
      </c>
      <c r="C1557" t="s">
        <v>1054</v>
      </c>
      <c r="D1557" t="s">
        <v>558</v>
      </c>
      <c r="E1557" t="s">
        <v>324</v>
      </c>
      <c r="F1557" t="s">
        <v>23</v>
      </c>
      <c r="G1557" t="s">
        <v>24</v>
      </c>
      <c r="H1557" t="s">
        <v>39</v>
      </c>
      <c r="I1557" t="s">
        <v>25</v>
      </c>
      <c r="J1557" t="s">
        <v>70</v>
      </c>
      <c r="K1557">
        <v>-45.571225400000003</v>
      </c>
      <c r="L1557">
        <v>-72.068264999999997</v>
      </c>
      <c r="M1557" s="1">
        <v>0</v>
      </c>
      <c r="O1557" t="s">
        <v>54</v>
      </c>
      <c r="P1557" t="s">
        <v>35</v>
      </c>
      <c r="Q1557" s="7">
        <v>2320000000</v>
      </c>
      <c r="R1557" s="1">
        <v>21290.406196998501</v>
      </c>
      <c r="S1557" t="s">
        <v>1055</v>
      </c>
      <c r="T1557" t="s">
        <v>1056</v>
      </c>
      <c r="U1557" t="s">
        <v>25</v>
      </c>
      <c r="V1557" t="s">
        <v>73</v>
      </c>
      <c r="W1557" s="4">
        <f>R1557</f>
        <v>21290.406196998501</v>
      </c>
      <c r="X1557" s="4">
        <f>Y1557*10000</f>
        <v>5803299.9999999991</v>
      </c>
      <c r="Y1557" s="9">
        <v>580.32999999999993</v>
      </c>
      <c r="Z1557" s="5">
        <f>W1557/Y1557</f>
        <v>36.686723410815404</v>
      </c>
      <c r="AA1557" t="str">
        <f>YEAR(E1557)&amp;"-"&amp;IF(MONTH(E1557)&lt;10,"0"&amp;MONTH(E1557),MONTH(E1557))</f>
        <v>2024-07</v>
      </c>
      <c r="AB1557" t="str">
        <f>YEAR(E1557)&amp;"-"&amp;IF(MONTH(E1557)/6&lt;=1,1,2)</f>
        <v>2024-2</v>
      </c>
    </row>
    <row r="1558" spans="1:29" hidden="1" x14ac:dyDescent="0.25">
      <c r="A1558">
        <v>7879587</v>
      </c>
      <c r="B1558">
        <v>445323</v>
      </c>
      <c r="C1558" t="s">
        <v>1053</v>
      </c>
      <c r="D1558" t="s">
        <v>558</v>
      </c>
      <c r="E1558" t="s">
        <v>407</v>
      </c>
      <c r="F1558" t="s">
        <v>23</v>
      </c>
      <c r="G1558" t="s">
        <v>24</v>
      </c>
      <c r="H1558" t="s">
        <v>24</v>
      </c>
      <c r="I1558" t="s">
        <v>25</v>
      </c>
      <c r="J1558" t="s">
        <v>26</v>
      </c>
      <c r="K1558">
        <v>-45.222676999999997</v>
      </c>
      <c r="L1558">
        <v>-72.504272</v>
      </c>
      <c r="M1558" s="1">
        <v>0</v>
      </c>
      <c r="O1558" t="s">
        <v>54</v>
      </c>
      <c r="P1558" t="s">
        <v>35</v>
      </c>
      <c r="Q1558" s="3">
        <v>2879798993</v>
      </c>
      <c r="R1558" s="1">
        <v>76500</v>
      </c>
      <c r="S1558" t="s">
        <v>1051</v>
      </c>
      <c r="T1558" t="s">
        <v>1052</v>
      </c>
      <c r="U1558" t="s">
        <v>25</v>
      </c>
      <c r="V1558" t="s">
        <v>25</v>
      </c>
      <c r="W1558" s="4">
        <f>R1558</f>
        <v>76500</v>
      </c>
      <c r="X1558" s="4">
        <f>Y1558*10000</f>
        <v>20890000</v>
      </c>
      <c r="Y1558" s="9">
        <v>2089</v>
      </c>
      <c r="Z1558" s="5">
        <f>W1558/Y1558</f>
        <v>36.62039253231211</v>
      </c>
      <c r="AA1558" t="str">
        <f>YEAR(E1558)&amp;"-"&amp;IF(MONTH(E1558)&lt;10,"0"&amp;MONTH(E1558),MONTH(E1558))</f>
        <v>2024-07</v>
      </c>
      <c r="AB1558" t="str">
        <f>YEAR(E1558)&amp;"-"&amp;IF(MONTH(E1558)/6&lt;=1,1,2)</f>
        <v>2024-2</v>
      </c>
    </row>
    <row r="1559" spans="1:29" hidden="1" x14ac:dyDescent="0.25">
      <c r="A1559">
        <v>7845816</v>
      </c>
      <c r="B1559">
        <v>441286</v>
      </c>
      <c r="C1559" t="s">
        <v>990</v>
      </c>
      <c r="D1559" t="s">
        <v>378</v>
      </c>
      <c r="E1559" t="s">
        <v>406</v>
      </c>
      <c r="F1559" t="s">
        <v>32</v>
      </c>
      <c r="G1559" t="s">
        <v>24</v>
      </c>
      <c r="H1559" t="s">
        <v>24</v>
      </c>
      <c r="I1559" t="s">
        <v>25</v>
      </c>
      <c r="J1559" t="s">
        <v>70</v>
      </c>
      <c r="K1559">
        <v>0</v>
      </c>
      <c r="L1559">
        <v>0</v>
      </c>
      <c r="M1559" s="1">
        <v>0</v>
      </c>
      <c r="O1559" t="s">
        <v>54</v>
      </c>
      <c r="P1559" t="s">
        <v>35</v>
      </c>
      <c r="Q1559" s="3">
        <v>1300000</v>
      </c>
      <c r="R1559" s="6">
        <f>34.5837854719902*Y1559</f>
        <v>25937.839103992646</v>
      </c>
      <c r="S1559" t="s">
        <v>991</v>
      </c>
      <c r="T1559" t="s">
        <v>35</v>
      </c>
      <c r="U1559" t="s">
        <v>25</v>
      </c>
      <c r="V1559" t="s">
        <v>73</v>
      </c>
      <c r="W1559" s="4">
        <f>R1559</f>
        <v>25937.839103992646</v>
      </c>
      <c r="X1559" s="4">
        <f>Y1559*10000</f>
        <v>7500000</v>
      </c>
      <c r="Y1559" s="9">
        <v>750</v>
      </c>
      <c r="Z1559" s="5">
        <f>W1559/Y1559</f>
        <v>34.583785471990197</v>
      </c>
      <c r="AA1559" t="str">
        <f>YEAR(E1559)&amp;"-"&amp;IF(MONTH(E1559)&lt;10,"0"&amp;MONTH(E1559),MONTH(E1559))</f>
        <v>2024-07</v>
      </c>
      <c r="AB1559" t="str">
        <f>YEAR(E1559)&amp;"-"&amp;IF(MONTH(E1559)/6&lt;=1,1,2)</f>
        <v>2024-2</v>
      </c>
    </row>
    <row r="1560" spans="1:29" hidden="1" x14ac:dyDescent="0.25">
      <c r="A1560">
        <v>7740039</v>
      </c>
      <c r="B1560">
        <v>433101</v>
      </c>
      <c r="C1560" t="s">
        <v>989</v>
      </c>
      <c r="D1560" t="s">
        <v>91</v>
      </c>
      <c r="E1560" t="s">
        <v>519</v>
      </c>
      <c r="F1560" t="s">
        <v>23</v>
      </c>
      <c r="G1560" t="s">
        <v>24</v>
      </c>
      <c r="H1560" t="s">
        <v>24</v>
      </c>
      <c r="I1560" t="s">
        <v>25</v>
      </c>
      <c r="J1560" t="s">
        <v>127</v>
      </c>
      <c r="K1560">
        <v>-47.113821899999998</v>
      </c>
      <c r="L1560">
        <v>-72.764110099999996</v>
      </c>
      <c r="M1560" s="1">
        <v>4400000</v>
      </c>
      <c r="O1560" t="s">
        <v>54</v>
      </c>
      <c r="P1560" t="s">
        <v>35</v>
      </c>
      <c r="Q1560" s="3">
        <v>569636620</v>
      </c>
      <c r="R1560" s="1">
        <v>15200</v>
      </c>
      <c r="S1560" t="s">
        <v>986</v>
      </c>
      <c r="T1560" t="s">
        <v>644</v>
      </c>
      <c r="U1560" t="s">
        <v>25</v>
      </c>
      <c r="V1560" t="s">
        <v>129</v>
      </c>
      <c r="W1560" s="4">
        <f>R1560</f>
        <v>15200</v>
      </c>
      <c r="X1560" s="4">
        <f>Y1560*10000</f>
        <v>4400000</v>
      </c>
      <c r="Y1560" s="9">
        <v>440</v>
      </c>
      <c r="Z1560" s="5">
        <f>W1560/Y1560</f>
        <v>34.545454545454547</v>
      </c>
      <c r="AA1560" t="str">
        <f>YEAR(E1560)&amp;"-"&amp;IF(MONTH(E1560)&lt;10,"0"&amp;MONTH(E1560),MONTH(E1560))</f>
        <v>2024-07</v>
      </c>
      <c r="AB1560" t="str">
        <f>YEAR(E1560)&amp;"-"&amp;IF(MONTH(E1560)/6&lt;=1,1,2)</f>
        <v>2024-2</v>
      </c>
    </row>
    <row r="1561" spans="1:29" hidden="1" x14ac:dyDescent="0.25">
      <c r="A1561">
        <v>7740009</v>
      </c>
      <c r="B1561">
        <v>433071</v>
      </c>
      <c r="C1561" t="s">
        <v>944</v>
      </c>
      <c r="D1561" t="s">
        <v>91</v>
      </c>
      <c r="E1561" t="s">
        <v>519</v>
      </c>
      <c r="F1561" t="s">
        <v>23</v>
      </c>
      <c r="G1561" t="s">
        <v>24</v>
      </c>
      <c r="H1561" t="s">
        <v>24</v>
      </c>
      <c r="I1561" t="s">
        <v>25</v>
      </c>
      <c r="J1561" t="s">
        <v>127</v>
      </c>
      <c r="K1561">
        <v>-47.197890200000003</v>
      </c>
      <c r="L1561">
        <v>-72.244546900000003</v>
      </c>
      <c r="M1561" s="1">
        <v>2800000</v>
      </c>
      <c r="O1561" t="s">
        <v>54</v>
      </c>
      <c r="P1561" t="s">
        <v>35</v>
      </c>
      <c r="Q1561" s="3">
        <v>352275278</v>
      </c>
      <c r="R1561" s="1">
        <v>9400</v>
      </c>
      <c r="S1561" t="s">
        <v>945</v>
      </c>
      <c r="T1561" t="s">
        <v>644</v>
      </c>
      <c r="U1561" t="s">
        <v>25</v>
      </c>
      <c r="V1561" t="s">
        <v>129</v>
      </c>
      <c r="W1561" s="4">
        <f>R1561</f>
        <v>9400</v>
      </c>
      <c r="X1561" s="4">
        <f>Y1561*10000</f>
        <v>2800000</v>
      </c>
      <c r="Y1561" s="9">
        <v>280</v>
      </c>
      <c r="Z1561" s="5">
        <f>W1561/Y1561</f>
        <v>33.571428571428569</v>
      </c>
      <c r="AA1561" t="str">
        <f>YEAR(E1561)&amp;"-"&amp;IF(MONTH(E1561)&lt;10,"0"&amp;MONTH(E1561),MONTH(E1561))</f>
        <v>2024-07</v>
      </c>
      <c r="AB1561" t="str">
        <f>YEAR(E1561)&amp;"-"&amp;IF(MONTH(E1561)/6&lt;=1,1,2)</f>
        <v>2024-2</v>
      </c>
    </row>
    <row r="1562" spans="1:29" hidden="1" x14ac:dyDescent="0.25">
      <c r="A1562">
        <v>7973532</v>
      </c>
      <c r="B1562">
        <v>456724</v>
      </c>
      <c r="C1562" t="s">
        <v>858</v>
      </c>
      <c r="D1562" t="s">
        <v>859</v>
      </c>
      <c r="E1562" t="s">
        <v>657</v>
      </c>
      <c r="F1562" t="s">
        <v>32</v>
      </c>
      <c r="G1562" t="s">
        <v>24</v>
      </c>
      <c r="H1562" t="s">
        <v>24</v>
      </c>
      <c r="I1562" t="s">
        <v>25</v>
      </c>
      <c r="J1562" t="s">
        <v>33</v>
      </c>
      <c r="K1562">
        <v>0</v>
      </c>
      <c r="L1562">
        <v>0</v>
      </c>
      <c r="M1562" s="1">
        <v>0</v>
      </c>
      <c r="O1562" t="s">
        <v>54</v>
      </c>
      <c r="P1562" t="s">
        <v>35</v>
      </c>
      <c r="Q1562" s="3">
        <v>282000000</v>
      </c>
      <c r="R1562" s="1">
        <v>7503.7179325820198</v>
      </c>
      <c r="S1562" t="s">
        <v>860</v>
      </c>
      <c r="T1562" t="s">
        <v>35</v>
      </c>
      <c r="U1562" t="s">
        <v>25</v>
      </c>
      <c r="V1562" t="s">
        <v>36</v>
      </c>
      <c r="W1562" s="4">
        <f>R1562</f>
        <v>7503.7179325820198</v>
      </c>
      <c r="X1562" s="4">
        <f>Y1562*10000</f>
        <v>2350000</v>
      </c>
      <c r="Y1562" s="9">
        <v>235</v>
      </c>
      <c r="Z1562" s="5">
        <f>W1562/Y1562</f>
        <v>31.930714606732</v>
      </c>
      <c r="AA1562" t="str">
        <f>YEAR(E1562)&amp;"-"&amp;IF(MONTH(E1562)&lt;10,"0"&amp;MONTH(E1562),MONTH(E1562))</f>
        <v>2024-08</v>
      </c>
      <c r="AB1562" t="str">
        <f>YEAR(E1562)&amp;"-"&amp;IF(MONTH(E1562)/6&lt;=1,1,2)</f>
        <v>2024-2</v>
      </c>
    </row>
    <row r="1563" spans="1:29" hidden="1" x14ac:dyDescent="0.25">
      <c r="A1563">
        <v>7795830</v>
      </c>
      <c r="B1563">
        <v>436673</v>
      </c>
      <c r="C1563" t="s">
        <v>855</v>
      </c>
      <c r="D1563" t="s">
        <v>854</v>
      </c>
      <c r="E1563" t="s">
        <v>856</v>
      </c>
      <c r="F1563" t="s">
        <v>153</v>
      </c>
      <c r="G1563" t="s">
        <v>24</v>
      </c>
      <c r="H1563" t="s">
        <v>39</v>
      </c>
      <c r="I1563" t="s">
        <v>25</v>
      </c>
      <c r="J1563" t="s">
        <v>33</v>
      </c>
      <c r="K1563">
        <v>0</v>
      </c>
      <c r="L1563">
        <v>0</v>
      </c>
      <c r="M1563" s="1">
        <v>2350000</v>
      </c>
      <c r="O1563" t="s">
        <v>54</v>
      </c>
      <c r="P1563" t="s">
        <v>35</v>
      </c>
      <c r="Q1563" s="3">
        <v>282000000</v>
      </c>
      <c r="R1563" s="1">
        <v>7501</v>
      </c>
      <c r="S1563" t="s">
        <v>857</v>
      </c>
      <c r="T1563" t="s">
        <v>188</v>
      </c>
      <c r="U1563" t="s">
        <v>25</v>
      </c>
      <c r="V1563" t="s">
        <v>36</v>
      </c>
      <c r="W1563" s="4">
        <f>R1563</f>
        <v>7501</v>
      </c>
      <c r="X1563" s="4">
        <f>Y1563*10000</f>
        <v>2350000</v>
      </c>
      <c r="Y1563" s="9">
        <v>235</v>
      </c>
      <c r="Z1563" s="5">
        <f>W1563/Y1563</f>
        <v>31.919148936170213</v>
      </c>
      <c r="AA1563" t="str">
        <f>YEAR(E1563)&amp;"-"&amp;IF(MONTH(E1563)&lt;10,"0"&amp;MONTH(E1563),MONTH(E1563))</f>
        <v>2024-07</v>
      </c>
      <c r="AB1563" t="str">
        <f>YEAR(E1563)&amp;"-"&amp;IF(MONTH(E1563)/6&lt;=1,1,2)</f>
        <v>2024-2</v>
      </c>
    </row>
    <row r="1564" spans="1:29" hidden="1" x14ac:dyDescent="0.25">
      <c r="A1564">
        <v>7740005</v>
      </c>
      <c r="B1564">
        <v>433067</v>
      </c>
      <c r="C1564" t="s">
        <v>841</v>
      </c>
      <c r="D1564" t="s">
        <v>91</v>
      </c>
      <c r="E1564" t="s">
        <v>519</v>
      </c>
      <c r="F1564" t="s">
        <v>23</v>
      </c>
      <c r="G1564" t="s">
        <v>24</v>
      </c>
      <c r="H1564" t="s">
        <v>24</v>
      </c>
      <c r="I1564" t="s">
        <v>25</v>
      </c>
      <c r="J1564" t="s">
        <v>63</v>
      </c>
      <c r="K1564">
        <v>-46.391609699999997</v>
      </c>
      <c r="L1564">
        <v>-72.451134199999998</v>
      </c>
      <c r="M1564" s="1">
        <v>6800000</v>
      </c>
      <c r="O1564" t="s">
        <v>54</v>
      </c>
      <c r="P1564" t="s">
        <v>35</v>
      </c>
      <c r="Q1564" s="3">
        <v>796366986</v>
      </c>
      <c r="R1564" s="1">
        <v>21250</v>
      </c>
      <c r="S1564" t="s">
        <v>835</v>
      </c>
      <c r="T1564" t="s">
        <v>840</v>
      </c>
      <c r="U1564" t="s">
        <v>25</v>
      </c>
      <c r="V1564" t="s">
        <v>66</v>
      </c>
      <c r="W1564" s="4">
        <f>R1564</f>
        <v>21250</v>
      </c>
      <c r="X1564" s="4">
        <f>Y1564*10000</f>
        <v>6800000</v>
      </c>
      <c r="Y1564" s="9">
        <v>680</v>
      </c>
      <c r="Z1564" s="5">
        <f>W1564/Y1564</f>
        <v>31.25</v>
      </c>
      <c r="AA1564" t="str">
        <f>YEAR(E1564)&amp;"-"&amp;IF(MONTH(E1564)&lt;10,"0"&amp;MONTH(E1564),MONTH(E1564))</f>
        <v>2024-07</v>
      </c>
      <c r="AB1564" t="str">
        <f>YEAR(E1564)&amp;"-"&amp;IF(MONTH(E1564)/6&lt;=1,1,2)</f>
        <v>2024-2</v>
      </c>
    </row>
    <row r="1565" spans="1:29" hidden="1" x14ac:dyDescent="0.25">
      <c r="A1565">
        <v>7740047</v>
      </c>
      <c r="B1565">
        <v>433109</v>
      </c>
      <c r="C1565" t="s">
        <v>809</v>
      </c>
      <c r="D1565" t="s">
        <v>91</v>
      </c>
      <c r="E1565" t="s">
        <v>519</v>
      </c>
      <c r="F1565" t="s">
        <v>23</v>
      </c>
      <c r="G1565" t="s">
        <v>24</v>
      </c>
      <c r="H1565" t="s">
        <v>24</v>
      </c>
      <c r="I1565" t="s">
        <v>25</v>
      </c>
      <c r="J1565" t="s">
        <v>42</v>
      </c>
      <c r="K1565">
        <v>-44.722659200000002</v>
      </c>
      <c r="L1565">
        <v>-72.149059600000001</v>
      </c>
      <c r="M1565" s="1">
        <v>7500000</v>
      </c>
      <c r="O1565" t="s">
        <v>54</v>
      </c>
      <c r="P1565" t="s">
        <v>35</v>
      </c>
      <c r="Q1565" s="3">
        <v>824474056</v>
      </c>
      <c r="R1565" s="1">
        <v>22000</v>
      </c>
      <c r="S1565" t="s">
        <v>810</v>
      </c>
      <c r="T1565" t="s">
        <v>45</v>
      </c>
      <c r="U1565" t="s">
        <v>25</v>
      </c>
      <c r="V1565" t="s">
        <v>46</v>
      </c>
      <c r="W1565" s="4">
        <f>R1565</f>
        <v>22000</v>
      </c>
      <c r="X1565" s="4">
        <f>Y1565*10000</f>
        <v>7500000</v>
      </c>
      <c r="Y1565" s="9">
        <v>750</v>
      </c>
      <c r="Z1565" s="5">
        <f>W1565/Y1565</f>
        <v>29.333333333333332</v>
      </c>
      <c r="AA1565" t="str">
        <f>YEAR(E1565)&amp;"-"&amp;IF(MONTH(E1565)&lt;10,"0"&amp;MONTH(E1565),MONTH(E1565))</f>
        <v>2024-07</v>
      </c>
      <c r="AB1565" t="str">
        <f>YEAR(E1565)&amp;"-"&amp;IF(MONTH(E1565)/6&lt;=1,1,2)</f>
        <v>2024-2</v>
      </c>
    </row>
    <row r="1566" spans="1:29" hidden="1" x14ac:dyDescent="0.25">
      <c r="A1566">
        <v>7740001</v>
      </c>
      <c r="B1566">
        <v>433063</v>
      </c>
      <c r="C1566" t="s">
        <v>789</v>
      </c>
      <c r="D1566" t="s">
        <v>91</v>
      </c>
      <c r="E1566" t="s">
        <v>519</v>
      </c>
      <c r="F1566" t="s">
        <v>23</v>
      </c>
      <c r="G1566" t="s">
        <v>24</v>
      </c>
      <c r="H1566" t="s">
        <v>24</v>
      </c>
      <c r="I1566" t="s">
        <v>25</v>
      </c>
      <c r="J1566" t="s">
        <v>33</v>
      </c>
      <c r="K1566">
        <v>-46.5282974</v>
      </c>
      <c r="L1566">
        <v>-71.7656901</v>
      </c>
      <c r="M1566" s="1">
        <v>0</v>
      </c>
      <c r="O1566" t="s">
        <v>54</v>
      </c>
      <c r="P1566" t="s">
        <v>35</v>
      </c>
      <c r="Q1566" s="3">
        <v>1723900298</v>
      </c>
      <c r="R1566" s="1">
        <v>46000</v>
      </c>
      <c r="S1566" t="s">
        <v>787</v>
      </c>
      <c r="T1566" t="s">
        <v>788</v>
      </c>
      <c r="U1566" t="s">
        <v>25</v>
      </c>
      <c r="V1566" t="s">
        <v>36</v>
      </c>
      <c r="W1566" s="4">
        <f>R1566</f>
        <v>46000</v>
      </c>
      <c r="X1566" s="4">
        <f>Y1566*10000</f>
        <v>16300000</v>
      </c>
      <c r="Y1566" s="9">
        <v>1630</v>
      </c>
      <c r="Z1566" s="5">
        <f>W1566/Y1566</f>
        <v>28.220858895705522</v>
      </c>
      <c r="AA1566" t="str">
        <f>YEAR(E1566)&amp;"-"&amp;IF(MONTH(E1566)&lt;10,"0"&amp;MONTH(E1566),MONTH(E1566))</f>
        <v>2024-07</v>
      </c>
      <c r="AB1566" t="str">
        <f>YEAR(E1566)&amp;"-"&amp;IF(MONTH(E1566)/6&lt;=1,1,2)</f>
        <v>2024-2</v>
      </c>
    </row>
    <row r="1567" spans="1:29" hidden="1" x14ac:dyDescent="0.25">
      <c r="A1567">
        <v>7739995</v>
      </c>
      <c r="B1567">
        <v>433057</v>
      </c>
      <c r="C1567" t="s">
        <v>739</v>
      </c>
      <c r="D1567" t="s">
        <v>91</v>
      </c>
      <c r="E1567" t="s">
        <v>519</v>
      </c>
      <c r="F1567" t="s">
        <v>23</v>
      </c>
      <c r="G1567" t="s">
        <v>24</v>
      </c>
      <c r="H1567" t="s">
        <v>24</v>
      </c>
      <c r="I1567" t="s">
        <v>25</v>
      </c>
      <c r="J1567" t="s">
        <v>127</v>
      </c>
      <c r="K1567">
        <v>-47.252079999999999</v>
      </c>
      <c r="L1567">
        <v>-72.575230000000005</v>
      </c>
      <c r="M1567" s="1">
        <v>6600000</v>
      </c>
      <c r="O1567" t="s">
        <v>54</v>
      </c>
      <c r="P1567" t="s">
        <v>35</v>
      </c>
      <c r="Q1567" s="3">
        <v>678317291</v>
      </c>
      <c r="R1567" s="1">
        <v>18100</v>
      </c>
      <c r="S1567" t="s">
        <v>737</v>
      </c>
      <c r="T1567" t="s">
        <v>738</v>
      </c>
      <c r="U1567" t="s">
        <v>25</v>
      </c>
      <c r="V1567" t="s">
        <v>129</v>
      </c>
      <c r="W1567" s="4">
        <f>R1567</f>
        <v>18100</v>
      </c>
      <c r="X1567" s="4">
        <f>Y1567*10000</f>
        <v>6600000</v>
      </c>
      <c r="Y1567" s="9">
        <v>660</v>
      </c>
      <c r="Z1567" s="5">
        <f>W1567/Y1567</f>
        <v>27.424242424242426</v>
      </c>
      <c r="AA1567" t="str">
        <f>YEAR(E1567)&amp;"-"&amp;IF(MONTH(E1567)&lt;10,"0"&amp;MONTH(E1567),MONTH(E1567))</f>
        <v>2024-07</v>
      </c>
      <c r="AB1567" t="str">
        <f>YEAR(E1567)&amp;"-"&amp;IF(MONTH(E1567)/6&lt;=1,1,2)</f>
        <v>2024-2</v>
      </c>
    </row>
    <row r="1568" spans="1:29" hidden="1" x14ac:dyDescent="0.25">
      <c r="A1568">
        <v>7893163</v>
      </c>
      <c r="B1568">
        <v>446527</v>
      </c>
      <c r="C1568" t="s">
        <v>720</v>
      </c>
      <c r="D1568" t="s">
        <v>88</v>
      </c>
      <c r="E1568" t="s">
        <v>569</v>
      </c>
      <c r="F1568" t="s">
        <v>32</v>
      </c>
      <c r="G1568" t="s">
        <v>24</v>
      </c>
      <c r="H1568" t="s">
        <v>24</v>
      </c>
      <c r="I1568" t="s">
        <v>25</v>
      </c>
      <c r="J1568" t="s">
        <v>33</v>
      </c>
      <c r="K1568">
        <v>-46.597354250000002</v>
      </c>
      <c r="L1568">
        <v>-71.810799549999999</v>
      </c>
      <c r="M1568" s="1">
        <v>0</v>
      </c>
      <c r="O1568" t="s">
        <v>54</v>
      </c>
      <c r="P1568" t="s">
        <v>35</v>
      </c>
      <c r="Q1568" s="3">
        <v>1484464115</v>
      </c>
      <c r="R1568" s="1">
        <v>39500</v>
      </c>
      <c r="S1568" t="s">
        <v>721</v>
      </c>
      <c r="T1568" t="s">
        <v>722</v>
      </c>
      <c r="U1568" t="s">
        <v>25</v>
      </c>
      <c r="V1568" t="s">
        <v>36</v>
      </c>
      <c r="W1568" s="4">
        <f>R1568</f>
        <v>39500</v>
      </c>
      <c r="X1568" s="4">
        <f>Y1568*10000</f>
        <v>14500000</v>
      </c>
      <c r="Y1568" s="9">
        <v>1450</v>
      </c>
      <c r="Z1568" s="5">
        <f>W1568/Y1568</f>
        <v>27.241379310344829</v>
      </c>
      <c r="AA1568" t="str">
        <f>YEAR(E1568)&amp;"-"&amp;IF(MONTH(E1568)&lt;10,"0"&amp;MONTH(E1568),MONTH(E1568))</f>
        <v>2024-07</v>
      </c>
      <c r="AB1568" t="str">
        <f>YEAR(E1568)&amp;"-"&amp;IF(MONTH(E1568)/6&lt;=1,1,2)</f>
        <v>2024-2</v>
      </c>
    </row>
    <row r="1569" spans="1:29" hidden="1" x14ac:dyDescent="0.25">
      <c r="A1569">
        <v>8016169</v>
      </c>
      <c r="B1569">
        <v>463569</v>
      </c>
      <c r="C1569" t="s">
        <v>685</v>
      </c>
      <c r="D1569" t="s">
        <v>686</v>
      </c>
      <c r="E1569" t="s">
        <v>335</v>
      </c>
      <c r="F1569" t="s">
        <v>32</v>
      </c>
      <c r="G1569" t="s">
        <v>24</v>
      </c>
      <c r="H1569" t="s">
        <v>24</v>
      </c>
      <c r="I1569" t="s">
        <v>25</v>
      </c>
      <c r="J1569" t="s">
        <v>33</v>
      </c>
      <c r="K1569">
        <v>0</v>
      </c>
      <c r="L1569">
        <v>0</v>
      </c>
      <c r="M1569" s="1">
        <v>5470000</v>
      </c>
      <c r="O1569" t="s">
        <v>54</v>
      </c>
      <c r="P1569" t="s">
        <v>35</v>
      </c>
      <c r="Q1569" s="3">
        <v>547000000</v>
      </c>
      <c r="R1569" s="1">
        <v>14555.084074902001</v>
      </c>
      <c r="S1569" t="s">
        <v>687</v>
      </c>
      <c r="T1569" t="s">
        <v>35</v>
      </c>
      <c r="U1569" t="s">
        <v>25</v>
      </c>
      <c r="V1569" t="s">
        <v>36</v>
      </c>
      <c r="W1569" s="4">
        <f>R1569</f>
        <v>14555.084074902001</v>
      </c>
      <c r="X1569" s="4">
        <f>Y1569*10000</f>
        <v>5470000</v>
      </c>
      <c r="Y1569" s="9">
        <v>547</v>
      </c>
      <c r="Z1569" s="5">
        <f>W1569/Y1569</f>
        <v>26.608928838943328</v>
      </c>
      <c r="AA1569" t="str">
        <f>YEAR(E1569)&amp;"-"&amp;IF(MONTH(E1569)&lt;10,"0"&amp;MONTH(E1569),MONTH(E1569))</f>
        <v>2024-08</v>
      </c>
      <c r="AB1569" t="str">
        <f>YEAR(E1569)&amp;"-"&amp;IF(MONTH(E1569)/6&lt;=1,1,2)</f>
        <v>2024-2</v>
      </c>
    </row>
    <row r="1570" spans="1:29" hidden="1" x14ac:dyDescent="0.25">
      <c r="A1570">
        <v>7953421</v>
      </c>
      <c r="B1570">
        <v>453817</v>
      </c>
      <c r="C1570" t="s">
        <v>656</v>
      </c>
      <c r="D1570" t="s">
        <v>329</v>
      </c>
      <c r="E1570" t="s">
        <v>657</v>
      </c>
      <c r="F1570" t="s">
        <v>32</v>
      </c>
      <c r="G1570" t="s">
        <v>24</v>
      </c>
      <c r="H1570" t="s">
        <v>24</v>
      </c>
      <c r="I1570" t="s">
        <v>25</v>
      </c>
      <c r="J1570" t="s">
        <v>70</v>
      </c>
      <c r="K1570">
        <v>0</v>
      </c>
      <c r="L1570">
        <v>0</v>
      </c>
      <c r="M1570" s="6">
        <v>162500</v>
      </c>
      <c r="O1570" t="s">
        <v>54</v>
      </c>
      <c r="P1570" t="s">
        <v>35</v>
      </c>
      <c r="Q1570" s="3">
        <v>16000000</v>
      </c>
      <c r="R1570" s="1">
        <v>425.74286142309302</v>
      </c>
      <c r="S1570" t="s">
        <v>658</v>
      </c>
      <c r="T1570" t="s">
        <v>35</v>
      </c>
      <c r="U1570" t="s">
        <v>25</v>
      </c>
      <c r="V1570" t="s">
        <v>73</v>
      </c>
      <c r="W1570" s="4">
        <f>R1570</f>
        <v>425.74286142309302</v>
      </c>
      <c r="X1570" s="4">
        <f>Y1570*10000</f>
        <v>162500</v>
      </c>
      <c r="Y1570" s="9">
        <v>16.25</v>
      </c>
      <c r="Z1570" s="5">
        <f>W1570/Y1570</f>
        <v>26.19956070295957</v>
      </c>
      <c r="AA1570" t="str">
        <f>YEAR(E1570)&amp;"-"&amp;IF(MONTH(E1570)&lt;10,"0"&amp;MONTH(E1570),MONTH(E1570))</f>
        <v>2024-08</v>
      </c>
      <c r="AB1570" t="str">
        <f>YEAR(E1570)&amp;"-"&amp;IF(MONTH(E1570)/6&lt;=1,1,2)</f>
        <v>2024-2</v>
      </c>
    </row>
    <row r="1571" spans="1:29" hidden="1" x14ac:dyDescent="0.25">
      <c r="A1571">
        <v>7699521</v>
      </c>
      <c r="B1571">
        <v>429857</v>
      </c>
      <c r="C1571" t="s">
        <v>603</v>
      </c>
      <c r="D1571" t="s">
        <v>557</v>
      </c>
      <c r="E1571" t="s">
        <v>558</v>
      </c>
      <c r="F1571" t="s">
        <v>271</v>
      </c>
      <c r="G1571" t="s">
        <v>24</v>
      </c>
      <c r="H1571" t="s">
        <v>24</v>
      </c>
      <c r="I1571" t="s">
        <v>25</v>
      </c>
      <c r="J1571" t="s">
        <v>59</v>
      </c>
      <c r="K1571">
        <v>-44.275530000000003</v>
      </c>
      <c r="L1571">
        <v>-73.688310000000001</v>
      </c>
      <c r="M1571" s="1">
        <v>0</v>
      </c>
      <c r="N1571">
        <v>0</v>
      </c>
      <c r="O1571" t="s">
        <v>54</v>
      </c>
      <c r="P1571" t="s">
        <v>35</v>
      </c>
      <c r="Q1571" s="3">
        <v>3956400000</v>
      </c>
      <c r="R1571" s="1">
        <v>105290.61</v>
      </c>
      <c r="S1571" t="s">
        <v>602</v>
      </c>
      <c r="T1571" t="s">
        <v>560</v>
      </c>
      <c r="U1571" t="s">
        <v>25</v>
      </c>
      <c r="V1571" t="s">
        <v>61</v>
      </c>
      <c r="W1571" s="4">
        <f>R1571</f>
        <v>105290.61</v>
      </c>
      <c r="X1571" s="4">
        <f>Y1571*10000</f>
        <v>42000000</v>
      </c>
      <c r="Y1571" s="9">
        <v>4200</v>
      </c>
      <c r="Z1571" s="5">
        <f>W1571/Y1571</f>
        <v>25.069192857142859</v>
      </c>
      <c r="AA1571" t="str">
        <f>YEAR(E1571)&amp;"-"&amp;IF(MONTH(E1571)&lt;10,"0"&amp;MONTH(E1571),MONTH(E1571))</f>
        <v>2024-07</v>
      </c>
      <c r="AB1571" t="str">
        <f>YEAR(E1571)&amp;"-"&amp;IF(MONTH(E1571)/6&lt;=1,1,2)</f>
        <v>2024-2</v>
      </c>
    </row>
    <row r="1572" spans="1:29" x14ac:dyDescent="0.25">
      <c r="A1572">
        <v>7489270</v>
      </c>
      <c r="B1572">
        <v>413168</v>
      </c>
      <c r="C1572" s="10" t="s">
        <v>565</v>
      </c>
      <c r="D1572" t="s">
        <v>244</v>
      </c>
      <c r="E1572" t="s">
        <v>152</v>
      </c>
      <c r="F1572" t="s">
        <v>153</v>
      </c>
      <c r="G1572" t="s">
        <v>24</v>
      </c>
      <c r="H1572" t="s">
        <v>24</v>
      </c>
      <c r="I1572" t="s">
        <v>25</v>
      </c>
      <c r="J1572" t="s">
        <v>63</v>
      </c>
      <c r="K1572" s="11">
        <v>-45.8927718842044</v>
      </c>
      <c r="L1572">
        <v>-72.650535010165399</v>
      </c>
      <c r="M1572" s="1">
        <v>3470000</v>
      </c>
      <c r="O1572" t="s">
        <v>54</v>
      </c>
      <c r="P1572" t="s">
        <v>35</v>
      </c>
      <c r="Q1572" s="3">
        <v>302816394</v>
      </c>
      <c r="R1572" s="1">
        <v>8100</v>
      </c>
      <c r="S1572" t="s">
        <v>566</v>
      </c>
      <c r="T1572" t="s">
        <v>178</v>
      </c>
      <c r="U1572" t="s">
        <v>25</v>
      </c>
      <c r="V1572" t="s">
        <v>66</v>
      </c>
      <c r="W1572" s="4">
        <f>R1572</f>
        <v>8100</v>
      </c>
      <c r="X1572" s="4">
        <f>Y1572*10000</f>
        <v>3470000</v>
      </c>
      <c r="Y1572" s="9">
        <v>347</v>
      </c>
      <c r="Z1572" s="5">
        <f>W1572/Y1572</f>
        <v>23.342939481268012</v>
      </c>
      <c r="AA1572" t="str">
        <f>YEAR(E1572)&amp;"-"&amp;IF(MONTH(E1572)&lt;10,"0"&amp;MONTH(E1572),MONTH(E1572))</f>
        <v>2024-05</v>
      </c>
      <c r="AB1572" t="str">
        <f>YEAR(E1572)&amp;"-"&amp;IF(MONTH(E1572)/6&lt;=1,1,2)</f>
        <v>2024-1</v>
      </c>
      <c r="AC1572">
        <v>1</v>
      </c>
    </row>
    <row r="1573" spans="1:29" hidden="1" x14ac:dyDescent="0.25">
      <c r="A1573">
        <v>7699519</v>
      </c>
      <c r="B1573">
        <v>429855</v>
      </c>
      <c r="C1573" t="s">
        <v>561</v>
      </c>
      <c r="D1573" t="s">
        <v>557</v>
      </c>
      <c r="E1573" t="s">
        <v>558</v>
      </c>
      <c r="F1573" t="s">
        <v>271</v>
      </c>
      <c r="G1573" t="s">
        <v>24</v>
      </c>
      <c r="H1573" t="s">
        <v>24</v>
      </c>
      <c r="I1573" t="s">
        <v>25</v>
      </c>
      <c r="J1573" t="s">
        <v>59</v>
      </c>
      <c r="K1573">
        <v>-43.658589999999997</v>
      </c>
      <c r="L1573">
        <v>-72.824119999999994</v>
      </c>
      <c r="M1573" s="1">
        <v>6520000</v>
      </c>
      <c r="N1573">
        <v>0</v>
      </c>
      <c r="O1573" t="s">
        <v>54</v>
      </c>
      <c r="P1573" t="s">
        <v>35</v>
      </c>
      <c r="Q1573" s="3">
        <v>563640000</v>
      </c>
      <c r="R1573" s="1">
        <v>15000</v>
      </c>
      <c r="S1573" t="s">
        <v>559</v>
      </c>
      <c r="T1573" t="s">
        <v>560</v>
      </c>
      <c r="U1573" t="s">
        <v>25</v>
      </c>
      <c r="V1573" t="s">
        <v>61</v>
      </c>
      <c r="W1573" s="4">
        <f t="shared" ref="W1573:W1578" si="72">R1573</f>
        <v>15000</v>
      </c>
      <c r="X1573" s="4">
        <f t="shared" ref="X1573:X1578" si="73">Y1573*10000</f>
        <v>6520000</v>
      </c>
      <c r="Y1573" s="9">
        <v>652</v>
      </c>
      <c r="Z1573" s="5">
        <f t="shared" ref="Z1573:Z1578" si="74">W1573/Y1573</f>
        <v>23.006134969325153</v>
      </c>
      <c r="AA1573" t="str">
        <f t="shared" ref="AA1573:AA1578" si="75">YEAR(E1573)&amp;"-"&amp;IF(MONTH(E1573)&lt;10,"0"&amp;MONTH(E1573),MONTH(E1573))</f>
        <v>2024-07</v>
      </c>
      <c r="AB1573" t="str">
        <f t="shared" ref="AB1573:AB1578" si="76">YEAR(E1573)&amp;"-"&amp;IF(MONTH(E1573)/6&lt;=1,1,2)</f>
        <v>2024-2</v>
      </c>
    </row>
    <row r="1574" spans="1:29" hidden="1" x14ac:dyDescent="0.25">
      <c r="A1574">
        <v>7739994</v>
      </c>
      <c r="B1574">
        <v>433056</v>
      </c>
      <c r="C1574" t="s">
        <v>518</v>
      </c>
      <c r="D1574" t="s">
        <v>91</v>
      </c>
      <c r="E1574" t="s">
        <v>519</v>
      </c>
      <c r="F1574" t="s">
        <v>23</v>
      </c>
      <c r="G1574" t="s">
        <v>24</v>
      </c>
      <c r="H1574" t="s">
        <v>24</v>
      </c>
      <c r="I1574" t="s">
        <v>25</v>
      </c>
      <c r="J1574" t="s">
        <v>26</v>
      </c>
      <c r="K1574">
        <v>-45.199759999999998</v>
      </c>
      <c r="L1574">
        <v>-73.425579999999997</v>
      </c>
      <c r="M1574" s="1">
        <v>6640000</v>
      </c>
      <c r="O1574" t="s">
        <v>54</v>
      </c>
      <c r="P1574" t="s">
        <v>35</v>
      </c>
      <c r="Q1574" s="3">
        <v>524665308</v>
      </c>
      <c r="R1574" s="1">
        <v>14000</v>
      </c>
      <c r="S1574" t="s">
        <v>520</v>
      </c>
      <c r="T1574" t="s">
        <v>521</v>
      </c>
      <c r="U1574" t="s">
        <v>25</v>
      </c>
      <c r="V1574" t="s">
        <v>25</v>
      </c>
      <c r="W1574" s="4">
        <f t="shared" si="72"/>
        <v>14000</v>
      </c>
      <c r="X1574" s="4">
        <f t="shared" si="73"/>
        <v>6640000</v>
      </c>
      <c r="Y1574" s="9">
        <v>664</v>
      </c>
      <c r="Z1574" s="5">
        <f t="shared" si="74"/>
        <v>21.08433734939759</v>
      </c>
      <c r="AA1574" t="str">
        <f t="shared" si="75"/>
        <v>2024-07</v>
      </c>
      <c r="AB1574" t="str">
        <f t="shared" si="76"/>
        <v>2024-2</v>
      </c>
    </row>
    <row r="1575" spans="1:29" hidden="1" x14ac:dyDescent="0.25">
      <c r="A1575">
        <v>7927209</v>
      </c>
      <c r="B1575">
        <v>450449</v>
      </c>
      <c r="C1575" t="s">
        <v>502</v>
      </c>
      <c r="D1575" t="s">
        <v>503</v>
      </c>
      <c r="E1575" t="s">
        <v>504</v>
      </c>
      <c r="F1575" t="s">
        <v>153</v>
      </c>
      <c r="G1575" t="s">
        <v>24</v>
      </c>
      <c r="H1575" t="s">
        <v>24</v>
      </c>
      <c r="I1575" t="s">
        <v>25</v>
      </c>
      <c r="J1575" t="s">
        <v>26</v>
      </c>
      <c r="K1575">
        <v>-45.599049995838001</v>
      </c>
      <c r="L1575">
        <v>-72.770625444698695</v>
      </c>
      <c r="M1575" s="1">
        <v>470000</v>
      </c>
      <c r="O1575" t="s">
        <v>54</v>
      </c>
      <c r="P1575" t="s">
        <v>35</v>
      </c>
      <c r="Q1575" s="3">
        <v>35000000</v>
      </c>
      <c r="R1575" s="1">
        <v>932</v>
      </c>
      <c r="S1575" t="s">
        <v>505</v>
      </c>
      <c r="T1575" t="s">
        <v>228</v>
      </c>
      <c r="U1575" t="s">
        <v>25</v>
      </c>
      <c r="V1575" t="s">
        <v>25</v>
      </c>
      <c r="W1575" s="4">
        <f t="shared" si="72"/>
        <v>932</v>
      </c>
      <c r="X1575" s="4">
        <f t="shared" si="73"/>
        <v>470000</v>
      </c>
      <c r="Y1575" s="9">
        <v>47</v>
      </c>
      <c r="Z1575" s="5">
        <f t="shared" si="74"/>
        <v>19.829787234042552</v>
      </c>
      <c r="AA1575" t="str">
        <f t="shared" si="75"/>
        <v>2024-07</v>
      </c>
      <c r="AB1575" t="str">
        <f t="shared" si="76"/>
        <v>2024-2</v>
      </c>
    </row>
    <row r="1576" spans="1:29" hidden="1" x14ac:dyDescent="0.25">
      <c r="A1576">
        <v>8029669</v>
      </c>
      <c r="B1576">
        <v>464726</v>
      </c>
      <c r="C1576" t="s">
        <v>482</v>
      </c>
      <c r="D1576" t="s">
        <v>483</v>
      </c>
      <c r="E1576" t="s">
        <v>483</v>
      </c>
      <c r="F1576" t="s">
        <v>23</v>
      </c>
      <c r="G1576" t="s">
        <v>24</v>
      </c>
      <c r="H1576" t="s">
        <v>24</v>
      </c>
      <c r="I1576" t="s">
        <v>25</v>
      </c>
      <c r="J1576" t="s">
        <v>127</v>
      </c>
      <c r="K1576">
        <v>-47.300757099999998</v>
      </c>
      <c r="L1576">
        <v>-72.865797599999993</v>
      </c>
      <c r="M1576" s="1">
        <v>0</v>
      </c>
      <c r="O1576" t="s">
        <v>54</v>
      </c>
      <c r="P1576" t="s">
        <v>35</v>
      </c>
      <c r="Q1576" s="3">
        <v>1176000000</v>
      </c>
      <c r="R1576" s="1">
        <v>31292.100314597399</v>
      </c>
      <c r="S1576" t="s">
        <v>484</v>
      </c>
      <c r="T1576" t="s">
        <v>485</v>
      </c>
      <c r="U1576" t="s">
        <v>25</v>
      </c>
      <c r="V1576" t="s">
        <v>129</v>
      </c>
      <c r="W1576" s="4">
        <f t="shared" si="72"/>
        <v>31292.100314597399</v>
      </c>
      <c r="X1576" s="4">
        <f t="shared" si="73"/>
        <v>16800000</v>
      </c>
      <c r="Y1576" s="9">
        <v>1680</v>
      </c>
      <c r="Z1576" s="5">
        <f t="shared" si="74"/>
        <v>18.626250187260357</v>
      </c>
      <c r="AA1576" t="str">
        <f t="shared" si="75"/>
        <v>2024-08</v>
      </c>
      <c r="AB1576" t="str">
        <f t="shared" si="76"/>
        <v>2024-2</v>
      </c>
    </row>
    <row r="1577" spans="1:29" hidden="1" x14ac:dyDescent="0.25">
      <c r="A1577">
        <v>7859539</v>
      </c>
      <c r="B1577">
        <v>442863</v>
      </c>
      <c r="C1577" t="s">
        <v>405</v>
      </c>
      <c r="D1577" t="s">
        <v>406</v>
      </c>
      <c r="E1577" t="s">
        <v>407</v>
      </c>
      <c r="F1577" t="s">
        <v>153</v>
      </c>
      <c r="G1577" t="s">
        <v>24</v>
      </c>
      <c r="H1577" t="s">
        <v>39</v>
      </c>
      <c r="I1577" t="s">
        <v>25</v>
      </c>
      <c r="J1577" t="s">
        <v>59</v>
      </c>
      <c r="K1577">
        <v>-44.4098696</v>
      </c>
      <c r="L1577">
        <v>-73.738240500000003</v>
      </c>
      <c r="M1577" s="1">
        <v>540000</v>
      </c>
      <c r="O1577" t="s">
        <v>54</v>
      </c>
      <c r="P1577" t="s">
        <v>35</v>
      </c>
      <c r="Q1577" s="3">
        <v>27500000</v>
      </c>
      <c r="R1577" s="1">
        <v>732</v>
      </c>
      <c r="S1577" t="s">
        <v>408</v>
      </c>
      <c r="T1577" t="s">
        <v>309</v>
      </c>
      <c r="U1577" t="s">
        <v>25</v>
      </c>
      <c r="V1577" t="s">
        <v>61</v>
      </c>
      <c r="W1577" s="4">
        <f t="shared" si="72"/>
        <v>732</v>
      </c>
      <c r="X1577" s="4">
        <f t="shared" si="73"/>
        <v>540000</v>
      </c>
      <c r="Y1577" s="9">
        <v>54</v>
      </c>
      <c r="Z1577" s="5">
        <f t="shared" si="74"/>
        <v>13.555555555555555</v>
      </c>
      <c r="AA1577" t="str">
        <f t="shared" si="75"/>
        <v>2024-07</v>
      </c>
      <c r="AB1577" t="str">
        <f t="shared" si="76"/>
        <v>2024-2</v>
      </c>
    </row>
    <row r="1578" spans="1:29" hidden="1" x14ac:dyDescent="0.25">
      <c r="A1578">
        <v>7737148</v>
      </c>
      <c r="B1578">
        <v>432750</v>
      </c>
      <c r="C1578" t="s">
        <v>117</v>
      </c>
      <c r="D1578" t="s">
        <v>91</v>
      </c>
      <c r="E1578" t="s">
        <v>118</v>
      </c>
      <c r="F1578" t="s">
        <v>23</v>
      </c>
      <c r="G1578" t="s">
        <v>24</v>
      </c>
      <c r="H1578" t="s">
        <v>39</v>
      </c>
      <c r="I1578" t="s">
        <v>25</v>
      </c>
      <c r="J1578" t="s">
        <v>106</v>
      </c>
      <c r="K1578">
        <v>-47.625045499999999</v>
      </c>
      <c r="L1578">
        <v>-73.667896299999995</v>
      </c>
      <c r="M1578" s="1">
        <v>0</v>
      </c>
      <c r="O1578" t="s">
        <v>54</v>
      </c>
      <c r="P1578" t="s">
        <v>35</v>
      </c>
      <c r="Q1578" s="3">
        <v>0</v>
      </c>
      <c r="R1578" s="1">
        <v>0</v>
      </c>
      <c r="S1578" t="s">
        <v>107</v>
      </c>
      <c r="T1578" t="s">
        <v>108</v>
      </c>
      <c r="U1578" t="s">
        <v>25</v>
      </c>
      <c r="V1578" t="s">
        <v>109</v>
      </c>
      <c r="W1578" s="4">
        <f t="shared" si="72"/>
        <v>0</v>
      </c>
      <c r="X1578" s="4">
        <f t="shared" si="73"/>
        <v>14350000</v>
      </c>
      <c r="Y1578" s="9">
        <v>1435</v>
      </c>
      <c r="Z1578" s="5">
        <f t="shared" si="74"/>
        <v>0</v>
      </c>
      <c r="AA1578" t="str">
        <f t="shared" si="75"/>
        <v>2024-07</v>
      </c>
      <c r="AB1578" t="str">
        <f t="shared" si="76"/>
        <v>2024-2</v>
      </c>
    </row>
  </sheetData>
  <autoFilter ref="A1:AC1578" xr:uid="{4FE87FC3-634A-479C-81D0-255C965ADD44}">
    <filterColumn colId="28">
      <customFilters>
        <customFilter operator="notEqual" val=" "/>
      </customFilters>
    </filterColumn>
    <sortState xmlns:xlrd2="http://schemas.microsoft.com/office/spreadsheetml/2017/richdata2" ref="A835:AC1572">
      <sortCondition descending="1" ref="Z1:Z1578"/>
    </sortState>
  </autoFilter>
  <hyperlinks>
    <hyperlink ref="C1572" r:id="rId1" xr:uid="{F3AF2D7A-9204-459A-A47C-6301BB5546D3}"/>
    <hyperlink ref="C1556" r:id="rId2" xr:uid="{5F8818B4-B995-4AA1-A1B4-12DA5F37EC2C}"/>
    <hyperlink ref="C1546" r:id="rId3" xr:uid="{5EF7A9EC-74F7-421E-A719-798D6EB22D75}"/>
    <hyperlink ref="C1541" r:id="rId4" xr:uid="{45B1517C-B4D0-4F3F-925B-35866DEA4029}"/>
    <hyperlink ref="C1540" r:id="rId5" xr:uid="{B56A5D1B-351A-47D0-BA57-0E0FA7BF7958}"/>
    <hyperlink ref="C1537" r:id="rId6" xr:uid="{31520EA4-D848-401D-A45B-18DCF297FF91}"/>
    <hyperlink ref="C1536" r:id="rId7" xr:uid="{256EBB6E-411B-4374-814B-2E3F1056FE4A}"/>
    <hyperlink ref="C1529" r:id="rId8" xr:uid="{24866EA6-08CA-4C01-A304-4667B1DA583E}"/>
    <hyperlink ref="C1522" r:id="rId9" xr:uid="{F1140304-3ACF-4963-9A9A-36DADCAD8FFA}"/>
    <hyperlink ref="C1521" r:id="rId10" xr:uid="{DB4A1D65-C21D-4ABA-902E-81FBB065CD5A}"/>
    <hyperlink ref="C1506" r:id="rId11" xr:uid="{2CF4625F-466E-45EB-83BA-14B9D6ABA04E}"/>
    <hyperlink ref="C1498" r:id="rId12" xr:uid="{41F807CB-DE2D-4C65-9CB1-E575EF20D125}"/>
    <hyperlink ref="C1494" r:id="rId13" xr:uid="{2CB74354-D2D3-4A6A-BE83-81AC550B8916}"/>
    <hyperlink ref="C1493" r:id="rId14" xr:uid="{680ADAD9-6968-42A8-93F8-0EA8778F1707}"/>
    <hyperlink ref="C1486" r:id="rId15" xr:uid="{FF7F422A-F5AA-4275-BB10-9C5EA27DCC36}"/>
    <hyperlink ref="C1482" r:id="rId16" xr:uid="{B7C522FA-3FE1-4E8B-A040-30FE23DC1B48}"/>
    <hyperlink ref="C1481" r:id="rId17" xr:uid="{2CCF1540-26DF-4615-B208-674971650269}"/>
    <hyperlink ref="C1475" r:id="rId18" xr:uid="{3885DCB0-1F42-4128-A253-E927FC37C9EA}"/>
    <hyperlink ref="C1472" r:id="rId19" xr:uid="{B8F60B5C-8C80-4B7E-AA9D-776B7DE915E1}"/>
    <hyperlink ref="C1471" r:id="rId20" xr:uid="{1A626B3C-F95D-40A9-9CD3-A5466B6778F2}"/>
    <hyperlink ref="C1432" r:id="rId21" xr:uid="{12C3DEDC-DCED-4324-B8E1-26EEA0A1D095}"/>
    <hyperlink ref="C1418" r:id="rId22" xr:uid="{582E9359-78C3-481E-95DB-3A09EA918CDC}"/>
    <hyperlink ref="C1239" r:id="rId23" xr:uid="{496D388A-7F70-4D3B-8E5E-CE3ACD560581}"/>
    <hyperlink ref="C1237" r:id="rId24" xr:uid="{3C6C68DD-04C4-40E3-9039-585A12DC8197}"/>
    <hyperlink ref="C1230" r:id="rId25" xr:uid="{F679D11A-2D54-43EA-9801-311B15D8E846}"/>
    <hyperlink ref="C1226" r:id="rId26" xr:uid="{5C495B30-6521-4648-96A2-4AA4B773A58C}"/>
    <hyperlink ref="C1215" r:id="rId27" xr:uid="{3B23C032-35BA-4373-B123-33903F5C7C80}"/>
    <hyperlink ref="C1211" r:id="rId28" xr:uid="{E6FC1313-BAAC-4A12-A088-3BCD30AF6626}"/>
    <hyperlink ref="C1209" r:id="rId29" xr:uid="{4ACE4454-56F5-42C9-85F4-EF8F13122F67}"/>
    <hyperlink ref="C1205" r:id="rId30" xr:uid="{389EBACB-F23C-4130-9328-B54175D815D1}"/>
    <hyperlink ref="C1201" r:id="rId31" xr:uid="{BFB35E8B-1224-475B-9344-3DC9E414C2E3}"/>
    <hyperlink ref="C1197" r:id="rId32" xr:uid="{7DD96196-62BE-4340-B4D8-17F5F49219DF}"/>
    <hyperlink ref="C1196" r:id="rId33" xr:uid="{9839F4C2-6109-4FA1-B20C-F0E51F58B08D}"/>
    <hyperlink ref="C1191" r:id="rId34" xr:uid="{2ACB27C8-88F1-4532-B916-75677E8409EE}"/>
    <hyperlink ref="C1185" r:id="rId35" xr:uid="{4CB0F650-6F3B-4BB1-8DDD-9B7EA045203C}"/>
    <hyperlink ref="C1184" r:id="rId36" xr:uid="{5562F92F-6990-409E-8628-93BE35EBC307}"/>
    <hyperlink ref="C1183" r:id="rId37" xr:uid="{0FC6EFBD-1868-41F2-8F0E-5E8E64D028DA}"/>
    <hyperlink ref="C1182" r:id="rId38" xr:uid="{E2FBE688-34CA-4192-BE0B-BCE66D31CF49}"/>
    <hyperlink ref="C1180" r:id="rId39" xr:uid="{F652F144-379E-40AB-B41B-6C7B353D8397}"/>
    <hyperlink ref="C1172" r:id="rId40" xr:uid="{35BE7B17-7198-4ACF-9B7B-2988676FCB18}"/>
    <hyperlink ref="C1170" r:id="rId41" xr:uid="{6612B717-7A47-4472-B5C2-6C6BA81AFF1F}"/>
    <hyperlink ref="C1162" r:id="rId42" xr:uid="{4F37E815-AE3F-4CCE-B0DE-082685BCBA34}"/>
    <hyperlink ref="C1157" r:id="rId43" xr:uid="{FFC862F3-E762-48AB-AFC9-51394BB1DE26}"/>
    <hyperlink ref="C1010" r:id="rId44" xr:uid="{62716C0F-A82A-42EB-BC3C-C36972D3A5A0}"/>
    <hyperlink ref="C835" r:id="rId45" xr:uid="{A9ED8CA8-2CF5-47EE-9E58-539119B4AA62}"/>
    <hyperlink ref="C1534" r:id="rId46" xr:uid="{41D2AFEF-A84D-4C5D-B10E-95071D484EAC}"/>
    <hyperlink ref="C1554" r:id="rId47" xr:uid="{54CCF1B6-E4FE-4BEB-ADEC-8A7387A02099}"/>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Eduardo Contreras Muñoz</dc:creator>
  <cp:lastModifiedBy>Patricio Eduardo Contreras Muñoz</cp:lastModifiedBy>
  <dcterms:created xsi:type="dcterms:W3CDTF">2024-09-05T21:55:19Z</dcterms:created>
  <dcterms:modified xsi:type="dcterms:W3CDTF">2024-09-12T15:10:06Z</dcterms:modified>
</cp:coreProperties>
</file>