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75ecbfeac503d6/Documentos/Cursos e Certificados/DIO/ExcelComInteligenciaArtificial/"/>
    </mc:Choice>
  </mc:AlternateContent>
  <xr:revisionPtr revIDLastSave="13" documentId="8_{883C58AC-8673-4FDD-92C4-01D5D38B5AC0}" xr6:coauthVersionLast="47" xr6:coauthVersionMax="47" xr10:uidLastSave="{32753E75-AA91-4BAC-9BA0-2CC9DD23CBF4}"/>
  <bookViews>
    <workbookView xWindow="-108" yWindow="-108" windowWidth="23256" windowHeight="12456" tabRatio="285" xr2:uid="{F1F43798-AC64-4C0F-BBBF-728F185F0973}"/>
  </bookViews>
  <sheets>
    <sheet name="Planilha_Investimentos" sheetId="1" r:id="rId1"/>
    <sheet name="Planilha3" sheetId="3" state="hidden" r:id="rId2"/>
  </sheets>
  <definedNames>
    <definedName name="aporte">Planilha_Investimentos!$D$14</definedName>
    <definedName name="patr_acumulado">Planilha_Investimentos!$D$17</definedName>
    <definedName name="qtd_anos">Planilha_Investimentos!$D$15</definedName>
    <definedName name="rendimento_carteira">Planilha_Investimentos!$D$10</definedName>
    <definedName name="sugestao_invest">Planilha_Investimentos!$D$11</definedName>
    <definedName name="taxa_mensal">Planilha_Investimentos!$D$16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 s="1"/>
  <c r="C32" i="1"/>
  <c r="D32" i="1" s="1"/>
  <c r="C33" i="1"/>
  <c r="D33" i="1" s="1"/>
  <c r="C34" i="1"/>
  <c r="D34" i="1" s="1"/>
  <c r="C35" i="1"/>
  <c r="D35" i="1" s="1"/>
  <c r="C30" i="1"/>
  <c r="D30" i="1" s="1"/>
  <c r="B4" i="3"/>
  <c r="B17" i="3"/>
  <c r="B18" i="3"/>
  <c r="B19" i="3"/>
  <c r="B20" i="3"/>
  <c r="B21" i="3"/>
  <c r="B16" i="3"/>
  <c r="B11" i="3"/>
  <c r="B12" i="3"/>
  <c r="B13" i="3"/>
  <c r="B14" i="3"/>
  <c r="B15" i="3"/>
  <c r="B10" i="3"/>
  <c r="B5" i="3"/>
  <c r="B6" i="3"/>
  <c r="B7" i="3"/>
  <c r="B8" i="3"/>
  <c r="B9" i="3"/>
  <c r="D28" i="1"/>
  <c r="D11" i="1"/>
  <c r="D17" i="1"/>
  <c r="D18" i="1" s="1"/>
  <c r="C25" i="1"/>
  <c r="D25" i="1" s="1"/>
  <c r="C24" i="1"/>
  <c r="D24" i="1" s="1"/>
  <c r="C23" i="1"/>
  <c r="D23" i="1" s="1"/>
  <c r="C22" i="1"/>
  <c r="D22" i="1" s="1"/>
  <c r="C21" i="1"/>
  <c r="D21" i="1" s="1"/>
  <c r="D36" i="1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<sst xmlns="http://schemas.openxmlformats.org/spreadsheetml/2006/main" count="69" uniqueCount="34">
  <si>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</si>
  <si>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</si>
  <si>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Patrimônio acumulado</t>
  </si>
  <si>
    <t>Dividendos mensais</t>
  </si>
  <si>
    <t>Por quantos anos?</t>
  </si>
  <si>
    <t>Taxa de rendimento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</si>
  <si>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</si>
  <si>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</si>
  <si>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</si>
  <si>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</si>
  <si>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</si>
  <si>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</si>
  <si>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</si>
  <si>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</si>
  <si>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Rendimento da Carteira</t>
  </si>
  <si>
    <t>Salário</t>
  </si>
  <si>
    <t>Sugestão de Investimento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</si>
  <si>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</si>
  <si>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</si>
  <si>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</si>
  <si>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</si>
  <si>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</si>
  <si>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</si>
  <si>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</si>
  <si>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</si>
  <si>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</si>
  <si>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</si>
  <si>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</si>
  <si>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</si>
  <si>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</si>
  <si>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</si>
  <si>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Perfil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</si>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</sst>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7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4.9989318521683403E-2"/>
      </right>
      <top style="medium">
        <color indexed="64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indexed="64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indexed="64"/>
      </right>
      <top style="medium">
        <color indexed="64"/>
      </top>
      <bottom style="thin">
        <color theme="1" tint="4.9989318521683403E-2"/>
      </bottom>
      <diagonal/>
    </border>
    <border>
      <left style="medium">
        <color indexed="64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indexed="64"/>
      </left>
      <right style="thin">
        <color theme="1" tint="4.9989318521683403E-2"/>
      </right>
      <top style="thin">
        <color theme="1" tint="4.9989318521683403E-2"/>
      </top>
      <bottom style="medium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indexed="64"/>
      </bottom>
      <diagonal/>
    </border>
    <border>
      <left style="thin">
        <color theme="1" tint="4.9989318521683403E-2"/>
      </left>
      <right style="medium">
        <color indexed="64"/>
      </right>
      <top style="thin">
        <color theme="1" tint="4.9989318521683403E-2"/>
      </top>
      <bottom style="medium">
        <color indexed="64"/>
      </bottom>
      <diagonal/>
    </border>
    <border>
      <left style="thin">
        <color theme="1" tint="0.34998626667073579"/>
      </left>
      <right style="medium">
        <color theme="1" tint="4.9989318521683403E-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4.9989318521683403E-2"/>
      </right>
      <top style="thin">
        <color theme="1" tint="0.34998626667073579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4.9989318521683403E-2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4.9989318521683403E-2"/>
      </left>
      <right/>
      <top style="thin">
        <color theme="1" tint="0.34998626667073579"/>
      </top>
      <bottom style="medium">
        <color theme="1" tint="4.9989318521683403E-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4.9989318521683403E-2"/>
      </bottom>
      <diagonal/>
    </border>
    <border>
      <left style="medium">
        <color indexed="64"/>
      </left>
      <right/>
      <top/>
      <bottom style="thin">
        <color theme="1" tint="0.24994659260841701"/>
      </bottom>
      <diagonal/>
    </border>
    <border>
      <left/>
      <right style="thin">
        <color indexed="64"/>
      </right>
      <top/>
      <bottom style="thin">
        <color theme="1" tint="0.24994659260841701"/>
      </bottom>
      <diagonal/>
    </border>
    <border>
      <left style="medium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/>
      <top style="thin">
        <color theme="1" tint="0.24994659260841701"/>
      </top>
      <bottom style="medium">
        <color theme="1" tint="4.9989318521683403E-2"/>
      </bottom>
      <diagonal/>
    </border>
    <border>
      <left/>
      <right style="thin">
        <color indexed="64"/>
      </right>
      <top style="thin">
        <color theme="1" tint="0.24994659260841701"/>
      </top>
      <bottom style="medium">
        <color theme="1" tint="4.9989318521683403E-2"/>
      </bottom>
      <diagonal/>
    </border>
    <border>
      <left style="thin">
        <color theme="1" tint="0.34998626667073579"/>
      </left>
      <right style="medium">
        <color theme="1" tint="4.9989318521683403E-2"/>
      </right>
      <top/>
      <bottom style="thin">
        <color theme="1" tint="0.34998626667073579"/>
      </bottom>
      <diagonal/>
    </border>
    <border>
      <left style="medium">
        <color theme="1" tint="4.9989318521683403E-2"/>
      </left>
      <right style="thin">
        <color theme="1" tint="0.24994659260841701"/>
      </right>
      <top style="medium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theme="1" tint="4.9989318521683403E-2"/>
      </right>
      <top style="medium">
        <color indexed="64"/>
      </top>
      <bottom style="thin">
        <color theme="1" tint="0.24994659260841701"/>
      </bottom>
      <diagonal/>
    </border>
    <border>
      <left style="medium">
        <color theme="1" tint="4.9989318521683403E-2"/>
      </left>
      <right style="thin">
        <color theme="1" tint="0.24994659260841701"/>
      </right>
      <top style="thin">
        <color theme="1" tint="0.24994659260841701"/>
      </top>
      <bottom style="medium">
        <color theme="1" tint="4.9989318521683403E-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4.9989318521683403E-2"/>
      </bottom>
      <diagonal/>
    </border>
    <border>
      <left style="thin">
        <color theme="1" tint="0.24994659260841701"/>
      </left>
      <right style="medium">
        <color theme="1" tint="4.9989318521683403E-2"/>
      </right>
      <top style="thin">
        <color theme="1" tint="0.24994659260841701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1" tint="0.24994659260841701"/>
      </right>
      <top style="medium">
        <color theme="1" tint="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theme="1" tint="4.9989318521683403E-2"/>
      </right>
      <top style="medium">
        <color theme="1" tint="4.9989318521683403E-2"/>
      </top>
      <bottom style="thin">
        <color theme="1" tint="0.24994659260841701"/>
      </bottom>
      <diagonal/>
    </border>
    <border>
      <left style="medium">
        <color theme="1" tint="4.9989318521683403E-2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theme="1" tint="4.9989318521683403E-2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theme="1" tint="4.9989318521683403E-2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medium">
        <color theme="1" tint="4.9989318521683403E-2"/>
      </right>
      <top style="thin">
        <color theme="1" tint="0.24994659260841701"/>
      </top>
      <bottom/>
      <diagonal/>
    </border>
    <border>
      <left style="thick">
        <color theme="1" tint="4.9989318521683403E-2"/>
      </left>
      <right style="thin">
        <color theme="1" tint="0.24994659260841701"/>
      </right>
      <top style="thick">
        <color theme="1" tint="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ck">
        <color theme="1" tint="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ck">
        <color theme="1" tint="4.9989318521683403E-2"/>
      </right>
      <top style="thick">
        <color theme="1" tint="4.9989318521683403E-2"/>
      </top>
      <bottom style="thin">
        <color theme="1" tint="0.24994659260841701"/>
      </bottom>
      <diagonal/>
    </border>
    <border>
      <left style="thick">
        <color theme="1" tint="4.9989318521683403E-2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ck">
        <color theme="1" tint="4.9989318521683403E-2"/>
      </right>
      <top style="thin">
        <color theme="1" tint="0.24994659260841701"/>
      </top>
      <bottom style="thin">
        <color theme="1" tint="0.24994659260841701"/>
      </bottom>
      <diagonal/>
    </border>
    <border>
      <left style="thick">
        <color theme="1" tint="4.9989318521683403E-2"/>
      </left>
      <right style="thin">
        <color theme="1" tint="0.24994659260841701"/>
      </right>
      <top style="thin">
        <color theme="1" tint="0.24994659260841701"/>
      </top>
      <bottom style="thick">
        <color theme="1" tint="4.9989318521683403E-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ck">
        <color theme="1" tint="4.9989318521683403E-2"/>
      </bottom>
      <diagonal/>
    </border>
    <border>
      <left style="thin">
        <color theme="1" tint="0.24994659260841701"/>
      </left>
      <right style="thick">
        <color theme="1" tint="4.9989318521683403E-2"/>
      </right>
      <top style="thin">
        <color theme="1" tint="0.24994659260841701"/>
      </top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ck">
        <color theme="1" tint="4.9989318521683403E-2"/>
      </right>
      <top/>
      <bottom style="thin">
        <color theme="1" tint="0.2499465926084170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5" borderId="8" xfId="0" applyFont="1" applyFill="1" applyBorder="1"/>
    <xf numFmtId="0" fontId="3" fillId="5" borderId="11" xfId="0" applyFont="1" applyFill="1" applyBorder="1"/>
    <xf numFmtId="0" fontId="3" fillId="5" borderId="14" xfId="0" applyFont="1" applyFill="1" applyBorder="1"/>
    <xf numFmtId="8" fontId="0" fillId="5" borderId="4" xfId="0" applyNumberFormat="1" applyFill="1" applyBorder="1" applyAlignment="1">
      <alignment horizontal="left"/>
    </xf>
    <xf numFmtId="8" fontId="0" fillId="5" borderId="5" xfId="0" applyNumberFormat="1" applyFill="1" applyBorder="1" applyAlignment="1">
      <alignment horizontal="left"/>
    </xf>
    <xf numFmtId="164" fontId="3" fillId="5" borderId="9" xfId="1" applyNumberFormat="1" applyFont="1" applyFill="1" applyBorder="1" applyAlignment="1">
      <alignment horizontal="left"/>
    </xf>
    <xf numFmtId="164" fontId="3" fillId="5" borderId="10" xfId="1" applyNumberFormat="1" applyFont="1" applyFill="1" applyBorder="1" applyAlignment="1">
      <alignment horizontal="left"/>
    </xf>
    <xf numFmtId="164" fontId="3" fillId="5" borderId="12" xfId="1" applyNumberFormat="1" applyFont="1" applyFill="1" applyBorder="1" applyAlignment="1">
      <alignment horizontal="left"/>
    </xf>
    <xf numFmtId="164" fontId="3" fillId="5" borderId="13" xfId="1" applyNumberFormat="1" applyFont="1" applyFill="1" applyBorder="1" applyAlignment="1">
      <alignment horizontal="left"/>
    </xf>
    <xf numFmtId="164" fontId="3" fillId="5" borderId="15" xfId="1" applyNumberFormat="1" applyFont="1" applyFill="1" applyBorder="1" applyAlignment="1">
      <alignment horizontal="left"/>
    </xf>
    <xf numFmtId="164" fontId="3" fillId="5" borderId="16" xfId="1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3" borderId="6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0" fillId="5" borderId="18" xfId="0" applyNumberForma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9" fontId="0" fillId="4" borderId="39" xfId="0" applyNumberFormat="1" applyFill="1" applyBorder="1" applyAlignment="1">
      <alignment horizontal="center"/>
    </xf>
    <xf numFmtId="9" fontId="0" fillId="4" borderId="42" xfId="0" applyNumberFormat="1" applyFill="1" applyBorder="1" applyAlignment="1">
      <alignment horizontal="center"/>
    </xf>
    <xf numFmtId="9" fontId="0" fillId="4" borderId="36" xfId="0" applyNumberFormat="1" applyFill="1" applyBorder="1" applyAlignment="1">
      <alignment horizontal="center"/>
    </xf>
    <xf numFmtId="164" fontId="0" fillId="4" borderId="40" xfId="0" applyNumberFormat="1" applyFill="1" applyBorder="1" applyAlignment="1">
      <alignment horizontal="center"/>
    </xf>
    <xf numFmtId="164" fontId="0" fillId="4" borderId="43" xfId="0" applyNumberForma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164" fontId="0" fillId="4" borderId="45" xfId="0" applyNumberFormat="1" applyFill="1" applyBorder="1" applyAlignment="1">
      <alignment horizontal="center"/>
    </xf>
    <xf numFmtId="164" fontId="0" fillId="7" borderId="7" xfId="0" applyNumberFormat="1" applyFill="1" applyBorder="1"/>
    <xf numFmtId="164" fontId="3" fillId="7" borderId="6" xfId="0" applyNumberFormat="1" applyFont="1" applyFill="1" applyBorder="1" applyAlignment="1">
      <alignment horizontal="center"/>
    </xf>
    <xf numFmtId="164" fontId="3" fillId="5" borderId="34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47" xfId="0" applyFill="1" applyBorder="1" applyAlignment="1">
      <alignment horizontal="center"/>
    </xf>
    <xf numFmtId="9" fontId="0" fillId="5" borderId="48" xfId="0" applyNumberFormat="1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9" fontId="0" fillId="5" borderId="50" xfId="0" applyNumberFormat="1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9" fontId="0" fillId="5" borderId="53" xfId="0" applyNumberFormat="1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9" fontId="0" fillId="7" borderId="56" xfId="0" applyNumberFormat="1" applyFill="1" applyBorder="1" applyAlignment="1">
      <alignment horizontal="center"/>
    </xf>
    <xf numFmtId="9" fontId="0" fillId="7" borderId="50" xfId="0" applyNumberFormat="1" applyFill="1" applyBorder="1" applyAlignment="1">
      <alignment horizontal="center"/>
    </xf>
    <xf numFmtId="9" fontId="0" fillId="7" borderId="53" xfId="0" applyNumberFormat="1" applyFill="1" applyBorder="1" applyAlignment="1">
      <alignment horizontal="center"/>
    </xf>
    <xf numFmtId="0" fontId="0" fillId="5" borderId="46" xfId="0" applyFill="1" applyBorder="1" applyAlignment="1">
      <alignment horizontal="left"/>
    </xf>
    <xf numFmtId="0" fontId="0" fillId="5" borderId="49" xfId="0" applyFill="1" applyBorder="1" applyAlignment="1">
      <alignment horizontal="left"/>
    </xf>
    <xf numFmtId="0" fontId="0" fillId="5" borderId="51" xfId="0" applyFill="1" applyBorder="1" applyAlignment="1">
      <alignment horizontal="left"/>
    </xf>
    <xf numFmtId="0" fontId="0" fillId="7" borderId="54" xfId="0" applyFill="1" applyBorder="1" applyAlignment="1">
      <alignment horizontal="left"/>
    </xf>
    <xf numFmtId="0" fontId="0" fillId="7" borderId="49" xfId="0" applyFill="1" applyBorder="1" applyAlignment="1">
      <alignment horizontal="left"/>
    </xf>
    <xf numFmtId="0" fontId="0" fillId="7" borderId="51" xfId="0" applyFill="1" applyBorder="1" applyAlignment="1">
      <alignment horizontal="left"/>
    </xf>
    <xf numFmtId="0" fontId="0" fillId="6" borderId="54" xfId="0" applyFill="1" applyBorder="1" applyAlignment="1">
      <alignment horizontal="left"/>
    </xf>
    <xf numFmtId="0" fontId="0" fillId="6" borderId="49" xfId="0" applyFill="1" applyBorder="1" applyAlignment="1">
      <alignment horizontal="left"/>
    </xf>
    <xf numFmtId="0" fontId="0" fillId="6" borderId="51" xfId="0" applyFill="1" applyBorder="1" applyAlignment="1">
      <alignment horizontal="left"/>
    </xf>
    <xf numFmtId="9" fontId="0" fillId="6" borderId="56" xfId="0" applyNumberFormat="1" applyFill="1" applyBorder="1" applyAlignment="1">
      <alignment horizontal="center"/>
    </xf>
    <xf numFmtId="9" fontId="0" fillId="6" borderId="50" xfId="0" applyNumberFormat="1" applyFill="1" applyBorder="1" applyAlignment="1">
      <alignment horizontal="center"/>
    </xf>
    <xf numFmtId="9" fontId="0" fillId="6" borderId="53" xfId="0" applyNumberFormat="1" applyFill="1" applyBorder="1" applyAlignment="1">
      <alignment horizontal="center"/>
    </xf>
    <xf numFmtId="164" fontId="0" fillId="7" borderId="57" xfId="0" applyNumberFormat="1" applyFill="1" applyBorder="1"/>
    <xf numFmtId="0" fontId="4" fillId="4" borderId="1" xfId="0" applyFont="1" applyFill="1" applyBorder="1" applyAlignment="1" applyProtection="1">
      <alignment horizontal="center" vertical="center"/>
      <protection locked="0"/>
    </xf>
    <xf numFmtId="164" fontId="3" fillId="4" borderId="3" xfId="1" applyNumberFormat="1" applyFont="1" applyFill="1" applyBorder="1" applyAlignment="1" applyProtection="1">
      <alignment horizontal="left"/>
      <protection locked="0"/>
    </xf>
    <xf numFmtId="1" fontId="3" fillId="4" borderId="4" xfId="0" applyNumberFormat="1" applyFont="1" applyFill="1" applyBorder="1" applyAlignment="1" applyProtection="1">
      <alignment horizontal="left"/>
      <protection locked="0"/>
    </xf>
    <xf numFmtId="10" fontId="3" fillId="4" borderId="4" xfId="2" applyNumberFormat="1" applyFont="1" applyFill="1" applyBorder="1" applyAlignment="1" applyProtection="1">
      <alignment horizontal="left"/>
      <protection locked="0"/>
    </xf>
    <xf numFmtId="164" fontId="0" fillId="4" borderId="31" xfId="0" applyNumberFormat="1" applyFill="1" applyBorder="1" applyAlignment="1" applyProtection="1">
      <alignment horizontal="left"/>
      <protection locked="0"/>
    </xf>
    <xf numFmtId="10" fontId="0" fillId="4" borderId="17" xfId="0" applyNumberFormat="1" applyFill="1" applyBorder="1" applyAlignment="1" applyProtection="1">
      <alignment horizontal="left"/>
      <protection locked="0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9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16384</xdr:col>
      <xdr:colOff>7620</xdr:colOff>
      <xdr:row>6</xdr:row>
      <xdr:rowOff>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819D97E-17E4-06A9-4248-B7B56D5C0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665720" cy="10972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E443-F5C7-42F9-B53A-6AB7C0314BEC}">
  <dimension ref="A1:F37"/>
  <sheetViews>
    <sheetView showGridLines="0" showRowColHeaders="0" tabSelected="1" zoomScaleNormal="100" workbookViewId="0">
      <selection activeCell="D9" sqref="D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zeroHeight="1" x14ac:dyDescent="0.3"/>
  <cols>
    <col min="1" max="1" width="8.88671875" style="1" customWidth="1"/>
    <col min="2" max="2" width="34.6640625" style="1" customWidth="1"/>
    <col min="3" max="3" width="46.109375" style="1" customWidth="1"/>
    <col min="4" max="4" width="14.77734375" style="1" bestFit="1" customWidth="1"/>
    <col min="5" max="5" width="7.21875" style="1" customWidth="1"/>
    <col min="6" max="6" width="12.33203125" style="1" hidden="1" customWidth="1"/>
    <col min="7" max="7" width="8.88671875" style="1" hidden="1" customWidth="1"/>
    <col min="8" max="16384" width="8.88671875" style="1" hidden="1"/>
  </cols>
  <sheetData>
    <row r="1" spans="2:4" x14ac:dyDescent="0.3"/>
    <row r="2" spans="2:4" ht="14.4" customHeight="1" x14ac:dyDescent="0.3"/>
    <row r="3" spans="2:4" ht="14.4" customHeight="1" x14ac:dyDescent="0.3"/>
    <row r="4" spans="2:4" x14ac:dyDescent="0.3"/>
    <row r="5" spans="2:4" x14ac:dyDescent="0.3"/>
    <row r="6" spans="2:4" x14ac:dyDescent="0.3"/>
    <row r="7" spans="2:4" ht="15" thickBot="1" x14ac:dyDescent="0.35"/>
    <row r="8" spans="2:4" ht="18.600000000000001" thickBot="1" x14ac:dyDescent="0.35">
      <c r="B8" s="81" t="s">
        <v>13</v>
      </c>
      <c r="C8" s="82"/>
      <c r="D8" s="16"/>
    </row>
    <row r="9" spans="2:4" ht="14.4" customHeight="1" x14ac:dyDescent="0.3">
      <c r="B9" s="83" t="s">
        <v>15</v>
      </c>
      <c r="C9" s="84"/>
      <c r="D9" s="67">
        <v>5000</v>
      </c>
    </row>
    <row r="10" spans="2:4" ht="14.4" customHeight="1" x14ac:dyDescent="0.3">
      <c r="B10" s="85" t="s">
        <v>14</v>
      </c>
      <c r="C10" s="86"/>
      <c r="D10" s="68">
        <v>8.8999999999999999E-3</v>
      </c>
    </row>
    <row r="11" spans="2:4" ht="15" customHeight="1" thickBot="1" x14ac:dyDescent="0.35">
      <c r="B11" s="87" t="s">
        <v>16</v>
      </c>
      <c r="C11" s="88"/>
      <c r="D11" s="17">
        <f>D9*30%</f>
        <v>1500</v>
      </c>
    </row>
    <row r="12" spans="2:4" ht="15" thickBot="1" x14ac:dyDescent="0.35">
      <c r="D12" s="14"/>
    </row>
    <row r="13" spans="2:4" ht="31.2" customHeight="1" thickBot="1" x14ac:dyDescent="0.35">
      <c r="B13" s="75" t="s">
        <v>0</v>
      </c>
      <c r="C13" s="76"/>
      <c r="D13" s="15"/>
    </row>
    <row r="14" spans="2:4" x14ac:dyDescent="0.3">
      <c r="B14" s="89" t="s">
        <v>1</v>
      </c>
      <c r="C14" s="90"/>
      <c r="D14" s="64">
        <v>500</v>
      </c>
    </row>
    <row r="15" spans="2:4" x14ac:dyDescent="0.3">
      <c r="B15" s="69" t="s">
        <v>4</v>
      </c>
      <c r="C15" s="70"/>
      <c r="D15" s="65">
        <v>5</v>
      </c>
    </row>
    <row r="16" spans="2:4" x14ac:dyDescent="0.3">
      <c r="B16" s="69" t="s">
        <v>5</v>
      </c>
      <c r="C16" s="70"/>
      <c r="D16" s="66">
        <v>1.0789999999999999E-2</v>
      </c>
    </row>
    <row r="17" spans="2:4" x14ac:dyDescent="0.3">
      <c r="B17" s="71" t="s">
        <v>2</v>
      </c>
      <c r="C17" s="72"/>
      <c r="D17" s="6">
        <f>FV(taxa_mensal,qtd_anos*12,aporte*-1)</f>
        <v>41888.456999243819</v>
      </c>
    </row>
    <row r="18" spans="2:4" ht="15" thickBot="1" x14ac:dyDescent="0.35">
      <c r="B18" s="73" t="s">
        <v>3</v>
      </c>
      <c r="C18" s="74"/>
      <c r="D18" s="7">
        <f>patr_acumulado*rendimento_carteira</f>
        <v>372.80726729327</v>
      </c>
    </row>
    <row r="19" spans="2:4" ht="15" thickBot="1" x14ac:dyDescent="0.35">
      <c r="D19" s="14"/>
    </row>
    <row r="20" spans="2:4" ht="24" thickBot="1" x14ac:dyDescent="0.5">
      <c r="B20" s="79" t="s">
        <v>6</v>
      </c>
      <c r="C20" s="80"/>
      <c r="D20" s="18" t="s">
        <v>12</v>
      </c>
    </row>
    <row r="21" spans="2:4" x14ac:dyDescent="0.3">
      <c r="B21" s="3" t="s">
        <v>7</v>
      </c>
      <c r="C21" s="8">
        <f>FV($D$16,2*12,$D$14*-1)</f>
        <v>13613.813648822608</v>
      </c>
      <c r="D21" s="9">
        <f>C21*rendimento_carteira</f>
        <v>121.16294147452122</v>
      </c>
    </row>
    <row r="22" spans="2:4" x14ac:dyDescent="0.3">
      <c r="B22" s="4" t="s">
        <v>8</v>
      </c>
      <c r="C22" s="10">
        <f>FV($D$16,5*12,$D$14*-1)</f>
        <v>41888.456999243819</v>
      </c>
      <c r="D22" s="11">
        <f>C22*rendimento_carteira</f>
        <v>372.80726729327</v>
      </c>
    </row>
    <row r="23" spans="2:4" x14ac:dyDescent="0.3">
      <c r="B23" s="4" t="s">
        <v>9</v>
      </c>
      <c r="C23" s="10">
        <f>FV($D$16,10*12,$D$14*-1)</f>
        <v>121642.1062650861</v>
      </c>
      <c r="D23" s="11">
        <f>C23*rendimento_carteira</f>
        <v>1082.6147457592663</v>
      </c>
    </row>
    <row r="24" spans="2:4" x14ac:dyDescent="0.3">
      <c r="B24" s="4" t="s">
        <v>10</v>
      </c>
      <c r="C24" s="10">
        <f>FV($D$16,20*12,$D$14*-1)</f>
        <v>562599.20004854025</v>
      </c>
      <c r="D24" s="11">
        <f>C24*rendimento_carteira</f>
        <v>5007.1328804320083</v>
      </c>
    </row>
    <row r="25" spans="2:4" ht="15" thickBot="1" x14ac:dyDescent="0.35">
      <c r="B25" s="5" t="s">
        <v>11</v>
      </c>
      <c r="C25" s="12">
        <f>FV($D$16,30*12,$D$14*-1)</f>
        <v>2161084.8275023573</v>
      </c>
      <c r="D25" s="13">
        <f>C25*rendimento_carteira</f>
        <v>19233.65496477098</v>
      </c>
    </row>
    <row r="26" spans="2:4" ht="15" thickBot="1" x14ac:dyDescent="0.35"/>
    <row r="27" spans="2:4" ht="24" thickBot="1" x14ac:dyDescent="0.35">
      <c r="B27" s="75" t="s">
        <v>17</v>
      </c>
      <c r="C27" s="76"/>
      <c r="D27" s="63" t="s">
        <v>19</v>
      </c>
    </row>
    <row r="28" spans="2:4" x14ac:dyDescent="0.3">
      <c r="B28" s="77" t="s">
        <v>21</v>
      </c>
      <c r="C28" s="78"/>
      <c r="D28" s="33">
        <f>aporte</f>
        <v>500</v>
      </c>
    </row>
    <row r="29" spans="2:4" ht="15" thickBot="1" x14ac:dyDescent="0.35">
      <c r="B29" s="26" t="s">
        <v>22</v>
      </c>
      <c r="C29" s="27" t="s">
        <v>23</v>
      </c>
      <c r="D29" s="28" t="s">
        <v>24</v>
      </c>
    </row>
    <row r="30" spans="2:4" x14ac:dyDescent="0.3">
      <c r="B30" s="19" t="s">
        <v>25</v>
      </c>
      <c r="C30" s="21">
        <f>VLOOKUP($D$27&amp;"-"&amp;B30,Planilha3!B4:E21,4,FALSE)</f>
        <v>0.3</v>
      </c>
      <c r="D30" s="24">
        <f t="shared" ref="D30:D35" si="0">C30*aporte</f>
        <v>150</v>
      </c>
    </row>
    <row r="31" spans="2:4" x14ac:dyDescent="0.3">
      <c r="B31" s="20" t="s">
        <v>26</v>
      </c>
      <c r="C31" s="22">
        <f>VLOOKUP($D$27&amp;"-"&amp;B31,Planilha3!B5:E22,4,FALSE)</f>
        <v>0.5</v>
      </c>
      <c r="D31" s="25">
        <f t="shared" si="0"/>
        <v>250</v>
      </c>
    </row>
    <row r="32" spans="2:4" x14ac:dyDescent="0.3">
      <c r="B32" s="20" t="s">
        <v>27</v>
      </c>
      <c r="C32" s="22">
        <f>VLOOKUP($D$27&amp;"-"&amp;B32,Planilha3!B6:E23,4,FALSE)</f>
        <v>0.1</v>
      </c>
      <c r="D32" s="25">
        <f t="shared" si="0"/>
        <v>50</v>
      </c>
    </row>
    <row r="33" spans="2:4" x14ac:dyDescent="0.3">
      <c r="B33" s="20" t="s">
        <v>28</v>
      </c>
      <c r="C33" s="22">
        <f>VLOOKUP($D$27&amp;"-"&amp;B33,Planilha3!B7:E24,4,FALSE)</f>
        <v>0.1</v>
      </c>
      <c r="D33" s="25">
        <f t="shared" si="0"/>
        <v>50</v>
      </c>
    </row>
    <row r="34" spans="2:4" x14ac:dyDescent="0.3">
      <c r="B34" s="20" t="s">
        <v>29</v>
      </c>
      <c r="C34" s="22">
        <f>VLOOKUP($D$27&amp;"-"&amp;B34,Planilha3!B8:E25,4,FALSE)</f>
        <v>0</v>
      </c>
      <c r="D34" s="25">
        <f t="shared" si="0"/>
        <v>0</v>
      </c>
    </row>
    <row r="35" spans="2:4" ht="15" thickBot="1" x14ac:dyDescent="0.35">
      <c r="B35" s="29" t="s">
        <v>30</v>
      </c>
      <c r="C35" s="23">
        <f>VLOOKUP($D$27&amp;"-"&amp;B35,Planilha3!B9:E26,4,FALSE)</f>
        <v>0</v>
      </c>
      <c r="D35" s="30">
        <f t="shared" si="0"/>
        <v>0</v>
      </c>
    </row>
    <row r="36" spans="2:4" ht="15" thickBot="1" x14ac:dyDescent="0.35">
      <c r="B36" s="31"/>
      <c r="C36" s="62"/>
      <c r="D36" s="32">
        <f>SUM(D30:D35)</f>
        <v>500</v>
      </c>
    </row>
    <row r="37" spans="2:4" x14ac:dyDescent="0.3">
      <c r="D37" s="2"/>
    </row>
  </sheetData>
  <sheetProtection sheet="1" objects="1" scenarios="1" selectLockedCells="1"/>
  <mergeCells count="13">
    <mergeCell ref="B14:C14"/>
    <mergeCell ref="B15:C15"/>
    <mergeCell ref="B8:C8"/>
    <mergeCell ref="B13:C13"/>
    <mergeCell ref="B9:C9"/>
    <mergeCell ref="B10:C10"/>
    <mergeCell ref="B11:C11"/>
    <mergeCell ref="B16:C16"/>
    <mergeCell ref="B17:C17"/>
    <mergeCell ref="B18:C18"/>
    <mergeCell ref="B27:C27"/>
    <mergeCell ref="B28:C28"/>
    <mergeCell ref="B20:C20"/>
  </mergeCells>
  <dataValidations count="1">
    <dataValidation type="list" allowBlank="1" showInputMessage="1" showErrorMessage="1" sqref="D27" xr:uid="{2A547467-054E-442A-8742-33BD5CD96F7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44DA-AE05-4F3D-822E-944CE292A39E}">
  <dimension ref="B3:E22"/>
  <sheetViews>
    <sheetView showGridLines="0" showRowColHeaders="0" workbookViewId="0">
      <selection activeCell="E4" sqref="E4"/>
    </sheetView>
  </sheetViews>
  <sheetFormatPr defaultRowHeight="14.4" x14ac:dyDescent="0.3"/>
  <cols>
    <col min="2" max="2" width="26" bestFit="1" customWidth="1"/>
    <col min="3" max="3" width="11.21875" bestFit="1" customWidth="1"/>
    <col min="4" max="4" width="14.77734375" bestFit="1" customWidth="1"/>
  </cols>
  <sheetData>
    <row r="3" spans="2:5" ht="15" thickBot="1" x14ac:dyDescent="0.35">
      <c r="B3" s="34" t="s">
        <v>33</v>
      </c>
      <c r="C3" s="34" t="s">
        <v>31</v>
      </c>
      <c r="D3" s="34" t="s">
        <v>22</v>
      </c>
      <c r="E3" s="34" t="s">
        <v>32</v>
      </c>
    </row>
    <row r="4" spans="2:5" ht="15" thickTop="1" x14ac:dyDescent="0.3">
      <c r="B4" s="50" t="str">
        <f>C4&amp;"-"&amp;D4</f>
        <v>Conservador-Papel</v>
      </c>
      <c r="C4" s="35" t="s">
        <v>19</v>
      </c>
      <c r="D4" s="35" t="s">
        <v>25</v>
      </c>
      <c r="E4" s="36">
        <v>0.3</v>
      </c>
    </row>
    <row r="5" spans="2:5" x14ac:dyDescent="0.3">
      <c r="B5" s="51" t="str">
        <f t="shared" ref="B5:B9" si="0">C5&amp;"-"&amp;D5</f>
        <v>Conservador-Tijolo</v>
      </c>
      <c r="C5" s="37" t="s">
        <v>19</v>
      </c>
      <c r="D5" s="37" t="s">
        <v>26</v>
      </c>
      <c r="E5" s="38">
        <v>0.5</v>
      </c>
    </row>
    <row r="6" spans="2:5" x14ac:dyDescent="0.3">
      <c r="B6" s="51" t="str">
        <f t="shared" si="0"/>
        <v>Conservador-Híbridos</v>
      </c>
      <c r="C6" s="37" t="s">
        <v>19</v>
      </c>
      <c r="D6" s="37" t="s">
        <v>27</v>
      </c>
      <c r="E6" s="38">
        <v>0.1</v>
      </c>
    </row>
    <row r="7" spans="2:5" x14ac:dyDescent="0.3">
      <c r="B7" s="51" t="str">
        <f t="shared" si="0"/>
        <v>Conservador-FOF's</v>
      </c>
      <c r="C7" s="37" t="s">
        <v>19</v>
      </c>
      <c r="D7" s="37" t="s">
        <v>28</v>
      </c>
      <c r="E7" s="38">
        <v>0.1</v>
      </c>
    </row>
    <row r="8" spans="2:5" x14ac:dyDescent="0.3">
      <c r="B8" s="51" t="str">
        <f t="shared" si="0"/>
        <v>Conservador-Desenvolvimento</v>
      </c>
      <c r="C8" s="37" t="s">
        <v>19</v>
      </c>
      <c r="D8" s="37" t="s">
        <v>29</v>
      </c>
      <c r="E8" s="38">
        <v>0</v>
      </c>
    </row>
    <row r="9" spans="2:5" ht="15" thickBot="1" x14ac:dyDescent="0.35">
      <c r="B9" s="52" t="str">
        <f t="shared" si="0"/>
        <v>Conservador-Hotelarias</v>
      </c>
      <c r="C9" s="43" t="s">
        <v>19</v>
      </c>
      <c r="D9" s="43" t="s">
        <v>30</v>
      </c>
      <c r="E9" s="44">
        <v>0</v>
      </c>
    </row>
    <row r="10" spans="2:5" ht="15" thickTop="1" x14ac:dyDescent="0.3">
      <c r="B10" s="53" t="str">
        <f>C10&amp;"-"&amp;D10</f>
        <v>Moderado-Papel</v>
      </c>
      <c r="C10" s="42" t="s">
        <v>20</v>
      </c>
      <c r="D10" s="42" t="s">
        <v>25</v>
      </c>
      <c r="E10" s="47">
        <v>0.32</v>
      </c>
    </row>
    <row r="11" spans="2:5" x14ac:dyDescent="0.3">
      <c r="B11" s="54" t="str">
        <f t="shared" ref="B11:B15" si="1">C11&amp;"-"&amp;D11</f>
        <v>Moderado-Tijolo</v>
      </c>
      <c r="C11" s="39" t="s">
        <v>20</v>
      </c>
      <c r="D11" s="39" t="s">
        <v>26</v>
      </c>
      <c r="E11" s="48">
        <v>0.4</v>
      </c>
    </row>
    <row r="12" spans="2:5" x14ac:dyDescent="0.3">
      <c r="B12" s="54" t="str">
        <f t="shared" si="1"/>
        <v>Moderado-Híbridos</v>
      </c>
      <c r="C12" s="39" t="s">
        <v>20</v>
      </c>
      <c r="D12" s="39" t="s">
        <v>27</v>
      </c>
      <c r="E12" s="48">
        <v>0.08</v>
      </c>
    </row>
    <row r="13" spans="2:5" x14ac:dyDescent="0.3">
      <c r="B13" s="54" t="str">
        <f t="shared" si="1"/>
        <v>Moderado-FOF's</v>
      </c>
      <c r="C13" s="39" t="s">
        <v>20</v>
      </c>
      <c r="D13" s="39" t="s">
        <v>28</v>
      </c>
      <c r="E13" s="48">
        <v>0.1</v>
      </c>
    </row>
    <row r="14" spans="2:5" x14ac:dyDescent="0.3">
      <c r="B14" s="54" t="str">
        <f t="shared" si="1"/>
        <v>Moderado-Desenvolvimento</v>
      </c>
      <c r="C14" s="39" t="s">
        <v>20</v>
      </c>
      <c r="D14" s="39" t="s">
        <v>29</v>
      </c>
      <c r="E14" s="48">
        <v>0.1</v>
      </c>
    </row>
    <row r="15" spans="2:5" ht="15" thickBot="1" x14ac:dyDescent="0.35">
      <c r="B15" s="55" t="str">
        <f t="shared" si="1"/>
        <v>Moderado-Hotelarias</v>
      </c>
      <c r="C15" s="46" t="s">
        <v>20</v>
      </c>
      <c r="D15" s="46" t="s">
        <v>30</v>
      </c>
      <c r="E15" s="49">
        <v>0.1</v>
      </c>
    </row>
    <row r="16" spans="2:5" ht="15" thickTop="1" x14ac:dyDescent="0.3">
      <c r="B16" s="56" t="str">
        <f>C16&amp;"-"&amp;D16</f>
        <v>Agressivo-Papel</v>
      </c>
      <c r="C16" s="45" t="s">
        <v>18</v>
      </c>
      <c r="D16" s="45" t="s">
        <v>25</v>
      </c>
      <c r="E16" s="59">
        <v>0.5</v>
      </c>
    </row>
    <row r="17" spans="2:5" x14ac:dyDescent="0.3">
      <c r="B17" s="57" t="str">
        <f t="shared" ref="B17:B21" si="2">C17&amp;"-"&amp;D17</f>
        <v>Agressivo-Tijolo</v>
      </c>
      <c r="C17" s="40" t="s">
        <v>18</v>
      </c>
      <c r="D17" s="40" t="s">
        <v>26</v>
      </c>
      <c r="E17" s="60">
        <v>0.1</v>
      </c>
    </row>
    <row r="18" spans="2:5" x14ac:dyDescent="0.3">
      <c r="B18" s="57" t="str">
        <f t="shared" si="2"/>
        <v>Agressivo-Híbridos</v>
      </c>
      <c r="C18" s="40" t="s">
        <v>18</v>
      </c>
      <c r="D18" s="40" t="s">
        <v>27</v>
      </c>
      <c r="E18" s="60">
        <v>0.05</v>
      </c>
    </row>
    <row r="19" spans="2:5" x14ac:dyDescent="0.3">
      <c r="B19" s="57" t="str">
        <f t="shared" si="2"/>
        <v>Agressivo-FOF's</v>
      </c>
      <c r="C19" s="40" t="s">
        <v>18</v>
      </c>
      <c r="D19" s="40" t="s">
        <v>28</v>
      </c>
      <c r="E19" s="60">
        <v>0.05</v>
      </c>
    </row>
    <row r="20" spans="2:5" x14ac:dyDescent="0.3">
      <c r="B20" s="57" t="str">
        <f t="shared" si="2"/>
        <v>Agressivo-Desenvolvimento</v>
      </c>
      <c r="C20" s="40" t="s">
        <v>18</v>
      </c>
      <c r="D20" s="40" t="s">
        <v>29</v>
      </c>
      <c r="E20" s="60">
        <v>0.2</v>
      </c>
    </row>
    <row r="21" spans="2:5" ht="15" thickBot="1" x14ac:dyDescent="0.35">
      <c r="B21" s="58" t="str">
        <f t="shared" si="2"/>
        <v>Agressivo-Hotelarias</v>
      </c>
      <c r="C21" s="41" t="s">
        <v>18</v>
      </c>
      <c r="D21" s="41" t="s">
        <v>30</v>
      </c>
      <c r="E21" s="61">
        <v>0.1</v>
      </c>
    </row>
    <row r="22" spans="2:5" ht="15" thickTop="1" x14ac:dyDescent="0.3"/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Planilha_Investimentos</vt:lpstr>
      <vt:lpstr>Planilha3</vt:lpstr>
      <vt:lpstr>aporte</vt:lpstr>
      <vt:lpstr>patr_acumulado</vt:lpstr>
      <vt:lpstr>qtd_anos</vt:lpstr>
      <vt:lpstr>rendimento_carteira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Goya</dc:creator>
  <cp:lastModifiedBy>Francisco Goya</cp:lastModifiedBy>
  <dcterms:created xsi:type="dcterms:W3CDTF">2025-05-18T18:41:48Z</dcterms:created>
  <dcterms:modified xsi:type="dcterms:W3CDTF">2025-05-18T22:34:13Z</dcterms:modified>
</cp:coreProperties>
</file>