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13173\Downloads\"/>
    </mc:Choice>
  </mc:AlternateContent>
  <xr:revisionPtr revIDLastSave="0" documentId="8_{DF279FB4-B605-42B0-80DF-1EE6B83A174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nder Wall Decal" sheetId="1" r:id="rId1"/>
    <sheet name="Cost and Resour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h0mGLMoWusPhexSjvq/u6BUC/uHA=="/>
    </ext>
  </extLst>
</workbook>
</file>

<file path=xl/calcChain.xml><?xml version="1.0" encoding="utf-8"?>
<calcChain xmlns="http://schemas.openxmlformats.org/spreadsheetml/2006/main">
  <c r="B107" i="2" l="1"/>
  <c r="C57" i="2"/>
  <c r="D50" i="2"/>
  <c r="C50" i="2"/>
  <c r="D49" i="2"/>
  <c r="D51" i="2" s="1"/>
  <c r="F48" i="2"/>
  <c r="E48" i="2"/>
  <c r="E49" i="2" s="1"/>
  <c r="D48" i="2"/>
  <c r="C48" i="2"/>
  <c r="B48" i="2"/>
  <c r="F47" i="2"/>
  <c r="E47" i="2"/>
  <c r="E50" i="2" s="1"/>
  <c r="D47" i="2"/>
  <c r="C47" i="2"/>
  <c r="C49" i="2" s="1"/>
  <c r="C51" i="2" s="1"/>
  <c r="B47" i="2"/>
  <c r="C39" i="2"/>
  <c r="B39" i="2"/>
  <c r="D38" i="2"/>
  <c r="C38" i="2"/>
  <c r="B38" i="2"/>
  <c r="D37" i="2"/>
  <c r="D40" i="2" s="1"/>
  <c r="C37" i="2"/>
  <c r="C40" i="2" s="1"/>
  <c r="B37" i="2"/>
  <c r="B31" i="2"/>
  <c r="B25" i="2"/>
  <c r="B24" i="2"/>
  <c r="B23" i="2"/>
  <c r="B22" i="2"/>
  <c r="B26" i="2" s="1"/>
  <c r="B15" i="2"/>
  <c r="B18" i="2" s="1"/>
  <c r="B10" i="2"/>
  <c r="B19" i="2" s="1"/>
  <c r="B9" i="2"/>
  <c r="D71" i="1"/>
  <c r="H70" i="1"/>
  <c r="I52" i="1"/>
  <c r="H52" i="1"/>
  <c r="G52" i="1"/>
  <c r="E52" i="1"/>
  <c r="I50" i="1"/>
  <c r="I42" i="1" s="1"/>
  <c r="I45" i="1" s="1"/>
  <c r="H50" i="1"/>
  <c r="G50" i="1"/>
  <c r="F50" i="1"/>
  <c r="E50" i="1"/>
  <c r="H46" i="1"/>
  <c r="G46" i="1"/>
  <c r="G70" i="1" s="1"/>
  <c r="F46" i="1"/>
  <c r="F70" i="1" s="1"/>
  <c r="H44" i="1"/>
  <c r="G44" i="1"/>
  <c r="F44" i="1"/>
  <c r="E44" i="1"/>
  <c r="E46" i="1" s="1"/>
  <c r="E70" i="1" s="1"/>
  <c r="D43" i="1"/>
  <c r="D42" i="1"/>
  <c r="D44" i="1" s="1"/>
  <c r="D46" i="1" s="1"/>
  <c r="D70" i="1" s="1"/>
  <c r="D72" i="1" s="1"/>
  <c r="G30" i="1"/>
  <c r="G53" i="1" s="1"/>
  <c r="G63" i="1" s="1"/>
  <c r="C27" i="1"/>
  <c r="I17" i="1"/>
  <c r="G17" i="1"/>
  <c r="F17" i="1"/>
  <c r="E17" i="1"/>
  <c r="C17" i="1"/>
  <c r="F52" i="1" s="1"/>
  <c r="I16" i="1"/>
  <c r="H16" i="1"/>
  <c r="G16" i="1"/>
  <c r="F16" i="1"/>
  <c r="E16" i="1"/>
  <c r="I15" i="1"/>
  <c r="I51" i="1" s="1"/>
  <c r="H15" i="1"/>
  <c r="H51" i="1" s="1"/>
  <c r="G15" i="1"/>
  <c r="F15" i="1"/>
  <c r="F51" i="1" s="1"/>
  <c r="E15" i="1"/>
  <c r="E51" i="1" s="1"/>
  <c r="G99" i="2" l="1"/>
  <c r="C99" i="2"/>
  <c r="E99" i="2"/>
  <c r="D99" i="2"/>
  <c r="F99" i="2"/>
  <c r="I44" i="1"/>
  <c r="I46" i="1" s="1"/>
  <c r="I70" i="1" s="1"/>
  <c r="D98" i="2"/>
  <c r="F98" i="2"/>
  <c r="E98" i="2"/>
  <c r="E100" i="2" s="1"/>
  <c r="G98" i="2"/>
  <c r="G100" i="2" s="1"/>
  <c r="C98" i="2"/>
  <c r="G51" i="1"/>
  <c r="F56" i="1"/>
  <c r="I56" i="1"/>
  <c r="G56" i="1"/>
  <c r="B40" i="2"/>
  <c r="B50" i="2"/>
  <c r="B49" i="2"/>
  <c r="F50" i="2"/>
  <c r="F49" i="2"/>
  <c r="F51" i="2" s="1"/>
  <c r="E51" i="2"/>
  <c r="H30" i="1"/>
  <c r="H53" i="1" s="1"/>
  <c r="H63" i="1" s="1"/>
  <c r="E30" i="1"/>
  <c r="E53" i="1" s="1"/>
  <c r="E63" i="1" s="1"/>
  <c r="I30" i="1"/>
  <c r="I53" i="1" s="1"/>
  <c r="I63" i="1" s="1"/>
  <c r="H17" i="1"/>
  <c r="F30" i="1"/>
  <c r="F53" i="1" s="1"/>
  <c r="F63" i="1" s="1"/>
  <c r="I62" i="1" l="1"/>
  <c r="I57" i="1"/>
  <c r="I64" i="1" s="1"/>
  <c r="G57" i="1"/>
  <c r="G64" i="1" s="1"/>
  <c r="G62" i="1"/>
  <c r="F100" i="2"/>
  <c r="H56" i="1"/>
  <c r="F57" i="1"/>
  <c r="F64" i="1" s="1"/>
  <c r="F62" i="1"/>
  <c r="F65" i="1" s="1"/>
  <c r="F69" i="1" s="1"/>
  <c r="F72" i="1" s="1"/>
  <c r="B51" i="2"/>
  <c r="E31" i="1"/>
  <c r="F31" i="1" s="1"/>
  <c r="G31" i="1" s="1"/>
  <c r="H31" i="1" s="1"/>
  <c r="I31" i="1" s="1"/>
  <c r="D35" i="1" s="1"/>
  <c r="D36" i="1" s="1"/>
  <c r="D37" i="1" s="1"/>
  <c r="D38" i="1" s="1"/>
  <c r="I71" i="1" s="1"/>
  <c r="C100" i="2"/>
  <c r="D100" i="2"/>
  <c r="E56" i="1"/>
  <c r="E62" i="1" l="1"/>
  <c r="E57" i="1"/>
  <c r="E64" i="1" s="1"/>
  <c r="C102" i="2"/>
  <c r="B110" i="2" s="1"/>
  <c r="G58" i="1"/>
  <c r="I58" i="1"/>
  <c r="H62" i="1"/>
  <c r="H65" i="1" s="1"/>
  <c r="H69" i="1" s="1"/>
  <c r="H72" i="1" s="1"/>
  <c r="H58" i="1"/>
  <c r="H57" i="1"/>
  <c r="H64" i="1" s="1"/>
  <c r="F58" i="1"/>
  <c r="G65" i="1"/>
  <c r="G69" i="1" s="1"/>
  <c r="G72" i="1" s="1"/>
  <c r="I65" i="1"/>
  <c r="I69" i="1" s="1"/>
  <c r="I72" i="1" s="1"/>
  <c r="E58" i="1" l="1"/>
  <c r="E65" i="1"/>
  <c r="E69" i="1" s="1"/>
  <c r="E72" i="1" s="1"/>
</calcChain>
</file>

<file path=xl/sharedStrings.xml><?xml version="1.0" encoding="utf-8"?>
<sst xmlns="http://schemas.openxmlformats.org/spreadsheetml/2006/main" count="165" uniqueCount="122">
  <si>
    <t>Wonder Wall Cost Per Unit</t>
  </si>
  <si>
    <t>Variable Cost /unit</t>
  </si>
  <si>
    <t>Ink</t>
  </si>
  <si>
    <t xml:space="preserve">  - Small Decal</t>
  </si>
  <si>
    <t xml:space="preserve">  - Large Decal</t>
  </si>
  <si>
    <t>Vinyl</t>
  </si>
  <si>
    <t>Tube</t>
  </si>
  <si>
    <t>Branded Front Label</t>
  </si>
  <si>
    <t>Warning Label</t>
  </si>
  <si>
    <t>Product ID Label</t>
  </si>
  <si>
    <t xml:space="preserve">Instruction Booklet </t>
  </si>
  <si>
    <t>Workers PT - Small</t>
  </si>
  <si>
    <t>Workers PT - Large</t>
  </si>
  <si>
    <t>Variable Cost: Small</t>
  </si>
  <si>
    <t>Wonder Wall Decals Cash Flow Statement</t>
  </si>
  <si>
    <t>Variable Cost: Large</t>
  </si>
  <si>
    <t>Yearly Fixed Cost</t>
  </si>
  <si>
    <t>Background Data:</t>
  </si>
  <si>
    <t>Unit Sales Estimates</t>
  </si>
  <si>
    <t>Fixed Costs per year</t>
  </si>
  <si>
    <t>Rent</t>
  </si>
  <si>
    <t>Sale Price per unit</t>
  </si>
  <si>
    <t>Renters Insurance</t>
  </si>
  <si>
    <t>Van Insurance</t>
  </si>
  <si>
    <t>Tax Rate</t>
  </si>
  <si>
    <t>Employee Salaries and benefits -FT</t>
  </si>
  <si>
    <t>Total</t>
  </si>
  <si>
    <t>Yr 0 NWC</t>
  </si>
  <si>
    <t>Capital Spending</t>
  </si>
  <si>
    <t xml:space="preserve"> NWC % of sales</t>
  </si>
  <si>
    <t>Screen Printer</t>
  </si>
  <si>
    <t>Van</t>
  </si>
  <si>
    <t>Equipment cost - installed</t>
  </si>
  <si>
    <t>Office Equipment</t>
  </si>
  <si>
    <t>Depreciation Calculations:</t>
  </si>
  <si>
    <t xml:space="preserve">
</t>
  </si>
  <si>
    <t>Equipment Depreciable Base</t>
  </si>
  <si>
    <t>Marketing Cost Per Year</t>
  </si>
  <si>
    <t>YEAR</t>
  </si>
  <si>
    <t>MACRS % (5 - YR)</t>
  </si>
  <si>
    <t>Digital</t>
  </si>
  <si>
    <t>Depreciation</t>
  </si>
  <si>
    <t>Trade Shows</t>
  </si>
  <si>
    <t>Printed Marketing</t>
  </si>
  <si>
    <t>Ending Book Value</t>
  </si>
  <si>
    <t>After-Tax Salvage Value</t>
  </si>
  <si>
    <t>Net Work Capital Per Year</t>
  </si>
  <si>
    <t>Units</t>
  </si>
  <si>
    <t xml:space="preserve">Salvage Value </t>
  </si>
  <si>
    <t>Small</t>
  </si>
  <si>
    <t>Large</t>
  </si>
  <si>
    <t>Vinyl - Small</t>
  </si>
  <si>
    <t>Vinyl - Large</t>
  </si>
  <si>
    <t>Book Value (Year 5)</t>
  </si>
  <si>
    <t xml:space="preserve">Total Vinyl Rolls </t>
  </si>
  <si>
    <t>ink</t>
  </si>
  <si>
    <t>Capital Gain/Loss</t>
  </si>
  <si>
    <t>Taxes</t>
  </si>
  <si>
    <t>Net Salvage Value (SV-Taxes)</t>
  </si>
  <si>
    <t>Salvage Value</t>
  </si>
  <si>
    <t xml:space="preserve">Van </t>
  </si>
  <si>
    <t>Required Net Working Capital Investment</t>
  </si>
  <si>
    <t>NWC requirement</t>
  </si>
  <si>
    <t>Initial NWC</t>
  </si>
  <si>
    <t>Wonder Wall Decals Total Staffing</t>
  </si>
  <si>
    <t>Position</t>
  </si>
  <si>
    <t># of Workers</t>
  </si>
  <si>
    <r>
      <rPr>
        <b/>
        <sz val="10"/>
        <rFont val="Arial"/>
        <family val="2"/>
      </rPr>
      <t>∆</t>
    </r>
    <r>
      <rPr>
        <b/>
        <sz val="11"/>
        <rFont val="Arial"/>
        <family val="2"/>
      </rPr>
      <t>NWC</t>
    </r>
  </si>
  <si>
    <t>Pay</t>
  </si>
  <si>
    <t>Year 1 Pay</t>
  </si>
  <si>
    <t>Year 2 Pay</t>
  </si>
  <si>
    <t>Year 3 Pay</t>
  </si>
  <si>
    <t>Year 4 Pay</t>
  </si>
  <si>
    <t>Year 5 Pay</t>
  </si>
  <si>
    <t>Benefits</t>
  </si>
  <si>
    <t>Indirect Labor</t>
  </si>
  <si>
    <t>NWC recovery</t>
  </si>
  <si>
    <t>Office Assisant - PT</t>
  </si>
  <si>
    <t>$ -</t>
  </si>
  <si>
    <t>Total ∆NWC</t>
  </si>
  <si>
    <t>Store Service Leader (Marketing) - FT</t>
  </si>
  <si>
    <t>Operations Manager - FT</t>
  </si>
  <si>
    <t>Direct Labor</t>
  </si>
  <si>
    <t>Prining and cutting - PT</t>
  </si>
  <si>
    <t>Packaging - PT</t>
  </si>
  <si>
    <t>Warehouse</t>
  </si>
  <si>
    <t>Warehouse and Driver Worker - PT</t>
  </si>
  <si>
    <t>Pro-forma Income Statement</t>
  </si>
  <si>
    <t>Total Pay and Benefits for 5 years</t>
  </si>
  <si>
    <t>Sales</t>
  </si>
  <si>
    <t>Printer Capability</t>
  </si>
  <si>
    <t>Year 1</t>
  </si>
  <si>
    <t>Year 2</t>
  </si>
  <si>
    <t>Year 3</t>
  </si>
  <si>
    <t>Year 4</t>
  </si>
  <si>
    <t>Year 5</t>
  </si>
  <si>
    <t>Hours Needed: Small</t>
  </si>
  <si>
    <t>Variable Costs</t>
  </si>
  <si>
    <t>Hours Needed: Large</t>
  </si>
  <si>
    <t>Days needed</t>
  </si>
  <si>
    <t>Fixed Costs</t>
  </si>
  <si>
    <t>Rounded Paid Days</t>
  </si>
  <si>
    <t>*75,000 sq. inch a day at 70% utilization</t>
  </si>
  <si>
    <t>Unit Forecast</t>
  </si>
  <si>
    <t>Units Sold Small</t>
  </si>
  <si>
    <t>Operating Expense</t>
  </si>
  <si>
    <t>Units Sold Large</t>
  </si>
  <si>
    <t>Materials Direct Cost</t>
  </si>
  <si>
    <t>Marketing Cost</t>
  </si>
  <si>
    <t>EBIT</t>
  </si>
  <si>
    <t>Acummulated Total Materials Direct Cost</t>
  </si>
  <si>
    <t xml:space="preserve">Taxes </t>
  </si>
  <si>
    <t>Direct Capital Spending</t>
  </si>
  <si>
    <t>Net Income</t>
  </si>
  <si>
    <t>Total Direct Cost</t>
  </si>
  <si>
    <t>Operating Cash Flow</t>
  </si>
  <si>
    <t>Total Cash Flows</t>
  </si>
  <si>
    <r>
      <rPr>
        <b/>
        <sz val="10"/>
        <rFont val="Arial"/>
        <family val="2"/>
      </rPr>
      <t>∆</t>
    </r>
    <r>
      <rPr>
        <b/>
        <sz val="11"/>
        <rFont val="Arial"/>
        <family val="2"/>
      </rPr>
      <t>NWC</t>
    </r>
  </si>
  <si>
    <t>Capital spending</t>
  </si>
  <si>
    <t>Total Projected Cash Flows</t>
  </si>
  <si>
    <t>Francisco Contreras</t>
  </si>
  <si>
    <t>Deliverable Forecasting 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</si>
</sst>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&quot;$&quot;#,##0.00"/>
    <numFmt numFmtId="166" formatCode="&quot;$&quot;#,##0"/>
    <numFmt numFmtId="167" formatCode="_(* #,##0_);_(* \(#,##0\);_(* &quot;-&quot;??_);_(@_)"/>
    <numFmt numFmtId="168" formatCode="0.0%"/>
    <numFmt numFmtId="169" formatCode="m\-d"/>
    <numFmt numFmtId="170" formatCode="0.000"/>
  </numFmts>
  <fonts count="17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</font>
    <font>
      <sz val="10"/>
      <color rgb="FF1155CC"/>
      <name val="Arial"/>
      <family val="2"/>
    </font>
    <font>
      <b/>
      <sz val="10"/>
      <color rgb="FF0E101A"/>
      <name val="Arial"/>
      <family val="2"/>
    </font>
    <font>
      <b/>
      <sz val="10"/>
      <color rgb="FF000000"/>
      <name val="Arial"/>
      <family val="2"/>
    </font>
    <font>
      <b/>
      <sz val="10"/>
      <name val="Times New Roman"/>
      <family val="1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6" fillId="0" borderId="0" xfId="0" applyFont="1"/>
    <xf numFmtId="164" fontId="4" fillId="0" borderId="0" xfId="0" applyNumberFormat="1" applyFont="1"/>
    <xf numFmtId="0" fontId="7" fillId="0" borderId="0" xfId="0" applyFont="1" applyAlignment="1">
      <alignment horizontal="center"/>
    </xf>
    <xf numFmtId="164" fontId="1" fillId="0" borderId="0" xfId="0" applyNumberFormat="1" applyFont="1"/>
    <xf numFmtId="0" fontId="5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6" fillId="0" borderId="3" xfId="0" applyFont="1" applyBorder="1"/>
    <xf numFmtId="165" fontId="4" fillId="0" borderId="3" xfId="0" applyNumberFormat="1" applyFont="1" applyBorder="1"/>
    <xf numFmtId="0" fontId="10" fillId="0" borderId="0" xfId="0" applyFont="1"/>
    <xf numFmtId="3" fontId="11" fillId="0" borderId="0" xfId="0" applyNumberFormat="1" applyFont="1"/>
    <xf numFmtId="0" fontId="6" fillId="2" borderId="4" xfId="0" applyFont="1" applyFill="1" applyBorder="1"/>
    <xf numFmtId="0" fontId="2" fillId="2" borderId="4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167" fontId="6" fillId="3" borderId="6" xfId="0" applyNumberFormat="1" applyFont="1" applyFill="1" applyBorder="1"/>
    <xf numFmtId="44" fontId="6" fillId="3" borderId="6" xfId="0" applyNumberFormat="1" applyFont="1" applyFill="1" applyBorder="1"/>
    <xf numFmtId="44" fontId="5" fillId="3" borderId="6" xfId="0" applyNumberFormat="1" applyFont="1" applyFill="1" applyBorder="1"/>
    <xf numFmtId="165" fontId="1" fillId="0" borderId="0" xfId="0" applyNumberFormat="1" applyFont="1"/>
    <xf numFmtId="0" fontId="12" fillId="4" borderId="0" xfId="0" applyFont="1" applyFill="1" applyAlignment="1">
      <alignment horizontal="left"/>
    </xf>
    <xf numFmtId="4" fontId="4" fillId="0" borderId="0" xfId="0" applyNumberFormat="1" applyFont="1"/>
    <xf numFmtId="168" fontId="6" fillId="3" borderId="6" xfId="0" applyNumberFormat="1" applyFont="1" applyFill="1" applyBorder="1"/>
    <xf numFmtId="165" fontId="1" fillId="0" borderId="3" xfId="0" applyNumberFormat="1" applyFont="1" applyBorder="1"/>
    <xf numFmtId="37" fontId="6" fillId="3" borderId="6" xfId="0" applyNumberFormat="1" applyFont="1" applyFill="1" applyBorder="1"/>
    <xf numFmtId="9" fontId="6" fillId="3" borderId="6" xfId="0" applyNumberFormat="1" applyFont="1" applyFill="1" applyBorder="1"/>
    <xf numFmtId="0" fontId="4" fillId="0" borderId="3" xfId="0" applyFont="1" applyBorder="1"/>
    <xf numFmtId="37" fontId="6" fillId="0" borderId="0" xfId="0" applyNumberFormat="1" applyFont="1"/>
    <xf numFmtId="0" fontId="7" fillId="0" borderId="0" xfId="0" applyFont="1"/>
    <xf numFmtId="44" fontId="5" fillId="0" borderId="0" xfId="0" applyNumberFormat="1" applyFont="1"/>
    <xf numFmtId="0" fontId="6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6" fillId="0" borderId="0" xfId="0" applyFont="1" applyAlignment="1">
      <alignment horizontal="right"/>
    </xf>
    <xf numFmtId="0" fontId="4" fillId="0" borderId="13" xfId="0" applyFont="1" applyBorder="1"/>
    <xf numFmtId="10" fontId="6" fillId="0" borderId="0" xfId="0" applyNumberFormat="1" applyFont="1"/>
    <xf numFmtId="166" fontId="1" fillId="0" borderId="0" xfId="0" applyNumberFormat="1" applyFont="1"/>
    <xf numFmtId="166" fontId="1" fillId="0" borderId="3" xfId="0" applyNumberFormat="1" applyFont="1" applyBorder="1"/>
    <xf numFmtId="166" fontId="4" fillId="0" borderId="3" xfId="0" applyNumberFormat="1" applyFont="1" applyBorder="1"/>
    <xf numFmtId="165" fontId="4" fillId="0" borderId="14" xfId="0" applyNumberFormat="1" applyFont="1" applyBorder="1"/>
    <xf numFmtId="9" fontId="6" fillId="0" borderId="0" xfId="0" applyNumberFormat="1" applyFont="1"/>
    <xf numFmtId="44" fontId="6" fillId="0" borderId="0" xfId="0" applyNumberFormat="1" applyFont="1"/>
    <xf numFmtId="3" fontId="1" fillId="0" borderId="0" xfId="0" applyNumberFormat="1" applyFont="1"/>
    <xf numFmtId="3" fontId="1" fillId="0" borderId="11" xfId="0" applyNumberFormat="1" applyFont="1" applyBorder="1"/>
    <xf numFmtId="44" fontId="5" fillId="0" borderId="11" xfId="0" applyNumberFormat="1" applyFont="1" applyBorder="1"/>
    <xf numFmtId="169" fontId="4" fillId="0" borderId="0" xfId="0" applyNumberFormat="1" applyFont="1"/>
    <xf numFmtId="165" fontId="4" fillId="0" borderId="15" xfId="0" applyNumberFormat="1" applyFont="1" applyBorder="1"/>
    <xf numFmtId="165" fontId="0" fillId="0" borderId="0" xfId="0" applyNumberFormat="1"/>
    <xf numFmtId="0" fontId="7" fillId="2" borderId="16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14" fillId="0" borderId="19" xfId="0" applyFont="1" applyBorder="1"/>
    <xf numFmtId="0" fontId="0" fillId="0" borderId="11" xfId="0" applyBorder="1"/>
    <xf numFmtId="0" fontId="0" fillId="0" borderId="20" xfId="0" applyBorder="1"/>
    <xf numFmtId="44" fontId="6" fillId="0" borderId="3" xfId="0" applyNumberFormat="1" applyFont="1" applyBorder="1"/>
    <xf numFmtId="44" fontId="5" fillId="0" borderId="3" xfId="0" applyNumberFormat="1" applyFont="1" applyBorder="1"/>
    <xf numFmtId="0" fontId="0" fillId="0" borderId="0" xfId="0" applyAlignment="1">
      <alignment horizontal="right"/>
    </xf>
    <xf numFmtId="165" fontId="0" fillId="0" borderId="18" xfId="0" applyNumberFormat="1" applyBorder="1"/>
    <xf numFmtId="0" fontId="0" fillId="0" borderId="19" xfId="0" applyBorder="1"/>
    <xf numFmtId="0" fontId="0" fillId="0" borderId="11" xfId="0" applyBorder="1" applyAlignment="1">
      <alignment horizontal="right"/>
    </xf>
    <xf numFmtId="165" fontId="0" fillId="0" borderId="11" xfId="0" applyNumberFormat="1" applyBorder="1"/>
    <xf numFmtId="0" fontId="14" fillId="0" borderId="0" xfId="0" applyFont="1"/>
    <xf numFmtId="165" fontId="0" fillId="0" borderId="13" xfId="0" applyNumberFormat="1" applyBorder="1"/>
    <xf numFmtId="38" fontId="6" fillId="0" borderId="0" xfId="0" applyNumberFormat="1" applyFont="1"/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left"/>
    </xf>
    <xf numFmtId="4" fontId="0" fillId="0" borderId="0" xfId="0" applyNumberFormat="1"/>
    <xf numFmtId="4" fontId="0" fillId="0" borderId="18" xfId="0" applyNumberFormat="1" applyBorder="1"/>
    <xf numFmtId="0" fontId="0" fillId="0" borderId="19" xfId="0" applyBorder="1" applyAlignment="1">
      <alignment horizontal="left"/>
    </xf>
    <xf numFmtId="4" fontId="0" fillId="0" borderId="11" xfId="0" applyNumberFormat="1" applyBorder="1"/>
    <xf numFmtId="4" fontId="0" fillId="0" borderId="20" xfId="0" applyNumberFormat="1" applyBorder="1"/>
    <xf numFmtId="0" fontId="0" fillId="0" borderId="18" xfId="0" applyBorder="1" applyAlignment="1">
      <alignment horizontal="right"/>
    </xf>
    <xf numFmtId="0" fontId="7" fillId="5" borderId="0" xfId="0" applyFont="1" applyFill="1"/>
    <xf numFmtId="4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165" fontId="1" fillId="0" borderId="11" xfId="0" applyNumberFormat="1" applyFont="1" applyBorder="1" applyAlignment="1">
      <alignment horizontal="right"/>
    </xf>
    <xf numFmtId="44" fontId="5" fillId="0" borderId="14" xfId="0" applyNumberFormat="1" applyFont="1" applyBorder="1"/>
    <xf numFmtId="165" fontId="14" fillId="4" borderId="0" xfId="0" applyNumberFormat="1" applyFont="1" applyFill="1" applyAlignment="1">
      <alignment horizontal="right"/>
    </xf>
    <xf numFmtId="165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7" fillId="2" borderId="4" xfId="0" applyFont="1" applyFill="1" applyBorder="1"/>
    <xf numFmtId="38" fontId="10" fillId="0" borderId="0" xfId="0" applyNumberFormat="1" applyFont="1"/>
    <xf numFmtId="0" fontId="15" fillId="0" borderId="0" xfId="0" applyFont="1"/>
    <xf numFmtId="44" fontId="15" fillId="0" borderId="0" xfId="0" applyNumberFormat="1" applyFont="1"/>
    <xf numFmtId="37" fontId="10" fillId="0" borderId="0" xfId="0" applyNumberFormat="1" applyFont="1"/>
    <xf numFmtId="170" fontId="10" fillId="0" borderId="0" xfId="0" applyNumberFormat="1" applyFont="1"/>
    <xf numFmtId="0" fontId="0" fillId="0" borderId="0" xfId="0"/>
    <xf numFmtId="0" fontId="5" fillId="0" borderId="0" xfId="0" applyFont="1"/>
    <xf numFmtId="0" fontId="1" fillId="0" borderId="0" xfId="0" applyFont="1"/>
    <xf numFmtId="0" fontId="7" fillId="2" borderId="11" xfId="0" applyFont="1" applyFill="1" applyBorder="1" applyAlignment="1">
      <alignment horizontal="center"/>
    </xf>
    <xf numFmtId="0" fontId="3" fillId="0" borderId="11" xfId="0" applyFont="1" applyBorder="1"/>
    <xf numFmtId="0" fontId="7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7" fillId="5" borderId="0" xfId="0" applyFont="1" applyFill="1"/>
    <xf numFmtId="0" fontId="1" fillId="0" borderId="11" xfId="0" applyFont="1" applyBorder="1"/>
    <xf numFmtId="0" fontId="13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3" fillId="0" borderId="18" xfId="0" applyFont="1" applyBorder="1"/>
    <xf numFmtId="0" fontId="7" fillId="2" borderId="21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1" fillId="0" borderId="15" xfId="0" applyFont="1" applyBorder="1"/>
    <xf numFmtId="0" fontId="3" fillId="0" borderId="15" xfId="0" applyFont="1" applyBorder="1"/>
    <xf numFmtId="0" fontId="7" fillId="2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10" xfId="0" applyFont="1" applyBorder="1"/>
    <xf numFmtId="0" fontId="7" fillId="2" borderId="1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5" fillId="0" borderId="3" xfId="0" applyFont="1" applyBorder="1" applyAlignment="1">
      <alignment horizontal="center"/>
    </xf>
    <xf numFmtId="0" fontId="3" fillId="0" borderId="3" xfId="0" applyFont="1" applyBorder="1"/>
    <xf numFmtId="0" fontId="7" fillId="2" borderId="3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wrapText="1"/>
    </xf>
    <xf numFmtId="0" fontId="10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-19050</xdr:colOff>
      <xdr:row>76</xdr:row>
      <xdr:rowOff>0</xdr:rowOff>
    </xdr:from>
    <xdr:ext cx="38100" cy="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343400" y="12712700"/>
          <a:ext cx="38100" cy="0"/>
          <a:chOff x="4343400" y="12649200"/>
          <a:chExt cx="3810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4</xdr:col>
      <xdr:colOff>361950</xdr:colOff>
      <xdr:row>76</xdr:row>
      <xdr:rowOff>0</xdr:rowOff>
    </xdr:from>
    <xdr:ext cx="38100" cy="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4724400" y="12712700"/>
          <a:ext cx="38100" cy="0"/>
          <a:chOff x="4724400" y="12649200"/>
          <a:chExt cx="3810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5</xdr:col>
      <xdr:colOff>352425</xdr:colOff>
      <xdr:row>76</xdr:row>
      <xdr:rowOff>0</xdr:rowOff>
    </xdr:from>
    <xdr:ext cx="38100" cy="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5711825" y="12712700"/>
          <a:ext cx="38100" cy="0"/>
          <a:chOff x="5711825" y="12649200"/>
          <a:chExt cx="3810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6</xdr:col>
      <xdr:colOff>295275</xdr:colOff>
      <xdr:row>76</xdr:row>
      <xdr:rowOff>0</xdr:rowOff>
    </xdr:from>
    <xdr:ext cx="38100" cy="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6524625" y="12712700"/>
          <a:ext cx="38100" cy="0"/>
          <a:chOff x="6521450" y="12649200"/>
          <a:chExt cx="38100" cy="0"/>
        </a:xfrm>
      </xdr:grpSpPr>
      <xdr:cxnSp macro="">
        <xdr:nvCxnSpPr>
          <xdr:cNvPr id="9" name="Shape 3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tabSelected="1" workbookViewId="0">
      <selection activeCell="C2" sqref="C2:G3"/>
    </sheetView>
  </sheetViews>
  <sheetFormatPr defaultColWidth="14.453125" defaultRowHeight="15" customHeight="1" x14ac:dyDescent="0.25"/>
  <cols>
    <col min="1" max="1" width="5.7265625" customWidth="1"/>
    <col min="2" max="2" width="26.453125" customWidth="1"/>
    <col min="3" max="3" width="14.26953125" customWidth="1"/>
    <col min="4" max="4" width="16" customWidth="1"/>
    <col min="5" max="5" width="14.26953125" customWidth="1"/>
    <col min="6" max="6" width="12.453125" customWidth="1"/>
    <col min="7" max="9" width="14.26953125" customWidth="1"/>
    <col min="10" max="26" width="9.08984375" customWidth="1"/>
  </cols>
  <sheetData>
    <row r="1" spans="1:26" ht="22.5" x14ac:dyDescent="0.45">
      <c r="A1" s="123" t="s">
        <v>121</v>
      </c>
      <c r="B1" s="123"/>
      <c r="C1" s="123"/>
      <c r="D1" s="123"/>
      <c r="E1" s="123"/>
      <c r="F1" s="123"/>
      <c r="G1" s="123"/>
      <c r="H1" s="123"/>
      <c r="I1" s="123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2.5" customHeight="1" x14ac:dyDescent="0.45">
      <c r="A2" s="124"/>
      <c r="B2" s="124"/>
      <c r="C2" s="125" t="s">
        <v>120</v>
      </c>
      <c r="D2" s="125"/>
      <c r="E2" s="125"/>
      <c r="F2" s="125"/>
      <c r="G2" s="125"/>
      <c r="H2" s="124"/>
      <c r="I2" s="124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22.5" x14ac:dyDescent="0.45">
      <c r="A3" s="124"/>
      <c r="B3" s="124"/>
      <c r="C3" s="125"/>
      <c r="D3" s="125"/>
      <c r="E3" s="125"/>
      <c r="F3" s="125"/>
      <c r="G3" s="125"/>
      <c r="H3" s="124"/>
      <c r="I3" s="124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45">
      <c r="A4" s="124"/>
      <c r="B4" s="124"/>
      <c r="C4" s="124"/>
      <c r="D4" s="124"/>
      <c r="E4" s="124"/>
      <c r="F4" s="124"/>
      <c r="G4" s="124"/>
      <c r="H4" s="124"/>
      <c r="I4" s="124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45">
      <c r="A5" s="124"/>
      <c r="B5" s="124"/>
      <c r="C5" s="124"/>
      <c r="D5" s="124"/>
      <c r="E5" s="124"/>
      <c r="F5" s="124"/>
      <c r="G5" s="124"/>
      <c r="H5" s="124"/>
      <c r="I5" s="124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22.5" x14ac:dyDescent="0.45">
      <c r="A6" s="124"/>
      <c r="B6" s="124"/>
      <c r="C6" s="124"/>
      <c r="D6" s="124"/>
      <c r="E6" s="124"/>
      <c r="F6" s="124"/>
      <c r="G6" s="124"/>
      <c r="H6" s="124"/>
      <c r="I6" s="124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22.5" x14ac:dyDescent="0.45">
      <c r="A7" s="123" t="s">
        <v>14</v>
      </c>
      <c r="B7" s="123"/>
      <c r="C7" s="123"/>
      <c r="D7" s="123"/>
      <c r="E7" s="123"/>
      <c r="F7" s="123"/>
      <c r="G7" s="123"/>
      <c r="H7" s="123"/>
      <c r="I7" s="123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126"/>
      <c r="B8" s="126"/>
      <c r="C8" s="126"/>
      <c r="D8" s="126"/>
      <c r="E8" s="126"/>
      <c r="F8" s="126"/>
      <c r="G8" s="126"/>
      <c r="H8" s="126"/>
      <c r="I8" s="12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16"/>
      <c r="B9" s="16"/>
      <c r="C9" s="16"/>
      <c r="D9" s="16"/>
      <c r="E9" s="17">
        <v>1</v>
      </c>
      <c r="F9" s="17">
        <v>2</v>
      </c>
      <c r="G9" s="17">
        <v>3</v>
      </c>
      <c r="H9" s="17">
        <v>4</v>
      </c>
      <c r="I9" s="17">
        <v>5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 x14ac:dyDescent="0.3">
      <c r="A10" s="18" t="s">
        <v>17</v>
      </c>
      <c r="B10" s="19"/>
      <c r="C10" s="19"/>
      <c r="D10" s="19"/>
      <c r="E10" s="19"/>
      <c r="F10" s="19"/>
      <c r="G10" s="19"/>
      <c r="H10" s="19"/>
      <c r="I10" s="1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3">
      <c r="A11" s="18"/>
      <c r="B11" s="19" t="s">
        <v>18</v>
      </c>
      <c r="C11" s="19"/>
      <c r="D11" s="19"/>
      <c r="E11" s="20"/>
      <c r="F11" s="20"/>
      <c r="G11" s="20"/>
      <c r="H11" s="20"/>
      <c r="I11" s="20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3">
      <c r="A12" s="18"/>
      <c r="B12" s="19" t="s">
        <v>3</v>
      </c>
      <c r="C12" s="19"/>
      <c r="D12" s="19"/>
      <c r="E12" s="20">
        <v>900</v>
      </c>
      <c r="F12" s="20">
        <v>1500</v>
      </c>
      <c r="G12" s="20">
        <v>2000</v>
      </c>
      <c r="H12" s="20">
        <v>2000</v>
      </c>
      <c r="I12" s="20">
        <v>2000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3">
      <c r="A13" s="18"/>
      <c r="B13" s="19" t="s">
        <v>4</v>
      </c>
      <c r="C13" s="19"/>
      <c r="D13" s="19"/>
      <c r="E13" s="20">
        <v>1750</v>
      </c>
      <c r="F13" s="20">
        <v>2500</v>
      </c>
      <c r="G13" s="20">
        <v>3500</v>
      </c>
      <c r="H13" s="20">
        <v>3500</v>
      </c>
      <c r="I13" s="20">
        <v>3500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3">
      <c r="A14" s="18"/>
      <c r="B14" s="19" t="s">
        <v>1</v>
      </c>
      <c r="C14" s="21"/>
      <c r="D14" s="19"/>
      <c r="E14" s="21"/>
      <c r="F14" s="21"/>
      <c r="G14" s="21"/>
      <c r="H14" s="19"/>
      <c r="I14" s="19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3">
      <c r="A15" s="18"/>
      <c r="B15" s="19" t="s">
        <v>3</v>
      </c>
      <c r="C15" s="21">
        <v>12.75</v>
      </c>
      <c r="D15" s="19"/>
      <c r="E15" s="22">
        <f t="shared" ref="E15:I15" si="0">E12*$C$15</f>
        <v>11475</v>
      </c>
      <c r="F15" s="22">
        <f t="shared" si="0"/>
        <v>19125</v>
      </c>
      <c r="G15" s="22">
        <f t="shared" si="0"/>
        <v>25500</v>
      </c>
      <c r="H15" s="22">
        <f t="shared" si="0"/>
        <v>25500</v>
      </c>
      <c r="I15" s="22">
        <f t="shared" si="0"/>
        <v>25500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3">
      <c r="A16" s="18"/>
      <c r="B16" s="19" t="s">
        <v>4</v>
      </c>
      <c r="C16" s="21">
        <v>37</v>
      </c>
      <c r="D16" s="19"/>
      <c r="E16" s="22">
        <f t="shared" ref="E16:I16" si="1">E13*$C$16</f>
        <v>64750</v>
      </c>
      <c r="F16" s="22">
        <f t="shared" si="1"/>
        <v>92500</v>
      </c>
      <c r="G16" s="22">
        <f t="shared" si="1"/>
        <v>129500</v>
      </c>
      <c r="H16" s="22">
        <f t="shared" si="1"/>
        <v>129500</v>
      </c>
      <c r="I16" s="22">
        <f t="shared" si="1"/>
        <v>129500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3">
      <c r="A17" s="18"/>
      <c r="B17" s="19" t="s">
        <v>19</v>
      </c>
      <c r="C17" s="22">
        <f>204768</f>
        <v>204768</v>
      </c>
      <c r="D17" s="19"/>
      <c r="E17" s="22">
        <f t="shared" ref="E17:I17" si="2">$C$17</f>
        <v>204768</v>
      </c>
      <c r="F17" s="22">
        <f t="shared" si="2"/>
        <v>204768</v>
      </c>
      <c r="G17" s="22">
        <f t="shared" si="2"/>
        <v>204768</v>
      </c>
      <c r="H17" s="22">
        <f t="shared" si="2"/>
        <v>204768</v>
      </c>
      <c r="I17" s="22">
        <f t="shared" si="2"/>
        <v>204768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3">
      <c r="A18" s="18"/>
      <c r="B18" s="19" t="s">
        <v>21</v>
      </c>
      <c r="C18" s="21"/>
      <c r="D18" s="19"/>
      <c r="E18" s="21"/>
      <c r="F18" s="21"/>
      <c r="G18" s="21"/>
      <c r="H18" s="21"/>
      <c r="I18" s="21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3">
      <c r="A19" s="18"/>
      <c r="B19" s="19" t="s">
        <v>3</v>
      </c>
      <c r="C19" s="21">
        <v>50</v>
      </c>
      <c r="D19" s="19"/>
      <c r="E19" s="21"/>
      <c r="F19" s="21"/>
      <c r="G19" s="21"/>
      <c r="H19" s="21"/>
      <c r="I19" s="21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3">
      <c r="A20" s="18"/>
      <c r="B20" s="19" t="s">
        <v>4</v>
      </c>
      <c r="C20" s="21">
        <v>120</v>
      </c>
      <c r="D20" s="19"/>
      <c r="E20" s="21"/>
      <c r="F20" s="21"/>
      <c r="G20" s="21"/>
      <c r="H20" s="21"/>
      <c r="I20" s="21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3">
      <c r="A21" s="18"/>
      <c r="B21" s="19" t="s">
        <v>24</v>
      </c>
      <c r="C21" s="26">
        <v>0.16400000000000001</v>
      </c>
      <c r="D21" s="19"/>
      <c r="E21" s="28"/>
      <c r="F21" s="28"/>
      <c r="G21" s="28"/>
      <c r="H21" s="19"/>
      <c r="I21" s="19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3">
      <c r="A22" s="18"/>
      <c r="B22" s="19" t="s">
        <v>27</v>
      </c>
      <c r="C22" s="21">
        <v>53500</v>
      </c>
      <c r="D22" s="19"/>
      <c r="E22" s="28"/>
      <c r="F22" s="28"/>
      <c r="G22" s="28"/>
      <c r="H22" s="19"/>
      <c r="I22" s="19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3">
      <c r="A23" s="18"/>
      <c r="B23" s="19" t="s">
        <v>29</v>
      </c>
      <c r="C23" s="29">
        <v>0.27</v>
      </c>
      <c r="D23" s="28"/>
      <c r="E23" s="28"/>
      <c r="F23" s="28"/>
      <c r="G23" s="28"/>
      <c r="H23" s="19"/>
      <c r="I23" s="19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3">
      <c r="A24" s="18"/>
      <c r="B24" s="19" t="s">
        <v>32</v>
      </c>
      <c r="C24" s="21">
        <v>58000</v>
      </c>
      <c r="D24" s="28"/>
      <c r="E24" s="28"/>
      <c r="F24" s="28"/>
      <c r="G24" s="28"/>
      <c r="H24" s="19"/>
      <c r="I24" s="19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3">
      <c r="A25" s="4"/>
      <c r="B25" s="4"/>
      <c r="C25" s="4"/>
      <c r="D25" s="31"/>
      <c r="E25" s="31"/>
      <c r="F25" s="31"/>
      <c r="G25" s="31"/>
      <c r="H25" s="4"/>
      <c r="I25" s="4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3">
      <c r="A26" s="4" t="s">
        <v>34</v>
      </c>
      <c r="B26" s="4"/>
      <c r="C26" s="31"/>
      <c r="D26" s="4"/>
      <c r="E26" s="31"/>
      <c r="F26" s="31"/>
      <c r="G26" s="31"/>
      <c r="H26" s="4"/>
      <c r="I26" s="4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3">
      <c r="A27" s="4"/>
      <c r="B27" s="4" t="s">
        <v>36</v>
      </c>
      <c r="C27" s="33">
        <f>C24</f>
        <v>58000</v>
      </c>
      <c r="D27" s="4"/>
      <c r="E27" s="31"/>
      <c r="F27" s="31"/>
      <c r="G27" s="31"/>
      <c r="H27" s="4"/>
      <c r="I27" s="4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3">
      <c r="A28" s="34"/>
      <c r="B28" s="12" t="s">
        <v>38</v>
      </c>
      <c r="C28" s="12"/>
      <c r="D28" s="17">
        <v>0</v>
      </c>
      <c r="E28" s="17">
        <v>1</v>
      </c>
      <c r="F28" s="17">
        <v>2</v>
      </c>
      <c r="G28" s="17">
        <v>3</v>
      </c>
      <c r="H28" s="17">
        <v>4</v>
      </c>
      <c r="I28" s="17">
        <v>5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3">
      <c r="A29" s="4"/>
      <c r="B29" s="37" t="s">
        <v>39</v>
      </c>
      <c r="C29" s="4"/>
      <c r="D29" s="31"/>
      <c r="E29" s="39">
        <v>0.2</v>
      </c>
      <c r="F29" s="39">
        <v>0.32</v>
      </c>
      <c r="G29" s="39">
        <v>0.192</v>
      </c>
      <c r="H29" s="39">
        <v>0.1152</v>
      </c>
      <c r="I29" s="39">
        <v>0.1152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3">
      <c r="A30" s="4"/>
      <c r="B30" s="37" t="s">
        <v>41</v>
      </c>
      <c r="C30" s="4"/>
      <c r="D30" s="31"/>
      <c r="E30" s="33">
        <f t="shared" ref="E30:I30" si="3">$C$27*E29</f>
        <v>11600</v>
      </c>
      <c r="F30" s="33">
        <f t="shared" si="3"/>
        <v>18560</v>
      </c>
      <c r="G30" s="33">
        <f t="shared" si="3"/>
        <v>11136</v>
      </c>
      <c r="H30" s="33">
        <f t="shared" si="3"/>
        <v>6681.5999999999995</v>
      </c>
      <c r="I30" s="33">
        <f t="shared" si="3"/>
        <v>6681.5999999999995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3">
      <c r="A31" s="4"/>
      <c r="B31" s="37" t="s">
        <v>44</v>
      </c>
      <c r="C31" s="31"/>
      <c r="D31" s="4"/>
      <c r="E31" s="33">
        <f>+C27-E30</f>
        <v>46400</v>
      </c>
      <c r="F31" s="33">
        <f t="shared" ref="F31:I31" si="4">+E31-F30</f>
        <v>27840</v>
      </c>
      <c r="G31" s="33">
        <f t="shared" si="4"/>
        <v>16704</v>
      </c>
      <c r="H31" s="33">
        <f t="shared" si="4"/>
        <v>10022.400000000001</v>
      </c>
      <c r="I31" s="33">
        <f t="shared" si="4"/>
        <v>3340.800000000002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3">
      <c r="A32" s="4"/>
      <c r="B32" s="4"/>
      <c r="C32" s="4"/>
      <c r="D32" s="31"/>
      <c r="E32" s="31"/>
      <c r="F32" s="31"/>
      <c r="G32" s="31"/>
      <c r="H32" s="4"/>
      <c r="I32" s="4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3">
      <c r="A33" s="4" t="s">
        <v>45</v>
      </c>
      <c r="B33" s="4"/>
      <c r="C33" s="4"/>
      <c r="D33" s="31"/>
      <c r="E33" s="31"/>
      <c r="F33" s="31"/>
      <c r="G33" s="31"/>
      <c r="H33" s="4"/>
      <c r="I33" s="4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3">
      <c r="A34" s="4"/>
      <c r="B34" s="4" t="s">
        <v>48</v>
      </c>
      <c r="C34" s="44"/>
      <c r="D34" s="45">
        <v>22676</v>
      </c>
      <c r="E34" s="31"/>
      <c r="F34" s="31"/>
      <c r="G34" s="31"/>
      <c r="H34" s="4"/>
      <c r="I34" s="4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3">
      <c r="A35" s="4"/>
      <c r="B35" s="4" t="s">
        <v>53</v>
      </c>
      <c r="C35" s="4"/>
      <c r="D35" s="48">
        <f>I31</f>
        <v>3340.800000000002</v>
      </c>
      <c r="E35" s="31"/>
      <c r="F35" s="31"/>
      <c r="G35" s="31"/>
      <c r="H35" s="4"/>
      <c r="I35" s="4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3">
      <c r="A36" s="4"/>
      <c r="B36" s="4" t="s">
        <v>56</v>
      </c>
      <c r="C36" s="4"/>
      <c r="D36" s="33">
        <f>+D34-D35</f>
        <v>19335.199999999997</v>
      </c>
      <c r="E36" s="31"/>
      <c r="F36" s="31"/>
      <c r="G36" s="31"/>
      <c r="H36" s="4"/>
      <c r="I36" s="4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3">
      <c r="A37" s="4"/>
      <c r="B37" s="4" t="s">
        <v>57</v>
      </c>
      <c r="C37" s="4"/>
      <c r="D37" s="48">
        <f>+D36*C21</f>
        <v>3170.9727999999996</v>
      </c>
      <c r="E37" s="31"/>
      <c r="F37" s="31"/>
      <c r="G37" s="31"/>
      <c r="H37" s="4"/>
      <c r="I37" s="4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3">
      <c r="A38" s="4"/>
      <c r="B38" s="4" t="s">
        <v>58</v>
      </c>
      <c r="C38" s="4"/>
      <c r="D38" s="33">
        <f>+D34-D37</f>
        <v>19505.0272</v>
      </c>
      <c r="E38" s="31"/>
      <c r="F38" s="31"/>
      <c r="G38" s="31"/>
      <c r="H38" s="4"/>
      <c r="I38" s="4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3">
      <c r="A39" s="4"/>
      <c r="B39" s="4"/>
      <c r="C39" s="4"/>
      <c r="D39" s="31"/>
      <c r="E39" s="31"/>
      <c r="F39" s="31"/>
      <c r="G39" s="31"/>
      <c r="H39" s="4"/>
      <c r="I39" s="4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3">
      <c r="A40" s="4" t="s">
        <v>61</v>
      </c>
      <c r="B40" s="4"/>
      <c r="C40" s="4"/>
      <c r="D40" s="31"/>
      <c r="E40" s="31"/>
      <c r="F40" s="31"/>
      <c r="G40" s="31"/>
      <c r="H40" s="4"/>
      <c r="I40" s="4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3">
      <c r="A41" s="34"/>
      <c r="B41" s="12" t="s">
        <v>38</v>
      </c>
      <c r="C41" s="12"/>
      <c r="D41" s="17">
        <v>0</v>
      </c>
      <c r="E41" s="17">
        <v>1</v>
      </c>
      <c r="F41" s="17">
        <v>2</v>
      </c>
      <c r="G41" s="17">
        <v>3</v>
      </c>
      <c r="H41" s="17">
        <v>4</v>
      </c>
      <c r="I41" s="17">
        <v>5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3">
      <c r="A42" s="4"/>
      <c r="B42" s="4" t="s">
        <v>62</v>
      </c>
      <c r="C42" s="4"/>
      <c r="D42" s="33">
        <f>C22</f>
        <v>53500</v>
      </c>
      <c r="E42" s="45">
        <v>77500</v>
      </c>
      <c r="F42" s="45">
        <v>108000</v>
      </c>
      <c r="G42" s="45">
        <v>108000</v>
      </c>
      <c r="H42" s="45">
        <v>108000</v>
      </c>
      <c r="I42" s="33">
        <f>C23*I50</f>
        <v>140400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3">
      <c r="A43" s="4"/>
      <c r="B43" s="4" t="s">
        <v>63</v>
      </c>
      <c r="C43" s="4"/>
      <c r="D43" s="33">
        <f>C22</f>
        <v>53500</v>
      </c>
      <c r="E43" s="45"/>
      <c r="F43" s="45"/>
      <c r="G43" s="45"/>
      <c r="H43" s="45"/>
      <c r="I43" s="45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3">
      <c r="A44" s="4"/>
      <c r="B44" s="8" t="s">
        <v>67</v>
      </c>
      <c r="C44" s="4"/>
      <c r="D44" s="33">
        <f>0-D42</f>
        <v>-53500</v>
      </c>
      <c r="E44" s="33">
        <f t="shared" ref="E44:I44" si="5">D42-E42</f>
        <v>-24000</v>
      </c>
      <c r="F44" s="33">
        <f t="shared" si="5"/>
        <v>-30500</v>
      </c>
      <c r="G44" s="33">
        <f t="shared" si="5"/>
        <v>0</v>
      </c>
      <c r="H44" s="33">
        <f t="shared" si="5"/>
        <v>0</v>
      </c>
      <c r="I44" s="33">
        <f t="shared" si="5"/>
        <v>-32400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3">
      <c r="A45" s="4"/>
      <c r="B45" s="4" t="s">
        <v>76</v>
      </c>
      <c r="C45" s="4"/>
      <c r="D45" s="60"/>
      <c r="E45" s="60"/>
      <c r="F45" s="60"/>
      <c r="G45" s="60"/>
      <c r="H45" s="60"/>
      <c r="I45" s="61">
        <f>I42</f>
        <v>140400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3">
      <c r="A46" s="4"/>
      <c r="B46" s="4" t="s">
        <v>79</v>
      </c>
      <c r="C46" s="4"/>
      <c r="D46" s="33">
        <f t="shared" ref="D46:I46" si="6">D44+D45</f>
        <v>-53500</v>
      </c>
      <c r="E46" s="33">
        <f t="shared" si="6"/>
        <v>-24000</v>
      </c>
      <c r="F46" s="33">
        <f t="shared" si="6"/>
        <v>-30500</v>
      </c>
      <c r="G46" s="33">
        <f t="shared" si="6"/>
        <v>0</v>
      </c>
      <c r="H46" s="33">
        <f t="shared" si="6"/>
        <v>0</v>
      </c>
      <c r="I46" s="33">
        <f t="shared" si="6"/>
        <v>108000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3">
      <c r="A47" s="4"/>
      <c r="B47" s="4"/>
      <c r="C47" s="4"/>
      <c r="D47" s="45"/>
      <c r="E47" s="45"/>
      <c r="F47" s="45"/>
      <c r="G47" s="45"/>
      <c r="H47" s="45"/>
      <c r="I47" s="45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3">
      <c r="A48" s="4" t="s">
        <v>87</v>
      </c>
      <c r="B48" s="4"/>
      <c r="C48" s="4"/>
      <c r="D48" s="45"/>
      <c r="E48" s="45"/>
      <c r="F48" s="45"/>
      <c r="G48" s="45"/>
      <c r="H48" s="45"/>
      <c r="I48" s="45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3">
      <c r="A49" s="34"/>
      <c r="B49" s="12" t="s">
        <v>38</v>
      </c>
      <c r="C49" s="12"/>
      <c r="D49" s="17">
        <v>0</v>
      </c>
      <c r="E49" s="17">
        <v>1</v>
      </c>
      <c r="F49" s="17">
        <v>2</v>
      </c>
      <c r="G49" s="17">
        <v>3</v>
      </c>
      <c r="H49" s="17">
        <v>4</v>
      </c>
      <c r="I49" s="17">
        <v>5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3">
      <c r="A50" s="4"/>
      <c r="B50" s="4" t="s">
        <v>89</v>
      </c>
      <c r="C50" s="4"/>
      <c r="D50" s="69"/>
      <c r="E50" s="33">
        <f t="shared" ref="E50:I50" si="7">(E12*$C$19)+(E13*$C$20)</f>
        <v>255000</v>
      </c>
      <c r="F50" s="33">
        <f t="shared" si="7"/>
        <v>375000</v>
      </c>
      <c r="G50" s="33">
        <f t="shared" si="7"/>
        <v>520000</v>
      </c>
      <c r="H50" s="33">
        <f t="shared" si="7"/>
        <v>520000</v>
      </c>
      <c r="I50" s="33">
        <f t="shared" si="7"/>
        <v>520000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3">
      <c r="A51" s="4"/>
      <c r="B51" s="4" t="s">
        <v>97</v>
      </c>
      <c r="C51" s="4"/>
      <c r="D51" s="69"/>
      <c r="E51" s="33">
        <f t="shared" ref="E51:I51" si="8">E15+E16</f>
        <v>76225</v>
      </c>
      <c r="F51" s="33">
        <f t="shared" si="8"/>
        <v>111625</v>
      </c>
      <c r="G51" s="33">
        <f t="shared" si="8"/>
        <v>155000</v>
      </c>
      <c r="H51" s="33">
        <f t="shared" si="8"/>
        <v>155000</v>
      </c>
      <c r="I51" s="33">
        <f t="shared" si="8"/>
        <v>155000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3">
      <c r="A52" s="4"/>
      <c r="B52" s="4" t="s">
        <v>100</v>
      </c>
      <c r="C52" s="4"/>
      <c r="D52" s="69"/>
      <c r="E52" s="33">
        <f t="shared" ref="E52:I52" si="9">$C$17</f>
        <v>204768</v>
      </c>
      <c r="F52" s="33">
        <f t="shared" si="9"/>
        <v>204768</v>
      </c>
      <c r="G52" s="33">
        <f t="shared" si="9"/>
        <v>204768</v>
      </c>
      <c r="H52" s="33">
        <f t="shared" si="9"/>
        <v>204768</v>
      </c>
      <c r="I52" s="33">
        <f t="shared" si="9"/>
        <v>204768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3">
      <c r="A53" s="4"/>
      <c r="B53" s="4" t="s">
        <v>41</v>
      </c>
      <c r="C53" s="4"/>
      <c r="D53" s="69"/>
      <c r="E53" s="33">
        <f t="shared" ref="E53:I53" si="10">E30</f>
        <v>11600</v>
      </c>
      <c r="F53" s="33">
        <f t="shared" si="10"/>
        <v>18560</v>
      </c>
      <c r="G53" s="33">
        <f t="shared" si="10"/>
        <v>11136</v>
      </c>
      <c r="H53" s="33">
        <f t="shared" si="10"/>
        <v>6681.5999999999995</v>
      </c>
      <c r="I53" s="33">
        <f t="shared" si="10"/>
        <v>6681.5999999999995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3">
      <c r="A54" s="4"/>
      <c r="B54" s="4" t="s">
        <v>105</v>
      </c>
      <c r="C54" s="4"/>
      <c r="D54" s="69"/>
      <c r="E54" s="45">
        <v>2400</v>
      </c>
      <c r="F54" s="45"/>
      <c r="G54" s="45"/>
      <c r="H54" s="45"/>
      <c r="I54" s="45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3">
      <c r="A55" s="4"/>
      <c r="B55" s="4" t="s">
        <v>108</v>
      </c>
      <c r="C55" s="4"/>
      <c r="D55" s="69"/>
      <c r="E55" s="45">
        <v>11000</v>
      </c>
      <c r="F55" s="45">
        <v>11700</v>
      </c>
      <c r="G55" s="45">
        <v>9000</v>
      </c>
      <c r="H55" s="45">
        <v>9000</v>
      </c>
      <c r="I55" s="45">
        <v>9000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3">
      <c r="A56" s="4"/>
      <c r="B56" s="82" t="s">
        <v>109</v>
      </c>
      <c r="C56" s="4"/>
      <c r="D56" s="69"/>
      <c r="E56" s="84">
        <f t="shared" ref="E56:I56" si="11">+E50-E51-E52-E53-E55-E54</f>
        <v>-50993</v>
      </c>
      <c r="F56" s="84">
        <f t="shared" si="11"/>
        <v>28347</v>
      </c>
      <c r="G56" s="84">
        <f t="shared" si="11"/>
        <v>140096</v>
      </c>
      <c r="H56" s="84">
        <f t="shared" si="11"/>
        <v>144550.39999999999</v>
      </c>
      <c r="I56" s="84">
        <f t="shared" si="11"/>
        <v>144550.39999999999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3">
      <c r="A57" s="4"/>
      <c r="B57" s="4" t="s">
        <v>111</v>
      </c>
      <c r="C57" s="4"/>
      <c r="D57" s="69"/>
      <c r="E57" s="61">
        <f t="shared" ref="E57:I57" si="12">E56*$C$21</f>
        <v>-8362.8520000000008</v>
      </c>
      <c r="F57" s="61">
        <f t="shared" si="12"/>
        <v>4648.9080000000004</v>
      </c>
      <c r="G57" s="61">
        <f t="shared" si="12"/>
        <v>22975.744000000002</v>
      </c>
      <c r="H57" s="61">
        <f t="shared" si="12"/>
        <v>23706.265599999999</v>
      </c>
      <c r="I57" s="61">
        <f t="shared" si="12"/>
        <v>23706.265599999999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3">
      <c r="A58" s="4"/>
      <c r="B58" s="4" t="s">
        <v>113</v>
      </c>
      <c r="C58" s="4"/>
      <c r="D58" s="69"/>
      <c r="E58" s="33">
        <f t="shared" ref="E58:I58" si="13">E56-E57</f>
        <v>-42630.148000000001</v>
      </c>
      <c r="F58" s="33">
        <f t="shared" si="13"/>
        <v>23698.092000000001</v>
      </c>
      <c r="G58" s="33">
        <f t="shared" si="13"/>
        <v>117120.25599999999</v>
      </c>
      <c r="H58" s="33">
        <f t="shared" si="13"/>
        <v>120844.1344</v>
      </c>
      <c r="I58" s="33">
        <f t="shared" si="13"/>
        <v>120844.1344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3">
      <c r="A59" s="4"/>
      <c r="B59" s="4"/>
      <c r="C59" s="4"/>
      <c r="D59" s="69"/>
      <c r="E59" s="69"/>
      <c r="F59" s="69"/>
      <c r="G59" s="69"/>
      <c r="H59" s="69"/>
      <c r="I59" s="69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3">
      <c r="A60" s="4" t="s">
        <v>115</v>
      </c>
      <c r="B60" s="4"/>
      <c r="C60" s="4"/>
      <c r="D60" s="45"/>
      <c r="E60" s="45"/>
      <c r="F60" s="45"/>
      <c r="G60" s="45"/>
      <c r="H60" s="45"/>
      <c r="I60" s="45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3">
      <c r="A61" s="34"/>
      <c r="B61" s="12" t="s">
        <v>38</v>
      </c>
      <c r="C61" s="12"/>
      <c r="D61" s="17">
        <v>0</v>
      </c>
      <c r="E61" s="17">
        <v>1</v>
      </c>
      <c r="F61" s="17">
        <v>2</v>
      </c>
      <c r="G61" s="17">
        <v>3</v>
      </c>
      <c r="H61" s="17">
        <v>4</v>
      </c>
      <c r="I61" s="17">
        <v>5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3">
      <c r="A62" s="4"/>
      <c r="B62" s="82" t="s">
        <v>109</v>
      </c>
      <c r="C62" s="4"/>
      <c r="D62" s="69"/>
      <c r="E62" s="84">
        <f t="shared" ref="E62:I62" si="14">E56</f>
        <v>-50993</v>
      </c>
      <c r="F62" s="84">
        <f t="shared" si="14"/>
        <v>28347</v>
      </c>
      <c r="G62" s="84">
        <f t="shared" si="14"/>
        <v>140096</v>
      </c>
      <c r="H62" s="84">
        <f t="shared" si="14"/>
        <v>144550.39999999999</v>
      </c>
      <c r="I62" s="84">
        <f t="shared" si="14"/>
        <v>144550.39999999999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3">
      <c r="A63" s="4"/>
      <c r="B63" s="4" t="s">
        <v>41</v>
      </c>
      <c r="C63" s="4"/>
      <c r="D63" s="69"/>
      <c r="E63" s="33">
        <f t="shared" ref="E63:I63" si="15">E53</f>
        <v>11600</v>
      </c>
      <c r="F63" s="33">
        <f t="shared" si="15"/>
        <v>18560</v>
      </c>
      <c r="G63" s="33">
        <f t="shared" si="15"/>
        <v>11136</v>
      </c>
      <c r="H63" s="33">
        <f t="shared" si="15"/>
        <v>6681.5999999999995</v>
      </c>
      <c r="I63" s="33">
        <f t="shared" si="15"/>
        <v>6681.5999999999995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3">
      <c r="A64" s="4"/>
      <c r="B64" s="4" t="s">
        <v>111</v>
      </c>
      <c r="C64" s="4"/>
      <c r="D64" s="69"/>
      <c r="E64" s="61">
        <f t="shared" ref="E64:I64" si="16">E57</f>
        <v>-8362.8520000000008</v>
      </c>
      <c r="F64" s="61">
        <f t="shared" si="16"/>
        <v>4648.9080000000004</v>
      </c>
      <c r="G64" s="61">
        <f t="shared" si="16"/>
        <v>22975.744000000002</v>
      </c>
      <c r="H64" s="61">
        <f t="shared" si="16"/>
        <v>23706.265599999999</v>
      </c>
      <c r="I64" s="61">
        <f t="shared" si="16"/>
        <v>23706.265599999999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3">
      <c r="A65" s="4"/>
      <c r="B65" s="4" t="s">
        <v>115</v>
      </c>
      <c r="C65" s="4"/>
      <c r="D65" s="69"/>
      <c r="E65" s="33">
        <f t="shared" ref="E65:I65" si="17">E62+E63-E64</f>
        <v>-31030.148000000001</v>
      </c>
      <c r="F65" s="33">
        <f t="shared" si="17"/>
        <v>42258.091999999997</v>
      </c>
      <c r="G65" s="33">
        <f t="shared" si="17"/>
        <v>128256.25599999999</v>
      </c>
      <c r="H65" s="33">
        <f t="shared" si="17"/>
        <v>127525.7344</v>
      </c>
      <c r="I65" s="33">
        <f t="shared" si="17"/>
        <v>127525.7344</v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3">
      <c r="A66" s="4"/>
      <c r="B66" s="4"/>
      <c r="C66" s="4"/>
      <c r="D66" s="31"/>
      <c r="E66" s="31"/>
      <c r="F66" s="31"/>
      <c r="G66" s="31"/>
      <c r="H66" s="31"/>
      <c r="I66" s="31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3.5" customHeight="1" x14ac:dyDescent="0.3">
      <c r="A67" s="4" t="s">
        <v>116</v>
      </c>
      <c r="B67" s="4"/>
      <c r="C67" s="4"/>
      <c r="D67" s="31"/>
      <c r="E67" s="31"/>
      <c r="F67" s="31"/>
      <c r="G67" s="31"/>
      <c r="H67" s="31"/>
      <c r="I67" s="31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3">
      <c r="A68" s="34"/>
      <c r="B68" s="12" t="s">
        <v>38</v>
      </c>
      <c r="C68" s="12"/>
      <c r="D68" s="17">
        <v>0</v>
      </c>
      <c r="E68" s="89">
        <v>1</v>
      </c>
      <c r="F68" s="17">
        <v>2</v>
      </c>
      <c r="G68" s="17">
        <v>3</v>
      </c>
      <c r="H68" s="17">
        <v>4</v>
      </c>
      <c r="I68" s="17">
        <v>5</v>
      </c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3">
      <c r="A69" s="4"/>
      <c r="B69" s="4" t="s">
        <v>115</v>
      </c>
      <c r="C69" s="4"/>
      <c r="D69" s="4"/>
      <c r="E69" s="33">
        <f t="shared" ref="E69:I69" si="18">E65</f>
        <v>-31030.148000000001</v>
      </c>
      <c r="F69" s="33">
        <f t="shared" si="18"/>
        <v>42258.091999999997</v>
      </c>
      <c r="G69" s="33">
        <f t="shared" si="18"/>
        <v>128256.25599999999</v>
      </c>
      <c r="H69" s="33">
        <f t="shared" si="18"/>
        <v>127525.7344</v>
      </c>
      <c r="I69" s="33">
        <f t="shared" si="18"/>
        <v>127525.7344</v>
      </c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3">
      <c r="A70" s="4"/>
      <c r="B70" s="8" t="s">
        <v>117</v>
      </c>
      <c r="C70" s="4"/>
      <c r="D70" s="33">
        <f t="shared" ref="D70:I70" si="19">D46</f>
        <v>-53500</v>
      </c>
      <c r="E70" s="33">
        <f t="shared" si="19"/>
        <v>-24000</v>
      </c>
      <c r="F70" s="33">
        <f t="shared" si="19"/>
        <v>-30500</v>
      </c>
      <c r="G70" s="33">
        <f t="shared" si="19"/>
        <v>0</v>
      </c>
      <c r="H70" s="33">
        <f t="shared" si="19"/>
        <v>0</v>
      </c>
      <c r="I70" s="33">
        <f t="shared" si="19"/>
        <v>108000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3">
      <c r="A71" s="4"/>
      <c r="B71" s="4" t="s">
        <v>118</v>
      </c>
      <c r="C71" s="4"/>
      <c r="D71" s="61">
        <f>-C24</f>
        <v>-58000</v>
      </c>
      <c r="E71" s="60"/>
      <c r="F71" s="60"/>
      <c r="G71" s="60"/>
      <c r="H71" s="60"/>
      <c r="I71" s="61">
        <f>D38</f>
        <v>19505.0272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3">
      <c r="A72" s="4"/>
      <c r="B72" s="4" t="s">
        <v>119</v>
      </c>
      <c r="C72" s="4"/>
      <c r="D72" s="33">
        <f t="shared" ref="D72:I72" si="20">SUM(D69:D71)</f>
        <v>-111500</v>
      </c>
      <c r="E72" s="33">
        <f t="shared" si="20"/>
        <v>-55030.148000000001</v>
      </c>
      <c r="F72" s="33">
        <f t="shared" si="20"/>
        <v>11758.091999999997</v>
      </c>
      <c r="G72" s="33">
        <f t="shared" si="20"/>
        <v>128256.25599999999</v>
      </c>
      <c r="H72" s="33">
        <f t="shared" si="20"/>
        <v>127525.7344</v>
      </c>
      <c r="I72" s="33">
        <f t="shared" si="20"/>
        <v>255030.76160000003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3">
      <c r="A73" s="14"/>
      <c r="B73" s="14"/>
      <c r="C73" s="14"/>
      <c r="D73" s="90"/>
      <c r="E73" s="90"/>
      <c r="F73" s="90"/>
      <c r="G73" s="90"/>
      <c r="H73" s="90"/>
      <c r="I73" s="90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3">
      <c r="A74" s="14"/>
      <c r="B74" s="91"/>
      <c r="C74" s="14"/>
      <c r="D74" s="92"/>
      <c r="E74" s="92"/>
      <c r="F74" s="92"/>
      <c r="G74" s="92"/>
      <c r="H74" s="92"/>
      <c r="I74" s="92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3">
      <c r="A75" s="14"/>
      <c r="B75" s="14"/>
      <c r="C75" s="14"/>
      <c r="D75" s="93"/>
      <c r="E75" s="93"/>
      <c r="F75" s="93"/>
      <c r="G75" s="93"/>
      <c r="H75" s="93"/>
      <c r="I75" s="93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3">
      <c r="A76" s="14"/>
      <c r="B76" s="14"/>
      <c r="C76" s="14"/>
      <c r="D76" s="14"/>
      <c r="E76" s="14"/>
      <c r="F76" s="14"/>
      <c r="G76" s="14"/>
      <c r="H76" s="14"/>
      <c r="I76" s="14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3">
      <c r="A77" s="14"/>
      <c r="B77" s="14"/>
      <c r="C77" s="14"/>
      <c r="D77" s="14"/>
      <c r="E77" s="14"/>
      <c r="F77" s="14"/>
      <c r="G77" s="92"/>
      <c r="H77" s="14"/>
      <c r="I77" s="14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3">
      <c r="A78" s="14"/>
      <c r="B78" s="91"/>
      <c r="C78" s="14"/>
      <c r="D78" s="14"/>
      <c r="E78" s="94"/>
      <c r="F78" s="14"/>
      <c r="G78" s="14"/>
      <c r="H78" s="14"/>
      <c r="I78" s="14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3">
      <c r="A79" s="14"/>
      <c r="B79" s="14"/>
      <c r="C79" s="14"/>
      <c r="D79" s="14"/>
      <c r="E79" s="14"/>
      <c r="F79" s="14"/>
      <c r="G79" s="14"/>
      <c r="H79" s="14"/>
      <c r="I79" s="14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3">
      <c r="A80" s="14"/>
      <c r="B80" s="14"/>
      <c r="C80" s="14"/>
      <c r="D80" s="14"/>
      <c r="E80" s="14"/>
      <c r="F80" s="14"/>
      <c r="G80" s="14"/>
      <c r="H80" s="14"/>
      <c r="I80" s="14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3">
      <c r="A81" s="14"/>
      <c r="B81" s="14"/>
      <c r="C81" s="14"/>
      <c r="D81" s="14"/>
      <c r="E81" s="14"/>
      <c r="F81" s="14"/>
      <c r="G81" s="14"/>
      <c r="H81" s="14"/>
      <c r="I81" s="14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3">
      <c r="A82" s="14"/>
      <c r="B82" s="14"/>
      <c r="C82" s="14"/>
      <c r="D82" s="14"/>
      <c r="E82" s="14"/>
      <c r="F82" s="14"/>
      <c r="G82" s="14"/>
      <c r="H82" s="14"/>
      <c r="I82" s="14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3">
      <c r="A83" s="14"/>
      <c r="B83" s="14"/>
      <c r="C83" s="14"/>
      <c r="D83" s="14"/>
      <c r="E83" s="14"/>
      <c r="F83" s="14"/>
      <c r="G83" s="14"/>
      <c r="H83" s="14"/>
      <c r="I83" s="14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3">
      <c r="A84" s="14"/>
      <c r="B84" s="14"/>
      <c r="C84" s="14"/>
      <c r="D84" s="14"/>
      <c r="E84" s="14"/>
      <c r="F84" s="14"/>
      <c r="G84" s="14"/>
      <c r="H84" s="14"/>
      <c r="I84" s="14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3">
      <c r="A85" s="14"/>
      <c r="B85" s="14"/>
      <c r="C85" s="14"/>
      <c r="D85" s="14"/>
      <c r="E85" s="14"/>
      <c r="F85" s="14"/>
      <c r="G85" s="14"/>
      <c r="H85" s="14"/>
      <c r="I85" s="14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3">
      <c r="A86" s="14"/>
      <c r="B86" s="14"/>
      <c r="C86" s="14"/>
      <c r="D86" s="14"/>
      <c r="E86" s="14"/>
      <c r="F86" s="14"/>
      <c r="G86" s="14"/>
      <c r="H86" s="14"/>
      <c r="I86" s="14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3">
      <c r="A87" s="14"/>
      <c r="B87" s="14"/>
      <c r="C87" s="14"/>
      <c r="D87" s="14"/>
      <c r="E87" s="14"/>
      <c r="F87" s="14"/>
      <c r="G87" s="14"/>
      <c r="H87" s="14"/>
      <c r="I87" s="14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3">
      <c r="A88" s="14"/>
      <c r="B88" s="14"/>
      <c r="C88" s="14"/>
      <c r="D88" s="14"/>
      <c r="E88" s="14"/>
      <c r="F88" s="14"/>
      <c r="G88" s="14"/>
      <c r="H88" s="14"/>
      <c r="I88" s="14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3">
      <c r="A89" s="14"/>
      <c r="B89" s="14"/>
      <c r="C89" s="14"/>
      <c r="D89" s="14"/>
      <c r="E89" s="14"/>
      <c r="F89" s="14"/>
      <c r="G89" s="14"/>
      <c r="H89" s="14"/>
      <c r="I89" s="14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3">
      <c r="A90" s="14"/>
      <c r="B90" s="14"/>
      <c r="C90" s="14"/>
      <c r="D90" s="14"/>
      <c r="E90" s="14"/>
      <c r="F90" s="14"/>
      <c r="G90" s="14"/>
      <c r="H90" s="14"/>
      <c r="I90" s="14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3">
      <c r="A91" s="14"/>
      <c r="B91" s="14"/>
      <c r="C91" s="14"/>
      <c r="D91" s="14"/>
      <c r="E91" s="14"/>
      <c r="F91" s="14"/>
      <c r="G91" s="14"/>
      <c r="H91" s="14"/>
      <c r="I91" s="14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3">
      <c r="A92" s="14"/>
      <c r="B92" s="14"/>
      <c r="C92" s="14"/>
      <c r="D92" s="14"/>
      <c r="E92" s="14"/>
      <c r="F92" s="14"/>
      <c r="G92" s="14"/>
      <c r="H92" s="14"/>
      <c r="I92" s="14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3">
      <c r="A93" s="14"/>
      <c r="B93" s="14"/>
      <c r="C93" s="14"/>
      <c r="D93" s="14"/>
      <c r="E93" s="14"/>
      <c r="F93" s="14"/>
      <c r="G93" s="14"/>
      <c r="H93" s="14"/>
      <c r="I93" s="14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3">
      <c r="A94" s="14"/>
      <c r="B94" s="14"/>
      <c r="C94" s="14"/>
      <c r="D94" s="14"/>
      <c r="E94" s="14"/>
      <c r="F94" s="14"/>
      <c r="G94" s="14"/>
      <c r="H94" s="14"/>
      <c r="I94" s="14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3">
      <c r="A95" s="14"/>
      <c r="B95" s="14"/>
      <c r="C95" s="14"/>
      <c r="D95" s="14"/>
      <c r="E95" s="14"/>
      <c r="F95" s="14"/>
      <c r="G95" s="14"/>
      <c r="H95" s="14"/>
      <c r="I95" s="14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3">
      <c r="A96" s="14"/>
      <c r="B96" s="14"/>
      <c r="C96" s="14"/>
      <c r="D96" s="14"/>
      <c r="E96" s="14"/>
      <c r="F96" s="14"/>
      <c r="G96" s="14"/>
      <c r="H96" s="14"/>
      <c r="I96" s="14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3">
      <c r="A97" s="14"/>
      <c r="B97" s="14"/>
      <c r="C97" s="14"/>
      <c r="D97" s="14"/>
      <c r="E97" s="14"/>
      <c r="F97" s="14"/>
      <c r="G97" s="14"/>
      <c r="H97" s="14"/>
      <c r="I97" s="14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3">
      <c r="A98" s="14"/>
      <c r="B98" s="14"/>
      <c r="C98" s="14"/>
      <c r="D98" s="14"/>
      <c r="E98" s="14"/>
      <c r="F98" s="14"/>
      <c r="G98" s="14"/>
      <c r="H98" s="14"/>
      <c r="I98" s="14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3">
      <c r="A99" s="14"/>
      <c r="B99" s="14"/>
      <c r="C99" s="14"/>
      <c r="D99" s="14"/>
      <c r="E99" s="14"/>
      <c r="F99" s="14"/>
      <c r="G99" s="14"/>
      <c r="H99" s="14"/>
      <c r="I99" s="14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3">
      <c r="A100" s="14"/>
      <c r="B100" s="14"/>
      <c r="C100" s="14"/>
      <c r="D100" s="14"/>
      <c r="E100" s="14"/>
      <c r="F100" s="14"/>
      <c r="G100" s="14"/>
      <c r="H100" s="14"/>
      <c r="I100" s="14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3">
      <c r="A101" s="14"/>
      <c r="B101" s="14"/>
      <c r="C101" s="14"/>
      <c r="D101" s="14"/>
      <c r="E101" s="14"/>
      <c r="F101" s="14"/>
      <c r="G101" s="14"/>
      <c r="H101" s="14"/>
      <c r="I101" s="14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3">
      <c r="A102" s="14"/>
      <c r="B102" s="14"/>
      <c r="C102" s="14"/>
      <c r="D102" s="14"/>
      <c r="E102" s="14"/>
      <c r="F102" s="14"/>
      <c r="G102" s="14"/>
      <c r="H102" s="14"/>
      <c r="I102" s="14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3">
      <c r="A103" s="14"/>
      <c r="B103" s="14"/>
      <c r="C103" s="14"/>
      <c r="D103" s="14"/>
      <c r="E103" s="14"/>
      <c r="F103" s="14"/>
      <c r="G103" s="14"/>
      <c r="H103" s="14"/>
      <c r="I103" s="14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3">
      <c r="A104" s="14"/>
      <c r="B104" s="14"/>
      <c r="C104" s="14"/>
      <c r="D104" s="14"/>
      <c r="E104" s="14"/>
      <c r="F104" s="14"/>
      <c r="G104" s="14"/>
      <c r="H104" s="14"/>
      <c r="I104" s="14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3">
      <c r="A105" s="14"/>
      <c r="B105" s="14"/>
      <c r="C105" s="14"/>
      <c r="D105" s="14"/>
      <c r="E105" s="14"/>
      <c r="F105" s="14"/>
      <c r="G105" s="14"/>
      <c r="H105" s="14"/>
      <c r="I105" s="14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3">
      <c r="A106" s="14"/>
      <c r="B106" s="14"/>
      <c r="C106" s="14"/>
      <c r="D106" s="14"/>
      <c r="E106" s="14"/>
      <c r="F106" s="14"/>
      <c r="G106" s="14"/>
      <c r="H106" s="14"/>
      <c r="I106" s="14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3">
      <c r="A108" s="14"/>
      <c r="B108" s="14"/>
      <c r="C108" s="14"/>
      <c r="D108" s="14"/>
      <c r="E108" s="14"/>
      <c r="F108" s="14"/>
      <c r="G108" s="14"/>
      <c r="H108" s="14"/>
      <c r="I108" s="14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3">
      <c r="A109" s="14"/>
      <c r="B109" s="14"/>
      <c r="C109" s="14"/>
      <c r="D109" s="14"/>
      <c r="E109" s="14"/>
      <c r="F109" s="14"/>
      <c r="G109" s="14"/>
      <c r="H109" s="14"/>
      <c r="I109" s="14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3">
      <c r="A110" s="14"/>
      <c r="B110" s="14"/>
      <c r="C110" s="14"/>
      <c r="D110" s="14"/>
      <c r="E110" s="14"/>
      <c r="F110" s="14"/>
      <c r="G110" s="14"/>
      <c r="H110" s="14"/>
      <c r="I110" s="14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3">
      <c r="A111" s="14"/>
      <c r="B111" s="14"/>
      <c r="C111" s="14"/>
      <c r="D111" s="14"/>
      <c r="E111" s="14"/>
      <c r="F111" s="14"/>
      <c r="G111" s="14"/>
      <c r="H111" s="14"/>
      <c r="I111" s="14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3">
      <c r="A113" s="14"/>
      <c r="B113" s="14"/>
      <c r="C113" s="14"/>
      <c r="D113" s="14"/>
      <c r="E113" s="14"/>
      <c r="F113" s="14"/>
      <c r="G113" s="14"/>
      <c r="H113" s="14"/>
      <c r="I113" s="14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3">
      <c r="A114" s="14"/>
      <c r="B114" s="14"/>
      <c r="C114" s="14"/>
      <c r="D114" s="14"/>
      <c r="E114" s="14"/>
      <c r="F114" s="14"/>
      <c r="G114" s="14"/>
      <c r="H114" s="14"/>
      <c r="I114" s="14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3">
      <c r="A115" s="14"/>
      <c r="B115" s="14"/>
      <c r="C115" s="14"/>
      <c r="D115" s="14"/>
      <c r="E115" s="14"/>
      <c r="F115" s="14"/>
      <c r="G115" s="14"/>
      <c r="H115" s="14"/>
      <c r="I115" s="14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3">
      <c r="A116" s="14"/>
      <c r="B116" s="14"/>
      <c r="C116" s="14"/>
      <c r="D116" s="14"/>
      <c r="E116" s="14"/>
      <c r="F116" s="14"/>
      <c r="G116" s="14"/>
      <c r="H116" s="14"/>
      <c r="I116" s="14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3">
      <c r="A117" s="14"/>
      <c r="B117" s="14"/>
      <c r="C117" s="14"/>
      <c r="D117" s="14"/>
      <c r="E117" s="14"/>
      <c r="F117" s="14"/>
      <c r="G117" s="14"/>
      <c r="H117" s="14"/>
      <c r="I117" s="14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3">
      <c r="A118" s="14"/>
      <c r="B118" s="14"/>
      <c r="C118" s="14"/>
      <c r="D118" s="14"/>
      <c r="E118" s="14"/>
      <c r="F118" s="14"/>
      <c r="G118" s="14"/>
      <c r="H118" s="14"/>
      <c r="I118" s="14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3">
      <c r="A119" s="14"/>
      <c r="B119" s="14"/>
      <c r="C119" s="14"/>
      <c r="D119" s="14"/>
      <c r="E119" s="14"/>
      <c r="F119" s="14"/>
      <c r="G119" s="14"/>
      <c r="H119" s="14"/>
      <c r="I119" s="14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3">
      <c r="A120" s="14"/>
      <c r="B120" s="14"/>
      <c r="C120" s="14"/>
      <c r="D120" s="14"/>
      <c r="E120" s="14"/>
      <c r="F120" s="14"/>
      <c r="G120" s="14"/>
      <c r="H120" s="14"/>
      <c r="I120" s="14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3">
      <c r="A121" s="14"/>
      <c r="B121" s="14"/>
      <c r="C121" s="14"/>
      <c r="D121" s="14"/>
      <c r="E121" s="14"/>
      <c r="F121" s="14"/>
      <c r="G121" s="14"/>
      <c r="H121" s="14"/>
      <c r="I121" s="14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3">
      <c r="A122" s="14"/>
      <c r="B122" s="14"/>
      <c r="C122" s="14"/>
      <c r="D122" s="14"/>
      <c r="E122" s="14"/>
      <c r="F122" s="14"/>
      <c r="G122" s="14"/>
      <c r="H122" s="14"/>
      <c r="I122" s="14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3">
      <c r="A123" s="14"/>
      <c r="B123" s="14"/>
      <c r="C123" s="14"/>
      <c r="D123" s="14"/>
      <c r="E123" s="14"/>
      <c r="F123" s="14"/>
      <c r="G123" s="14"/>
      <c r="H123" s="14"/>
      <c r="I123" s="14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3">
      <c r="A124" s="14"/>
      <c r="B124" s="14"/>
      <c r="C124" s="14"/>
      <c r="D124" s="14"/>
      <c r="E124" s="14"/>
      <c r="F124" s="14"/>
      <c r="G124" s="14"/>
      <c r="H124" s="14"/>
      <c r="I124" s="14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3">
      <c r="A125" s="14"/>
      <c r="B125" s="14"/>
      <c r="C125" s="14"/>
      <c r="D125" s="14"/>
      <c r="E125" s="14"/>
      <c r="F125" s="14"/>
      <c r="G125" s="14"/>
      <c r="H125" s="14"/>
      <c r="I125" s="14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3">
      <c r="A126" s="14"/>
      <c r="B126" s="14"/>
      <c r="C126" s="14"/>
      <c r="D126" s="14"/>
      <c r="E126" s="14"/>
      <c r="F126" s="14"/>
      <c r="G126" s="14"/>
      <c r="H126" s="14"/>
      <c r="I126" s="14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3">
      <c r="A127" s="14"/>
      <c r="B127" s="14"/>
      <c r="C127" s="14"/>
      <c r="D127" s="14"/>
      <c r="E127" s="14"/>
      <c r="F127" s="14"/>
      <c r="G127" s="14"/>
      <c r="H127" s="14"/>
      <c r="I127" s="14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3">
      <c r="A129" s="14"/>
      <c r="B129" s="14"/>
      <c r="C129" s="14"/>
      <c r="D129" s="14"/>
      <c r="E129" s="14"/>
      <c r="F129" s="14"/>
      <c r="G129" s="14"/>
      <c r="H129" s="14"/>
      <c r="I129" s="14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3">
      <c r="A130" s="14"/>
      <c r="B130" s="14"/>
      <c r="C130" s="14"/>
      <c r="D130" s="14"/>
      <c r="E130" s="14"/>
      <c r="F130" s="14"/>
      <c r="G130" s="14"/>
      <c r="H130" s="14"/>
      <c r="I130" s="14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3">
      <c r="A131" s="14"/>
      <c r="B131" s="14"/>
      <c r="C131" s="14"/>
      <c r="D131" s="14"/>
      <c r="E131" s="14"/>
      <c r="F131" s="14"/>
      <c r="G131" s="14"/>
      <c r="H131" s="14"/>
      <c r="I131" s="14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3">
      <c r="A132" s="14"/>
      <c r="B132" s="14"/>
      <c r="C132" s="14"/>
      <c r="D132" s="14"/>
      <c r="E132" s="14"/>
      <c r="F132" s="14"/>
      <c r="G132" s="14"/>
      <c r="H132" s="14"/>
      <c r="I132" s="14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3">
      <c r="A133" s="14"/>
      <c r="B133" s="14"/>
      <c r="C133" s="14"/>
      <c r="D133" s="14"/>
      <c r="E133" s="14"/>
      <c r="F133" s="14"/>
      <c r="G133" s="14"/>
      <c r="H133" s="14"/>
      <c r="I133" s="14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3">
      <c r="A134" s="14"/>
      <c r="B134" s="14"/>
      <c r="C134" s="14"/>
      <c r="D134" s="14"/>
      <c r="E134" s="14"/>
      <c r="F134" s="14"/>
      <c r="G134" s="14"/>
      <c r="H134" s="14"/>
      <c r="I134" s="14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3">
      <c r="A135" s="14"/>
      <c r="B135" s="14"/>
      <c r="C135" s="14"/>
      <c r="D135" s="14"/>
      <c r="E135" s="14"/>
      <c r="F135" s="14"/>
      <c r="G135" s="14"/>
      <c r="H135" s="14"/>
      <c r="I135" s="14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3">
      <c r="A136" s="14"/>
      <c r="B136" s="14"/>
      <c r="C136" s="14"/>
      <c r="D136" s="14"/>
      <c r="E136" s="14"/>
      <c r="F136" s="14"/>
      <c r="G136" s="14"/>
      <c r="H136" s="14"/>
      <c r="I136" s="14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3">
      <c r="A137" s="14"/>
      <c r="B137" s="14"/>
      <c r="C137" s="14"/>
      <c r="D137" s="14"/>
      <c r="E137" s="14"/>
      <c r="F137" s="14"/>
      <c r="G137" s="14"/>
      <c r="H137" s="14"/>
      <c r="I137" s="14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3">
      <c r="A138" s="14"/>
      <c r="B138" s="14"/>
      <c r="C138" s="14"/>
      <c r="D138" s="14"/>
      <c r="E138" s="14"/>
      <c r="F138" s="14"/>
      <c r="G138" s="14"/>
      <c r="H138" s="14"/>
      <c r="I138" s="14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3">
      <c r="A139" s="14"/>
      <c r="B139" s="14"/>
      <c r="C139" s="14"/>
      <c r="D139" s="14"/>
      <c r="E139" s="14"/>
      <c r="F139" s="14"/>
      <c r="G139" s="14"/>
      <c r="H139" s="14"/>
      <c r="I139" s="14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3">
      <c r="A140" s="14"/>
      <c r="B140" s="14"/>
      <c r="C140" s="14"/>
      <c r="D140" s="14"/>
      <c r="E140" s="14"/>
      <c r="F140" s="14"/>
      <c r="G140" s="14"/>
      <c r="H140" s="14"/>
      <c r="I140" s="14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3">
      <c r="A141" s="14"/>
      <c r="B141" s="14"/>
      <c r="C141" s="14"/>
      <c r="D141" s="14"/>
      <c r="E141" s="14"/>
      <c r="F141" s="14"/>
      <c r="G141" s="14"/>
      <c r="H141" s="14"/>
      <c r="I141" s="14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3">
      <c r="A142" s="14"/>
      <c r="B142" s="14"/>
      <c r="C142" s="14"/>
      <c r="D142" s="14"/>
      <c r="E142" s="14"/>
      <c r="F142" s="14"/>
      <c r="G142" s="14"/>
      <c r="H142" s="14"/>
      <c r="I142" s="14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3">
      <c r="A143" s="14"/>
      <c r="B143" s="14"/>
      <c r="C143" s="14"/>
      <c r="D143" s="14"/>
      <c r="E143" s="14"/>
      <c r="F143" s="14"/>
      <c r="G143" s="14"/>
      <c r="H143" s="14"/>
      <c r="I143" s="14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3">
      <c r="A144" s="14"/>
      <c r="B144" s="14"/>
      <c r="C144" s="14"/>
      <c r="D144" s="14"/>
      <c r="E144" s="14"/>
      <c r="F144" s="14"/>
      <c r="G144" s="14"/>
      <c r="H144" s="14"/>
      <c r="I144" s="14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3">
      <c r="A145" s="14"/>
      <c r="B145" s="14"/>
      <c r="C145" s="14"/>
      <c r="D145" s="14"/>
      <c r="E145" s="14"/>
      <c r="F145" s="14"/>
      <c r="G145" s="14"/>
      <c r="H145" s="14"/>
      <c r="I145" s="14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3">
      <c r="A146" s="14"/>
      <c r="B146" s="14"/>
      <c r="C146" s="14"/>
      <c r="D146" s="14"/>
      <c r="E146" s="14"/>
      <c r="F146" s="14"/>
      <c r="G146" s="14"/>
      <c r="H146" s="14"/>
      <c r="I146" s="14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3">
      <c r="A147" s="14"/>
      <c r="B147" s="14"/>
      <c r="C147" s="14"/>
      <c r="D147" s="14"/>
      <c r="E147" s="14"/>
      <c r="F147" s="14"/>
      <c r="G147" s="14"/>
      <c r="H147" s="14"/>
      <c r="I147" s="14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3">
      <c r="A148" s="14"/>
      <c r="B148" s="14"/>
      <c r="C148" s="14"/>
      <c r="D148" s="14"/>
      <c r="E148" s="14"/>
      <c r="F148" s="14"/>
      <c r="G148" s="14"/>
      <c r="H148" s="14"/>
      <c r="I148" s="14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3">
      <c r="A149" s="14"/>
      <c r="B149" s="14"/>
      <c r="C149" s="14"/>
      <c r="D149" s="14"/>
      <c r="E149" s="14"/>
      <c r="F149" s="14"/>
      <c r="G149" s="14"/>
      <c r="H149" s="14"/>
      <c r="I149" s="14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3">
      <c r="A150" s="14"/>
      <c r="B150" s="14"/>
      <c r="C150" s="14"/>
      <c r="D150" s="14"/>
      <c r="E150" s="14"/>
      <c r="F150" s="14"/>
      <c r="G150" s="14"/>
      <c r="H150" s="14"/>
      <c r="I150" s="14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3">
      <c r="A151" s="14"/>
      <c r="B151" s="14"/>
      <c r="C151" s="14"/>
      <c r="D151" s="14"/>
      <c r="E151" s="14"/>
      <c r="F151" s="14"/>
      <c r="G151" s="14"/>
      <c r="H151" s="14"/>
      <c r="I151" s="14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3">
      <c r="A152" s="14"/>
      <c r="B152" s="14"/>
      <c r="C152" s="14"/>
      <c r="D152" s="14"/>
      <c r="E152" s="14"/>
      <c r="F152" s="14"/>
      <c r="G152" s="14"/>
      <c r="H152" s="14"/>
      <c r="I152" s="14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3">
      <c r="A153" s="14"/>
      <c r="B153" s="14"/>
      <c r="C153" s="14"/>
      <c r="D153" s="14"/>
      <c r="E153" s="14"/>
      <c r="F153" s="14"/>
      <c r="G153" s="14"/>
      <c r="H153" s="14"/>
      <c r="I153" s="14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3">
      <c r="A154" s="14"/>
      <c r="B154" s="14"/>
      <c r="C154" s="14"/>
      <c r="D154" s="14"/>
      <c r="E154" s="14"/>
      <c r="F154" s="14"/>
      <c r="G154" s="14"/>
      <c r="H154" s="14"/>
      <c r="I154" s="14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3">
      <c r="A155" s="14"/>
      <c r="B155" s="14"/>
      <c r="C155" s="14"/>
      <c r="D155" s="14"/>
      <c r="E155" s="14"/>
      <c r="F155" s="14"/>
      <c r="G155" s="14"/>
      <c r="H155" s="14"/>
      <c r="I155" s="14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3">
      <c r="A156" s="14"/>
      <c r="B156" s="14"/>
      <c r="C156" s="14"/>
      <c r="D156" s="14"/>
      <c r="E156" s="14"/>
      <c r="F156" s="14"/>
      <c r="G156" s="14"/>
      <c r="H156" s="14"/>
      <c r="I156" s="14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3">
      <c r="A157" s="14"/>
      <c r="B157" s="14"/>
      <c r="C157" s="14"/>
      <c r="D157" s="14"/>
      <c r="E157" s="14"/>
      <c r="F157" s="14"/>
      <c r="G157" s="14"/>
      <c r="H157" s="14"/>
      <c r="I157" s="14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3">
      <c r="A158" s="14"/>
      <c r="B158" s="14"/>
      <c r="C158" s="14"/>
      <c r="D158" s="14"/>
      <c r="E158" s="14"/>
      <c r="F158" s="14"/>
      <c r="G158" s="14"/>
      <c r="H158" s="14"/>
      <c r="I158" s="14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3">
      <c r="A159" s="14"/>
      <c r="B159" s="14"/>
      <c r="C159" s="14"/>
      <c r="D159" s="14"/>
      <c r="E159" s="14"/>
      <c r="F159" s="14"/>
      <c r="G159" s="14"/>
      <c r="H159" s="14"/>
      <c r="I159" s="14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3">
      <c r="A160" s="14"/>
      <c r="B160" s="14"/>
      <c r="C160" s="14"/>
      <c r="D160" s="14"/>
      <c r="E160" s="14"/>
      <c r="F160" s="14"/>
      <c r="G160" s="14"/>
      <c r="H160" s="14"/>
      <c r="I160" s="14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3">
      <c r="A161" s="14"/>
      <c r="B161" s="14"/>
      <c r="C161" s="14"/>
      <c r="D161" s="14"/>
      <c r="E161" s="14"/>
      <c r="F161" s="14"/>
      <c r="G161" s="14"/>
      <c r="H161" s="14"/>
      <c r="I161" s="14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3">
      <c r="A162" s="14"/>
      <c r="B162" s="14"/>
      <c r="C162" s="14"/>
      <c r="D162" s="14"/>
      <c r="E162" s="14"/>
      <c r="F162" s="14"/>
      <c r="G162" s="14"/>
      <c r="H162" s="14"/>
      <c r="I162" s="14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3">
      <c r="A163" s="14"/>
      <c r="B163" s="14"/>
      <c r="C163" s="14"/>
      <c r="D163" s="14"/>
      <c r="E163" s="14"/>
      <c r="F163" s="14"/>
      <c r="G163" s="14"/>
      <c r="H163" s="14"/>
      <c r="I163" s="14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3">
      <c r="A164" s="14"/>
      <c r="B164" s="14"/>
      <c r="C164" s="14"/>
      <c r="D164" s="14"/>
      <c r="E164" s="14"/>
      <c r="F164" s="14"/>
      <c r="G164" s="14"/>
      <c r="H164" s="14"/>
      <c r="I164" s="14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3">
      <c r="A165" s="14"/>
      <c r="B165" s="14"/>
      <c r="C165" s="14"/>
      <c r="D165" s="14"/>
      <c r="E165" s="14"/>
      <c r="F165" s="14"/>
      <c r="G165" s="14"/>
      <c r="H165" s="14"/>
      <c r="I165" s="14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3">
      <c r="A166" s="14"/>
      <c r="B166" s="14"/>
      <c r="C166" s="14"/>
      <c r="D166" s="14"/>
      <c r="E166" s="14"/>
      <c r="F166" s="14"/>
      <c r="G166" s="14"/>
      <c r="H166" s="14"/>
      <c r="I166" s="14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3">
      <c r="A167" s="14"/>
      <c r="B167" s="14"/>
      <c r="C167" s="14"/>
      <c r="D167" s="14"/>
      <c r="E167" s="14"/>
      <c r="F167" s="14"/>
      <c r="G167" s="14"/>
      <c r="H167" s="14"/>
      <c r="I167" s="14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3">
      <c r="A168" s="14"/>
      <c r="B168" s="14"/>
      <c r="C168" s="14"/>
      <c r="D168" s="14"/>
      <c r="E168" s="14"/>
      <c r="F168" s="14"/>
      <c r="G168" s="14"/>
      <c r="H168" s="14"/>
      <c r="I168" s="14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3">
      <c r="A169" s="14"/>
      <c r="B169" s="14"/>
      <c r="C169" s="14"/>
      <c r="D169" s="14"/>
      <c r="E169" s="14"/>
      <c r="F169" s="14"/>
      <c r="G169" s="14"/>
      <c r="H169" s="14"/>
      <c r="I169" s="14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3">
      <c r="A171" s="14"/>
      <c r="B171" s="14"/>
      <c r="C171" s="14"/>
      <c r="D171" s="14"/>
      <c r="E171" s="14"/>
      <c r="F171" s="14"/>
      <c r="G171" s="14"/>
      <c r="H171" s="14"/>
      <c r="I171" s="14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3">
      <c r="A172" s="14"/>
      <c r="B172" s="14"/>
      <c r="C172" s="14"/>
      <c r="D172" s="14"/>
      <c r="E172" s="14"/>
      <c r="F172" s="14"/>
      <c r="G172" s="14"/>
      <c r="H172" s="14"/>
      <c r="I172" s="14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3">
      <c r="A173" s="14"/>
      <c r="B173" s="14"/>
      <c r="C173" s="14"/>
      <c r="D173" s="14"/>
      <c r="E173" s="14"/>
      <c r="F173" s="14"/>
      <c r="G173" s="14"/>
      <c r="H173" s="14"/>
      <c r="I173" s="14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3">
      <c r="A174" s="14"/>
      <c r="B174" s="14"/>
      <c r="C174" s="14"/>
      <c r="D174" s="14"/>
      <c r="E174" s="14"/>
      <c r="F174" s="14"/>
      <c r="G174" s="14"/>
      <c r="H174" s="14"/>
      <c r="I174" s="14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3">
      <c r="A175" s="14"/>
      <c r="B175" s="14"/>
      <c r="C175" s="14"/>
      <c r="D175" s="14"/>
      <c r="E175" s="14"/>
      <c r="F175" s="14"/>
      <c r="G175" s="14"/>
      <c r="H175" s="14"/>
      <c r="I175" s="14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3">
      <c r="A176" s="14"/>
      <c r="B176" s="14"/>
      <c r="C176" s="14"/>
      <c r="D176" s="14"/>
      <c r="E176" s="14"/>
      <c r="F176" s="14"/>
      <c r="G176" s="14"/>
      <c r="H176" s="14"/>
      <c r="I176" s="14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3">
      <c r="A177" s="14"/>
      <c r="B177" s="14"/>
      <c r="C177" s="14"/>
      <c r="D177" s="14"/>
      <c r="E177" s="14"/>
      <c r="F177" s="14"/>
      <c r="G177" s="14"/>
      <c r="H177" s="14"/>
      <c r="I177" s="14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3">
      <c r="A178" s="14"/>
      <c r="B178" s="14"/>
      <c r="C178" s="14"/>
      <c r="D178" s="14"/>
      <c r="E178" s="14"/>
      <c r="F178" s="14"/>
      <c r="G178" s="14"/>
      <c r="H178" s="14"/>
      <c r="I178" s="14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3">
      <c r="A179" s="14"/>
      <c r="B179" s="14"/>
      <c r="C179" s="14"/>
      <c r="D179" s="14"/>
      <c r="E179" s="14"/>
      <c r="F179" s="14"/>
      <c r="G179" s="14"/>
      <c r="H179" s="14"/>
      <c r="I179" s="14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3">
      <c r="A180" s="14"/>
      <c r="B180" s="14"/>
      <c r="C180" s="14"/>
      <c r="D180" s="14"/>
      <c r="E180" s="14"/>
      <c r="F180" s="14"/>
      <c r="G180" s="14"/>
      <c r="H180" s="14"/>
      <c r="I180" s="14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3">
      <c r="A181" s="14"/>
      <c r="B181" s="14"/>
      <c r="C181" s="14"/>
      <c r="D181" s="14"/>
      <c r="E181" s="14"/>
      <c r="F181" s="14"/>
      <c r="G181" s="14"/>
      <c r="H181" s="14"/>
      <c r="I181" s="14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3">
      <c r="A182" s="14"/>
      <c r="B182" s="14"/>
      <c r="C182" s="14"/>
      <c r="D182" s="14"/>
      <c r="E182" s="14"/>
      <c r="F182" s="14"/>
      <c r="G182" s="14"/>
      <c r="H182" s="14"/>
      <c r="I182" s="14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3">
      <c r="A183" s="14"/>
      <c r="B183" s="14"/>
      <c r="C183" s="14"/>
      <c r="D183" s="14"/>
      <c r="E183" s="14"/>
      <c r="F183" s="14"/>
      <c r="G183" s="14"/>
      <c r="H183" s="14"/>
      <c r="I183" s="14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3">
      <c r="A184" s="14"/>
      <c r="B184" s="14"/>
      <c r="C184" s="14"/>
      <c r="D184" s="14"/>
      <c r="E184" s="14"/>
      <c r="F184" s="14"/>
      <c r="G184" s="14"/>
      <c r="H184" s="14"/>
      <c r="I184" s="14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3">
      <c r="A185" s="14"/>
      <c r="B185" s="14"/>
      <c r="C185" s="14"/>
      <c r="D185" s="14"/>
      <c r="E185" s="14"/>
      <c r="F185" s="14"/>
      <c r="G185" s="14"/>
      <c r="H185" s="14"/>
      <c r="I185" s="14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3">
      <c r="A186" s="14"/>
      <c r="B186" s="14"/>
      <c r="C186" s="14"/>
      <c r="D186" s="14"/>
      <c r="E186" s="14"/>
      <c r="F186" s="14"/>
      <c r="G186" s="14"/>
      <c r="H186" s="14"/>
      <c r="I186" s="14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3">
      <c r="A187" s="14"/>
      <c r="B187" s="14"/>
      <c r="C187" s="14"/>
      <c r="D187" s="14"/>
      <c r="E187" s="14"/>
      <c r="F187" s="14"/>
      <c r="G187" s="14"/>
      <c r="H187" s="14"/>
      <c r="I187" s="14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3">
      <c r="A188" s="14"/>
      <c r="B188" s="14"/>
      <c r="C188" s="14"/>
      <c r="D188" s="14"/>
      <c r="E188" s="14"/>
      <c r="F188" s="14"/>
      <c r="G188" s="14"/>
      <c r="H188" s="14"/>
      <c r="I188" s="14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3">
      <c r="A189" s="14"/>
      <c r="B189" s="14"/>
      <c r="C189" s="14"/>
      <c r="D189" s="14"/>
      <c r="E189" s="14"/>
      <c r="F189" s="14"/>
      <c r="G189" s="14"/>
      <c r="H189" s="14"/>
      <c r="I189" s="14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3">
      <c r="A190" s="14"/>
      <c r="B190" s="14"/>
      <c r="C190" s="14"/>
      <c r="D190" s="14"/>
      <c r="E190" s="14"/>
      <c r="F190" s="14"/>
      <c r="G190" s="14"/>
      <c r="H190" s="14"/>
      <c r="I190" s="14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3">
      <c r="A192" s="14"/>
      <c r="B192" s="14"/>
      <c r="C192" s="14"/>
      <c r="D192" s="14"/>
      <c r="E192" s="14"/>
      <c r="F192" s="14"/>
      <c r="G192" s="14"/>
      <c r="H192" s="14"/>
      <c r="I192" s="14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3">
      <c r="A193" s="14"/>
      <c r="B193" s="14"/>
      <c r="C193" s="14"/>
      <c r="D193" s="14"/>
      <c r="E193" s="14"/>
      <c r="F193" s="14"/>
      <c r="G193" s="14"/>
      <c r="H193" s="14"/>
      <c r="I193" s="14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3">
      <c r="A194" s="14"/>
      <c r="B194" s="14"/>
      <c r="C194" s="14"/>
      <c r="D194" s="14"/>
      <c r="E194" s="14"/>
      <c r="F194" s="14"/>
      <c r="G194" s="14"/>
      <c r="H194" s="14"/>
      <c r="I194" s="14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3">
      <c r="A195" s="14"/>
      <c r="B195" s="14"/>
      <c r="C195" s="14"/>
      <c r="D195" s="14"/>
      <c r="E195" s="14"/>
      <c r="F195" s="14"/>
      <c r="G195" s="14"/>
      <c r="H195" s="14"/>
      <c r="I195" s="14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3">
      <c r="A196" s="14"/>
      <c r="B196" s="14"/>
      <c r="C196" s="14"/>
      <c r="D196" s="14"/>
      <c r="E196" s="14"/>
      <c r="F196" s="14"/>
      <c r="G196" s="14"/>
      <c r="H196" s="14"/>
      <c r="I196" s="14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3">
      <c r="A197" s="14"/>
      <c r="B197" s="14"/>
      <c r="C197" s="14"/>
      <c r="D197" s="14"/>
      <c r="E197" s="14"/>
      <c r="F197" s="14"/>
      <c r="G197" s="14"/>
      <c r="H197" s="14"/>
      <c r="I197" s="14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3">
      <c r="A198" s="14"/>
      <c r="B198" s="14"/>
      <c r="C198" s="14"/>
      <c r="D198" s="14"/>
      <c r="E198" s="14"/>
      <c r="F198" s="14"/>
      <c r="G198" s="14"/>
      <c r="H198" s="14"/>
      <c r="I198" s="14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3">
      <c r="A199" s="14"/>
      <c r="B199" s="14"/>
      <c r="C199" s="14"/>
      <c r="D199" s="14"/>
      <c r="E199" s="14"/>
      <c r="F199" s="14"/>
      <c r="G199" s="14"/>
      <c r="H199" s="14"/>
      <c r="I199" s="14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3">
      <c r="A200" s="14"/>
      <c r="B200" s="14"/>
      <c r="C200" s="14"/>
      <c r="D200" s="14"/>
      <c r="E200" s="14"/>
      <c r="F200" s="14"/>
      <c r="G200" s="14"/>
      <c r="H200" s="14"/>
      <c r="I200" s="14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3">
      <c r="A201" s="14"/>
      <c r="B201" s="14"/>
      <c r="C201" s="14"/>
      <c r="D201" s="14"/>
      <c r="E201" s="14"/>
      <c r="F201" s="14"/>
      <c r="G201" s="14"/>
      <c r="H201" s="14"/>
      <c r="I201" s="14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3">
      <c r="A202" s="14"/>
      <c r="B202" s="14"/>
      <c r="C202" s="14"/>
      <c r="D202" s="14"/>
      <c r="E202" s="14"/>
      <c r="F202" s="14"/>
      <c r="G202" s="14"/>
      <c r="H202" s="14"/>
      <c r="I202" s="14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3">
      <c r="A203" s="14"/>
      <c r="B203" s="14"/>
      <c r="C203" s="14"/>
      <c r="D203" s="14"/>
      <c r="E203" s="14"/>
      <c r="F203" s="14"/>
      <c r="G203" s="14"/>
      <c r="H203" s="14"/>
      <c r="I203" s="14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3">
      <c r="A204" s="14"/>
      <c r="B204" s="14"/>
      <c r="C204" s="14"/>
      <c r="D204" s="14"/>
      <c r="E204" s="14"/>
      <c r="F204" s="14"/>
      <c r="G204" s="14"/>
      <c r="H204" s="14"/>
      <c r="I204" s="14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3">
      <c r="A205" s="14"/>
      <c r="B205" s="14"/>
      <c r="C205" s="14"/>
      <c r="D205" s="14"/>
      <c r="E205" s="14"/>
      <c r="F205" s="14"/>
      <c r="G205" s="14"/>
      <c r="H205" s="14"/>
      <c r="I205" s="14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3">
      <c r="A206" s="14"/>
      <c r="B206" s="14"/>
      <c r="C206" s="14"/>
      <c r="D206" s="14"/>
      <c r="E206" s="14"/>
      <c r="F206" s="14"/>
      <c r="G206" s="14"/>
      <c r="H206" s="14"/>
      <c r="I206" s="14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3">
      <c r="A207" s="14"/>
      <c r="B207" s="14"/>
      <c r="C207" s="14"/>
      <c r="D207" s="14"/>
      <c r="E207" s="14"/>
      <c r="F207" s="14"/>
      <c r="G207" s="14"/>
      <c r="H207" s="14"/>
      <c r="I207" s="14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3">
      <c r="A208" s="14"/>
      <c r="B208" s="14"/>
      <c r="C208" s="14"/>
      <c r="D208" s="14"/>
      <c r="E208" s="14"/>
      <c r="F208" s="14"/>
      <c r="G208" s="14"/>
      <c r="H208" s="14"/>
      <c r="I208" s="14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3">
      <c r="A209" s="14"/>
      <c r="B209" s="14"/>
      <c r="C209" s="14"/>
      <c r="D209" s="14"/>
      <c r="E209" s="14"/>
      <c r="F209" s="14"/>
      <c r="G209" s="14"/>
      <c r="H209" s="14"/>
      <c r="I209" s="14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3">
      <c r="A210" s="14"/>
      <c r="B210" s="14"/>
      <c r="C210" s="14"/>
      <c r="D210" s="14"/>
      <c r="E210" s="14"/>
      <c r="F210" s="14"/>
      <c r="G210" s="14"/>
      <c r="H210" s="14"/>
      <c r="I210" s="14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3">
      <c r="A211" s="14"/>
      <c r="B211" s="14"/>
      <c r="C211" s="14"/>
      <c r="D211" s="14"/>
      <c r="E211" s="14"/>
      <c r="F211" s="14"/>
      <c r="G211" s="14"/>
      <c r="H211" s="14"/>
      <c r="I211" s="14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3">
      <c r="A213" s="14"/>
      <c r="B213" s="14"/>
      <c r="C213" s="14"/>
      <c r="D213" s="14"/>
      <c r="E213" s="14"/>
      <c r="F213" s="14"/>
      <c r="G213" s="14"/>
      <c r="H213" s="14"/>
      <c r="I213" s="14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3">
      <c r="A214" s="14"/>
      <c r="B214" s="14"/>
      <c r="C214" s="14"/>
      <c r="D214" s="14"/>
      <c r="E214" s="14"/>
      <c r="F214" s="14"/>
      <c r="G214" s="14"/>
      <c r="H214" s="14"/>
      <c r="I214" s="14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3">
      <c r="A215" s="14"/>
      <c r="B215" s="14"/>
      <c r="C215" s="14"/>
      <c r="D215" s="14"/>
      <c r="E215" s="14"/>
      <c r="F215" s="14"/>
      <c r="G215" s="14"/>
      <c r="H215" s="14"/>
      <c r="I215" s="14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3">
      <c r="A216" s="14"/>
      <c r="B216" s="14"/>
      <c r="C216" s="14"/>
      <c r="D216" s="14"/>
      <c r="E216" s="14"/>
      <c r="F216" s="14"/>
      <c r="G216" s="14"/>
      <c r="H216" s="14"/>
      <c r="I216" s="14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3">
      <c r="A217" s="14"/>
      <c r="B217" s="14"/>
      <c r="C217" s="14"/>
      <c r="D217" s="14"/>
      <c r="E217" s="14"/>
      <c r="F217" s="14"/>
      <c r="G217" s="14"/>
      <c r="H217" s="14"/>
      <c r="I217" s="14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3">
      <c r="A218" s="14"/>
      <c r="B218" s="14"/>
      <c r="C218" s="14"/>
      <c r="D218" s="14"/>
      <c r="E218" s="14"/>
      <c r="F218" s="14"/>
      <c r="G218" s="14"/>
      <c r="H218" s="14"/>
      <c r="I218" s="14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3">
      <c r="A219" s="14"/>
      <c r="B219" s="14"/>
      <c r="C219" s="14"/>
      <c r="D219" s="14"/>
      <c r="E219" s="14"/>
      <c r="F219" s="14"/>
      <c r="G219" s="14"/>
      <c r="H219" s="14"/>
      <c r="I219" s="14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3">
      <c r="A220" s="14"/>
      <c r="B220" s="14"/>
      <c r="C220" s="14"/>
      <c r="D220" s="14"/>
      <c r="E220" s="14"/>
      <c r="F220" s="14"/>
      <c r="G220" s="14"/>
      <c r="H220" s="14"/>
      <c r="I220" s="14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3">
      <c r="A221" s="14"/>
      <c r="B221" s="14"/>
      <c r="C221" s="14"/>
      <c r="D221" s="14"/>
      <c r="E221" s="14"/>
      <c r="F221" s="14"/>
      <c r="G221" s="14"/>
      <c r="H221" s="14"/>
      <c r="I221" s="14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3">
      <c r="A222" s="14"/>
      <c r="B222" s="14"/>
      <c r="C222" s="14"/>
      <c r="D222" s="14"/>
      <c r="E222" s="14"/>
      <c r="F222" s="14"/>
      <c r="G222" s="14"/>
      <c r="H222" s="14"/>
      <c r="I222" s="14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3">
      <c r="A223" s="14"/>
      <c r="B223" s="14"/>
      <c r="C223" s="14"/>
      <c r="D223" s="14"/>
      <c r="E223" s="14"/>
      <c r="F223" s="14"/>
      <c r="G223" s="14"/>
      <c r="H223" s="14"/>
      <c r="I223" s="14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3">
      <c r="A224" s="14"/>
      <c r="B224" s="14"/>
      <c r="C224" s="14"/>
      <c r="D224" s="14"/>
      <c r="E224" s="14"/>
      <c r="F224" s="14"/>
      <c r="G224" s="14"/>
      <c r="H224" s="14"/>
      <c r="I224" s="14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3">
      <c r="A225" s="14"/>
      <c r="B225" s="14"/>
      <c r="C225" s="14"/>
      <c r="D225" s="14"/>
      <c r="E225" s="14"/>
      <c r="F225" s="14"/>
      <c r="G225" s="14"/>
      <c r="H225" s="14"/>
      <c r="I225" s="14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3">
      <c r="A226" s="14"/>
      <c r="B226" s="14"/>
      <c r="C226" s="14"/>
      <c r="D226" s="14"/>
      <c r="E226" s="14"/>
      <c r="F226" s="14"/>
      <c r="G226" s="14"/>
      <c r="H226" s="14"/>
      <c r="I226" s="14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3">
      <c r="A227" s="14"/>
      <c r="B227" s="14"/>
      <c r="C227" s="14"/>
      <c r="D227" s="14"/>
      <c r="E227" s="14"/>
      <c r="F227" s="14"/>
      <c r="G227" s="14"/>
      <c r="H227" s="14"/>
      <c r="I227" s="14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3">
      <c r="A228" s="14"/>
      <c r="B228" s="14"/>
      <c r="C228" s="14"/>
      <c r="D228" s="14"/>
      <c r="E228" s="14"/>
      <c r="F228" s="14"/>
      <c r="G228" s="14"/>
      <c r="H228" s="14"/>
      <c r="I228" s="14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3">
      <c r="A229" s="14"/>
      <c r="B229" s="14"/>
      <c r="C229" s="14"/>
      <c r="D229" s="14"/>
      <c r="E229" s="14"/>
      <c r="F229" s="14"/>
      <c r="G229" s="14"/>
      <c r="H229" s="14"/>
      <c r="I229" s="14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3">
      <c r="A230" s="14"/>
      <c r="B230" s="14"/>
      <c r="C230" s="14"/>
      <c r="D230" s="14"/>
      <c r="E230" s="14"/>
      <c r="F230" s="14"/>
      <c r="G230" s="14"/>
      <c r="H230" s="14"/>
      <c r="I230" s="14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3">
      <c r="A231" s="14"/>
      <c r="B231" s="14"/>
      <c r="C231" s="14"/>
      <c r="D231" s="14"/>
      <c r="E231" s="14"/>
      <c r="F231" s="14"/>
      <c r="G231" s="14"/>
      <c r="H231" s="14"/>
      <c r="I231" s="14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3">
      <c r="A232" s="14"/>
      <c r="B232" s="14"/>
      <c r="C232" s="14"/>
      <c r="D232" s="14"/>
      <c r="E232" s="14"/>
      <c r="F232" s="14"/>
      <c r="G232" s="14"/>
      <c r="H232" s="14"/>
      <c r="I232" s="14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3">
      <c r="A233" s="14"/>
      <c r="B233" s="14"/>
      <c r="C233" s="14"/>
      <c r="D233" s="14"/>
      <c r="E233" s="14"/>
      <c r="F233" s="14"/>
      <c r="G233" s="14"/>
      <c r="H233" s="14"/>
      <c r="I233" s="14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3">
      <c r="A234" s="14"/>
      <c r="B234" s="14"/>
      <c r="C234" s="14"/>
      <c r="D234" s="14"/>
      <c r="E234" s="14"/>
      <c r="F234" s="14"/>
      <c r="G234" s="14"/>
      <c r="H234" s="14"/>
      <c r="I234" s="14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3">
      <c r="A235" s="14"/>
      <c r="B235" s="14"/>
      <c r="C235" s="14"/>
      <c r="D235" s="14"/>
      <c r="E235" s="14"/>
      <c r="F235" s="14"/>
      <c r="G235" s="14"/>
      <c r="H235" s="14"/>
      <c r="I235" s="14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3">
      <c r="A236" s="14"/>
      <c r="B236" s="14"/>
      <c r="C236" s="14"/>
      <c r="D236" s="14"/>
      <c r="E236" s="14"/>
      <c r="F236" s="14"/>
      <c r="G236" s="14"/>
      <c r="H236" s="14"/>
      <c r="I236" s="14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3">
      <c r="A237" s="14"/>
      <c r="B237" s="14"/>
      <c r="C237" s="14"/>
      <c r="D237" s="14"/>
      <c r="E237" s="14"/>
      <c r="F237" s="14"/>
      <c r="G237" s="14"/>
      <c r="H237" s="14"/>
      <c r="I237" s="14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3">
      <c r="A238" s="14"/>
      <c r="B238" s="14"/>
      <c r="C238" s="14"/>
      <c r="D238" s="14"/>
      <c r="E238" s="14"/>
      <c r="F238" s="14"/>
      <c r="G238" s="14"/>
      <c r="H238" s="14"/>
      <c r="I238" s="14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3">
      <c r="A983" s="14"/>
      <c r="B983" s="14"/>
      <c r="C983" s="14"/>
      <c r="D983" s="14"/>
      <c r="E983" s="14"/>
      <c r="F983" s="14"/>
      <c r="G983" s="14"/>
      <c r="H983" s="14"/>
      <c r="I983" s="14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3">
      <c r="A984" s="14"/>
      <c r="B984" s="14"/>
      <c r="C984" s="14"/>
      <c r="D984" s="14"/>
      <c r="E984" s="14"/>
      <c r="F984" s="14"/>
      <c r="G984" s="14"/>
      <c r="H984" s="14"/>
      <c r="I984" s="14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3">
      <c r="A985" s="14"/>
      <c r="B985" s="14"/>
      <c r="C985" s="14"/>
      <c r="D985" s="14"/>
      <c r="E985" s="14"/>
      <c r="F985" s="14"/>
      <c r="G985" s="14"/>
      <c r="H985" s="14"/>
      <c r="I985" s="14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3">
      <c r="A986" s="14"/>
      <c r="B986" s="14"/>
      <c r="C986" s="14"/>
      <c r="D986" s="14"/>
      <c r="E986" s="14"/>
      <c r="F986" s="14"/>
      <c r="G986" s="14"/>
      <c r="H986" s="14"/>
      <c r="I986" s="14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3">
      <c r="A987" s="14"/>
      <c r="B987" s="14"/>
      <c r="C987" s="14"/>
      <c r="D987" s="14"/>
      <c r="E987" s="14"/>
      <c r="F987" s="14"/>
      <c r="G987" s="14"/>
      <c r="H987" s="14"/>
      <c r="I987" s="14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3">
      <c r="A988" s="14"/>
      <c r="B988" s="14"/>
      <c r="C988" s="14"/>
      <c r="D988" s="14"/>
      <c r="E988" s="14"/>
      <c r="F988" s="14"/>
      <c r="G988" s="14"/>
      <c r="H988" s="14"/>
      <c r="I988" s="14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3">
      <c r="A989" s="14"/>
      <c r="B989" s="14"/>
      <c r="C989" s="14"/>
      <c r="D989" s="14"/>
      <c r="E989" s="14"/>
      <c r="F989" s="14"/>
      <c r="G989" s="14"/>
      <c r="H989" s="14"/>
      <c r="I989" s="14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3">
      <c r="A990" s="14"/>
      <c r="B990" s="14"/>
      <c r="C990" s="14"/>
      <c r="D990" s="14"/>
      <c r="E990" s="14"/>
      <c r="F990" s="14"/>
      <c r="G990" s="14"/>
      <c r="H990" s="14"/>
      <c r="I990" s="14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3">
      <c r="A991" s="14"/>
      <c r="B991" s="14"/>
      <c r="C991" s="14"/>
      <c r="D991" s="14"/>
      <c r="E991" s="14"/>
      <c r="F991" s="14"/>
      <c r="G991" s="14"/>
      <c r="H991" s="14"/>
      <c r="I991" s="14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3">
      <c r="A992" s="14"/>
      <c r="B992" s="14"/>
      <c r="C992" s="14"/>
      <c r="D992" s="14"/>
      <c r="E992" s="14"/>
      <c r="F992" s="14"/>
      <c r="G992" s="14"/>
      <c r="H992" s="14"/>
      <c r="I992" s="14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3">
      <c r="A993" s="14"/>
      <c r="B993" s="14"/>
      <c r="C993" s="14"/>
      <c r="D993" s="14"/>
      <c r="E993" s="14"/>
      <c r="F993" s="14"/>
      <c r="G993" s="14"/>
      <c r="H993" s="14"/>
      <c r="I993" s="14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3">
      <c r="A994" s="14"/>
      <c r="B994" s="14"/>
      <c r="C994" s="14"/>
      <c r="D994" s="14"/>
      <c r="E994" s="14"/>
      <c r="F994" s="14"/>
      <c r="G994" s="14"/>
      <c r="H994" s="14"/>
      <c r="I994" s="14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3">
      <c r="A995" s="14"/>
      <c r="B995" s="14"/>
      <c r="C995" s="14"/>
      <c r="D995" s="14"/>
      <c r="E995" s="14"/>
      <c r="F995" s="14"/>
      <c r="G995" s="14"/>
      <c r="H995" s="14"/>
      <c r="I995" s="14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3">
      <c r="A996" s="14"/>
      <c r="B996" s="14"/>
      <c r="C996" s="14"/>
      <c r="D996" s="14"/>
      <c r="E996" s="14"/>
      <c r="F996" s="14"/>
      <c r="G996" s="14"/>
      <c r="H996" s="14"/>
      <c r="I996" s="14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3">
      <c r="A997" s="14"/>
      <c r="B997" s="14"/>
      <c r="C997" s="14"/>
      <c r="D997" s="14"/>
      <c r="E997" s="14"/>
      <c r="F997" s="14"/>
      <c r="G997" s="14"/>
      <c r="H997" s="14"/>
      <c r="I997" s="14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3">
      <c r="A998" s="14"/>
      <c r="B998" s="14"/>
      <c r="C998" s="14"/>
      <c r="D998" s="14"/>
      <c r="E998" s="14"/>
      <c r="F998" s="14"/>
      <c r="G998" s="14"/>
      <c r="H998" s="14"/>
      <c r="I998" s="14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3">
      <c r="A999" s="14"/>
      <c r="B999" s="14"/>
      <c r="C999" s="14"/>
      <c r="D999" s="14"/>
      <c r="E999" s="14"/>
      <c r="F999" s="14"/>
      <c r="G999" s="14"/>
      <c r="H999" s="14"/>
      <c r="I999" s="14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3">
      <c r="A1000" s="14"/>
      <c r="B1000" s="14"/>
      <c r="C1000" s="14"/>
      <c r="D1000" s="14"/>
      <c r="E1000" s="14"/>
      <c r="F1000" s="14"/>
      <c r="G1000" s="14"/>
      <c r="H1000" s="14"/>
      <c r="I1000" s="14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75" customHeight="1" x14ac:dyDescent="0.3">
      <c r="A1001" s="14"/>
      <c r="B1001" s="14"/>
      <c r="C1001" s="14"/>
      <c r="D1001" s="14"/>
      <c r="E1001" s="14"/>
      <c r="F1001" s="14"/>
      <c r="G1001" s="14"/>
      <c r="H1001" s="14"/>
      <c r="I1001" s="14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2.75" customHeight="1" x14ac:dyDescent="0.3">
      <c r="A1002" s="14"/>
      <c r="B1002" s="14"/>
      <c r="C1002" s="14"/>
      <c r="D1002" s="14"/>
      <c r="E1002" s="14"/>
      <c r="F1002" s="14"/>
      <c r="G1002" s="14"/>
      <c r="H1002" s="14"/>
      <c r="I1002" s="14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12.75" customHeight="1" x14ac:dyDescent="0.3">
      <c r="A1003" s="14"/>
      <c r="B1003" s="14"/>
      <c r="C1003" s="14"/>
      <c r="D1003" s="14"/>
      <c r="E1003" s="14"/>
      <c r="F1003" s="14"/>
      <c r="G1003" s="14"/>
      <c r="H1003" s="14"/>
      <c r="I1003" s="14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 ht="12.75" customHeight="1" x14ac:dyDescent="0.3">
      <c r="A1004" s="14"/>
      <c r="B1004" s="14"/>
      <c r="C1004" s="14"/>
      <c r="D1004" s="14"/>
      <c r="E1004" s="14"/>
      <c r="F1004" s="14"/>
      <c r="G1004" s="14"/>
      <c r="H1004" s="14"/>
      <c r="I1004" s="14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</sheetData>
  <mergeCells count="3">
    <mergeCell ref="A7:I7"/>
    <mergeCell ref="A1:I1"/>
    <mergeCell ref="C2:G3"/>
  </mergeCells>
  <printOptions horizontalCentered="1" gridLines="1"/>
  <pageMargins left="0.54" right="0.36" top="1" bottom="1" header="0" footer="0"/>
  <pageSetup scale="8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defaultColWidth="14.453125" defaultRowHeight="15" customHeight="1" x14ac:dyDescent="0.25"/>
  <cols>
    <col min="1" max="1" width="33" customWidth="1"/>
    <col min="2" max="2" width="14.81640625" customWidth="1"/>
    <col min="3" max="3" width="12.81640625" customWidth="1"/>
    <col min="4" max="4" width="14.54296875" customWidth="1"/>
    <col min="5" max="5" width="13.54296875" customWidth="1"/>
    <col min="6" max="6" width="15" customWidth="1"/>
    <col min="7" max="7" width="14" customWidth="1"/>
    <col min="8" max="8" width="10.7265625" customWidth="1"/>
    <col min="9" max="9" width="14" customWidth="1"/>
    <col min="10" max="26" width="10.7265625" customWidth="1"/>
  </cols>
  <sheetData>
    <row r="1" spans="1:10" ht="12.75" customHeight="1" x14ac:dyDescent="0.25">
      <c r="C1" s="1"/>
      <c r="D1" s="1"/>
      <c r="E1" s="1"/>
    </row>
    <row r="2" spans="1:10" ht="12.75" customHeight="1" x14ac:dyDescent="0.3">
      <c r="A2" s="118" t="s">
        <v>0</v>
      </c>
      <c r="B2" s="119"/>
      <c r="C2" s="2"/>
      <c r="D2" s="2"/>
      <c r="E2" s="3"/>
      <c r="F2" s="3"/>
      <c r="G2" s="3"/>
      <c r="H2" s="3"/>
      <c r="I2" s="3"/>
      <c r="J2" s="3"/>
    </row>
    <row r="3" spans="1:10" ht="12.7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2.75" customHeight="1" x14ac:dyDescent="0.3">
      <c r="A4" s="120" t="s">
        <v>1</v>
      </c>
      <c r="B4" s="121"/>
      <c r="C4" s="4"/>
      <c r="D4" s="4"/>
      <c r="E4" s="3"/>
      <c r="F4" s="3"/>
      <c r="G4" s="3"/>
      <c r="H4" s="3"/>
      <c r="I4" s="3"/>
      <c r="J4" s="3"/>
    </row>
    <row r="5" spans="1:10" ht="15.75" customHeight="1" x14ac:dyDescent="0.3">
      <c r="A5" s="4" t="s">
        <v>2</v>
      </c>
      <c r="B5" s="3"/>
      <c r="C5" s="3"/>
      <c r="D5" s="3"/>
      <c r="E5" s="3"/>
      <c r="F5" s="3"/>
      <c r="G5" s="3"/>
      <c r="H5" s="3"/>
      <c r="I5" s="3"/>
      <c r="J5" s="3"/>
    </row>
    <row r="6" spans="1:10" ht="15.75" customHeight="1" x14ac:dyDescent="0.25">
      <c r="A6" s="3" t="s">
        <v>3</v>
      </c>
      <c r="B6" s="5">
        <v>2.0474999999999999</v>
      </c>
      <c r="C6" s="3"/>
      <c r="D6" s="3"/>
      <c r="E6" s="3"/>
      <c r="F6" s="3"/>
      <c r="G6" s="3"/>
      <c r="H6" s="3"/>
      <c r="I6" s="3"/>
      <c r="J6" s="3"/>
    </row>
    <row r="7" spans="1:10" ht="15.75" customHeight="1" x14ac:dyDescent="0.3">
      <c r="A7" s="3" t="s">
        <v>4</v>
      </c>
      <c r="B7" s="5">
        <v>6.8250000000000002</v>
      </c>
      <c r="C7" s="3"/>
      <c r="D7" s="3"/>
      <c r="E7" s="100"/>
      <c r="F7" s="95"/>
      <c r="G7" s="95"/>
      <c r="H7" s="95"/>
      <c r="I7" s="95"/>
      <c r="J7" s="95"/>
    </row>
    <row r="8" spans="1:10" ht="15.75" customHeight="1" x14ac:dyDescent="0.3">
      <c r="A8" s="4" t="s">
        <v>5</v>
      </c>
      <c r="B8" s="5"/>
      <c r="C8" s="3"/>
      <c r="D8" s="3"/>
      <c r="E8" s="3"/>
      <c r="F8" s="3"/>
      <c r="G8" s="3"/>
      <c r="H8" s="3"/>
      <c r="I8" s="3"/>
      <c r="J8" s="3"/>
    </row>
    <row r="9" spans="1:10" ht="15.75" customHeight="1" x14ac:dyDescent="0.25">
      <c r="A9" s="3" t="s">
        <v>3</v>
      </c>
      <c r="B9" s="7">
        <f>0.0065*(30*30)</f>
        <v>5.85</v>
      </c>
      <c r="C9" s="3"/>
      <c r="D9" s="3"/>
      <c r="E9" s="3"/>
      <c r="F9" s="3"/>
      <c r="G9" s="3"/>
      <c r="H9" s="3"/>
      <c r="I9" s="3"/>
      <c r="J9" s="3"/>
    </row>
    <row r="10" spans="1:10" ht="15.75" customHeight="1" x14ac:dyDescent="0.25">
      <c r="A10" s="3" t="s">
        <v>4</v>
      </c>
      <c r="B10" s="7">
        <f>0.0065*(30*100)</f>
        <v>19.5</v>
      </c>
      <c r="C10" s="3"/>
      <c r="D10" s="3"/>
      <c r="E10" s="3"/>
      <c r="F10" s="3"/>
      <c r="G10" s="3"/>
      <c r="H10" s="3"/>
      <c r="I10" s="3"/>
      <c r="J10" s="3"/>
    </row>
    <row r="11" spans="1:10" ht="15.75" customHeight="1" x14ac:dyDescent="0.3">
      <c r="A11" s="4" t="s">
        <v>6</v>
      </c>
      <c r="B11" s="5">
        <v>0.75</v>
      </c>
      <c r="C11" s="3"/>
      <c r="D11" s="3"/>
      <c r="E11" s="3"/>
      <c r="F11" s="9"/>
      <c r="G11" s="9"/>
      <c r="H11" s="9"/>
      <c r="I11" s="9"/>
      <c r="J11" s="9"/>
    </row>
    <row r="12" spans="1:10" ht="15.75" customHeight="1" x14ac:dyDescent="0.3">
      <c r="A12" s="4" t="s">
        <v>7</v>
      </c>
      <c r="B12" s="5">
        <v>0.44</v>
      </c>
      <c r="C12" s="3"/>
      <c r="D12" s="3"/>
      <c r="E12" s="3"/>
      <c r="F12" s="9"/>
      <c r="G12" s="9"/>
      <c r="H12" s="9"/>
      <c r="I12" s="9"/>
      <c r="J12" s="9"/>
    </row>
    <row r="13" spans="1:10" ht="15.75" customHeight="1" x14ac:dyDescent="0.3">
      <c r="A13" s="4" t="s">
        <v>8</v>
      </c>
      <c r="B13" s="5">
        <v>0.13</v>
      </c>
      <c r="C13" s="3"/>
      <c r="D13" s="3"/>
      <c r="E13" s="3"/>
      <c r="F13" s="10"/>
      <c r="G13" s="10"/>
      <c r="H13" s="10"/>
      <c r="I13" s="10"/>
      <c r="J13" s="10"/>
    </row>
    <row r="14" spans="1:10" ht="15.75" customHeight="1" x14ac:dyDescent="0.3">
      <c r="A14" s="4" t="s">
        <v>9</v>
      </c>
      <c r="B14" s="5">
        <v>0.42</v>
      </c>
      <c r="C14" s="3"/>
      <c r="D14" s="3"/>
      <c r="E14" s="3"/>
      <c r="F14" s="11"/>
      <c r="G14" s="11"/>
      <c r="H14" s="11"/>
      <c r="I14" s="11"/>
      <c r="J14" s="11"/>
    </row>
    <row r="15" spans="1:10" ht="15.75" customHeight="1" x14ac:dyDescent="0.3">
      <c r="A15" s="4" t="s">
        <v>10</v>
      </c>
      <c r="B15" s="7">
        <f>(0.0078)+(80*0.0065)</f>
        <v>0.52780000000000005</v>
      </c>
      <c r="C15" s="3"/>
      <c r="D15" s="3"/>
      <c r="E15" s="3"/>
      <c r="F15" s="3"/>
      <c r="G15" s="3"/>
      <c r="H15" s="3"/>
      <c r="I15" s="3"/>
      <c r="J15" s="3"/>
    </row>
    <row r="16" spans="1:10" ht="15.75" customHeight="1" x14ac:dyDescent="0.3">
      <c r="A16" s="4" t="s">
        <v>11</v>
      </c>
      <c r="B16" s="10">
        <v>2.58</v>
      </c>
      <c r="C16" s="3"/>
      <c r="D16" s="3"/>
      <c r="E16" s="3"/>
      <c r="F16" s="3"/>
      <c r="G16" s="3"/>
      <c r="H16" s="3"/>
      <c r="I16" s="3"/>
      <c r="J16" s="3"/>
    </row>
    <row r="17" spans="1:11" ht="15.75" customHeight="1" x14ac:dyDescent="0.3">
      <c r="A17" s="12" t="s">
        <v>12</v>
      </c>
      <c r="B17" s="13">
        <v>8.27</v>
      </c>
      <c r="C17" s="3"/>
      <c r="D17" s="3"/>
      <c r="E17" s="3"/>
      <c r="F17" s="3"/>
      <c r="G17" s="3"/>
      <c r="H17" s="3"/>
      <c r="I17" s="3"/>
      <c r="J17" s="3"/>
    </row>
    <row r="18" spans="1:11" ht="15.75" customHeight="1" x14ac:dyDescent="0.3">
      <c r="A18" s="4" t="s">
        <v>13</v>
      </c>
      <c r="B18" s="7">
        <f>SUM(B11:B15)+B6+B9+B16</f>
        <v>12.745299999999999</v>
      </c>
      <c r="C18" s="3"/>
      <c r="D18" s="3"/>
      <c r="E18" s="3"/>
      <c r="F18" s="3"/>
      <c r="G18" s="3"/>
      <c r="H18" s="3"/>
      <c r="I18" s="3"/>
      <c r="J18" s="3"/>
    </row>
    <row r="19" spans="1:11" ht="15.75" customHeight="1" x14ac:dyDescent="0.3">
      <c r="A19" s="4" t="s">
        <v>15</v>
      </c>
      <c r="B19" s="7">
        <f>SUM(B11:B15)+B10+B7+B17</f>
        <v>36.8628</v>
      </c>
      <c r="C19" s="3"/>
      <c r="D19" s="3"/>
      <c r="E19" s="3"/>
      <c r="F19" s="3"/>
      <c r="G19" s="3"/>
      <c r="H19" s="3"/>
      <c r="I19" s="3"/>
      <c r="J19" s="3"/>
      <c r="K19" s="15"/>
    </row>
    <row r="20" spans="1:11" ht="12.75" customHeight="1" x14ac:dyDescent="0.3">
      <c r="A20" s="4"/>
      <c r="B20" s="5"/>
      <c r="C20" s="3"/>
      <c r="D20" s="3"/>
      <c r="E20" s="3"/>
      <c r="F20" s="3"/>
      <c r="G20" s="3"/>
      <c r="H20" s="3"/>
      <c r="I20" s="3"/>
      <c r="J20" s="3"/>
    </row>
    <row r="21" spans="1:11" ht="12.75" customHeight="1" x14ac:dyDescent="0.3">
      <c r="A21" s="122" t="s">
        <v>16</v>
      </c>
      <c r="B21" s="121"/>
      <c r="C21" s="3"/>
      <c r="D21" s="3"/>
      <c r="E21" s="3"/>
      <c r="F21" s="3"/>
      <c r="G21" s="3"/>
      <c r="H21" s="95"/>
      <c r="I21" s="95"/>
      <c r="J21" s="95"/>
    </row>
    <row r="22" spans="1:11" ht="12.75" customHeight="1" x14ac:dyDescent="0.3">
      <c r="A22" s="4" t="s">
        <v>20</v>
      </c>
      <c r="B22" s="23">
        <f>2510*12</f>
        <v>30120</v>
      </c>
      <c r="C22" s="3"/>
      <c r="D22" s="3"/>
      <c r="E22" s="24"/>
      <c r="F22" s="3"/>
      <c r="G22" s="3"/>
      <c r="I22" s="3"/>
      <c r="J22" s="3"/>
    </row>
    <row r="23" spans="1:11" ht="12.75" customHeight="1" x14ac:dyDescent="0.3">
      <c r="A23" s="4" t="s">
        <v>22</v>
      </c>
      <c r="B23" s="23">
        <f>190*12</f>
        <v>2280</v>
      </c>
      <c r="C23" s="3"/>
      <c r="D23" s="3"/>
      <c r="E23" s="3"/>
      <c r="F23" s="3"/>
      <c r="G23" s="3"/>
      <c r="I23" s="3"/>
      <c r="J23" s="3"/>
    </row>
    <row r="24" spans="1:11" ht="12.75" customHeight="1" x14ac:dyDescent="0.3">
      <c r="A24" s="4" t="s">
        <v>23</v>
      </c>
      <c r="B24" s="23">
        <f>90*12</f>
        <v>1080</v>
      </c>
      <c r="C24" s="3"/>
      <c r="D24" s="3"/>
      <c r="E24" s="3"/>
      <c r="F24" s="3"/>
      <c r="G24" s="25"/>
      <c r="H24" s="3"/>
      <c r="I24" s="3"/>
      <c r="J24" s="3"/>
    </row>
    <row r="25" spans="1:11" ht="12.75" customHeight="1" x14ac:dyDescent="0.3">
      <c r="A25" s="12" t="s">
        <v>25</v>
      </c>
      <c r="B25" s="27">
        <f>856440/5</f>
        <v>171288</v>
      </c>
      <c r="C25" s="3"/>
      <c r="D25" s="3"/>
      <c r="E25" s="3"/>
      <c r="F25" s="3"/>
      <c r="G25" s="3"/>
      <c r="H25" s="3"/>
      <c r="I25" s="3"/>
      <c r="J25" s="3"/>
    </row>
    <row r="26" spans="1:11" ht="12.75" customHeight="1" x14ac:dyDescent="0.3">
      <c r="A26" s="4" t="s">
        <v>26</v>
      </c>
      <c r="B26" s="23">
        <f>SUM(B22:B25)</f>
        <v>204768</v>
      </c>
      <c r="C26" s="10"/>
      <c r="D26" s="10"/>
      <c r="E26" s="3"/>
      <c r="F26" s="3"/>
      <c r="G26" s="3"/>
      <c r="H26" s="3"/>
      <c r="I26" s="3"/>
      <c r="J26" s="3"/>
    </row>
    <row r="27" spans="1:11" ht="12.75" customHeight="1" x14ac:dyDescent="0.25">
      <c r="A27" s="97"/>
      <c r="B27" s="95"/>
      <c r="C27" s="3"/>
      <c r="D27" s="3"/>
      <c r="E27" s="3"/>
      <c r="F27" s="3"/>
      <c r="G27" s="3"/>
      <c r="H27" s="3"/>
      <c r="I27" s="3"/>
      <c r="J27" s="3"/>
    </row>
    <row r="28" spans="1:11" ht="12.75" customHeight="1" x14ac:dyDescent="0.3">
      <c r="A28" s="120" t="s">
        <v>28</v>
      </c>
      <c r="B28" s="121"/>
      <c r="C28" s="3"/>
      <c r="D28" s="3"/>
      <c r="E28" s="3"/>
      <c r="F28" s="3"/>
      <c r="G28" s="3"/>
      <c r="H28" s="3"/>
      <c r="I28" s="3"/>
      <c r="J28" s="3"/>
    </row>
    <row r="29" spans="1:11" ht="12.75" customHeight="1" x14ac:dyDescent="0.25">
      <c r="A29" s="3" t="s">
        <v>30</v>
      </c>
      <c r="B29" s="10">
        <v>16000</v>
      </c>
      <c r="C29" s="3"/>
      <c r="D29" s="3"/>
      <c r="E29" s="3"/>
      <c r="F29" s="3"/>
      <c r="G29" s="3"/>
      <c r="H29" s="3"/>
      <c r="I29" s="3"/>
      <c r="J29" s="3"/>
    </row>
    <row r="30" spans="1:11" ht="12.75" customHeight="1" x14ac:dyDescent="0.25">
      <c r="A30" s="3" t="s">
        <v>31</v>
      </c>
      <c r="B30" s="10">
        <v>33000</v>
      </c>
      <c r="C30" s="3"/>
      <c r="D30" s="3"/>
      <c r="E30" s="3"/>
      <c r="F30" s="3"/>
      <c r="G30" s="3"/>
      <c r="H30" s="3"/>
      <c r="I30" s="3"/>
      <c r="J30" s="3"/>
    </row>
    <row r="31" spans="1:11" ht="13.5" customHeight="1" x14ac:dyDescent="0.25">
      <c r="A31" s="30" t="s">
        <v>33</v>
      </c>
      <c r="B31" s="27">
        <f>600+3000+300+5000</f>
        <v>8900</v>
      </c>
      <c r="C31" s="3" t="s">
        <v>35</v>
      </c>
      <c r="D31" s="3"/>
      <c r="E31" s="3"/>
      <c r="F31" s="3"/>
      <c r="G31" s="3"/>
      <c r="H31" s="3"/>
      <c r="I31" s="3"/>
      <c r="J31" s="3"/>
    </row>
    <row r="32" spans="1:11" ht="12.75" customHeight="1" x14ac:dyDescent="0.25">
      <c r="A32" s="3" t="s">
        <v>26</v>
      </c>
      <c r="B32" s="10">
        <v>58000</v>
      </c>
      <c r="C32" s="3"/>
      <c r="D32" s="3"/>
      <c r="E32" s="3"/>
      <c r="F32" s="3"/>
      <c r="G32" s="3"/>
      <c r="H32" s="3"/>
      <c r="I32" s="3"/>
      <c r="J32" s="3"/>
    </row>
    <row r="33" spans="1:10" ht="12.75" customHeight="1" x14ac:dyDescent="0.3">
      <c r="A33" s="3"/>
      <c r="B33" s="3"/>
      <c r="C33" s="3"/>
      <c r="D33" s="3"/>
      <c r="E33" s="3"/>
      <c r="F33" s="3"/>
      <c r="G33" s="3"/>
      <c r="H33" s="32"/>
      <c r="I33" s="3"/>
      <c r="J33" s="3"/>
    </row>
    <row r="34" spans="1:10" ht="12.75" customHeight="1" x14ac:dyDescent="0.25">
      <c r="A34" s="10"/>
      <c r="B34" s="3"/>
      <c r="C34" s="3"/>
      <c r="D34" s="3"/>
      <c r="E34" s="3"/>
      <c r="F34" s="3"/>
      <c r="G34" s="3"/>
      <c r="H34" s="3"/>
      <c r="I34" s="3"/>
      <c r="J34" s="3"/>
    </row>
    <row r="35" spans="1:10" ht="12.75" customHeight="1" x14ac:dyDescent="0.3">
      <c r="A35" s="114" t="s">
        <v>37</v>
      </c>
      <c r="B35" s="115"/>
      <c r="C35" s="115"/>
      <c r="D35" s="115"/>
      <c r="E35" s="115"/>
      <c r="F35" s="116"/>
      <c r="G35" s="3"/>
      <c r="H35" s="3"/>
      <c r="I35" s="3"/>
      <c r="J35" s="3"/>
    </row>
    <row r="36" spans="1:10" ht="12.75" customHeight="1" x14ac:dyDescent="0.25">
      <c r="A36" s="35"/>
      <c r="B36" s="36">
        <v>1</v>
      </c>
      <c r="C36" s="36">
        <v>2</v>
      </c>
      <c r="D36" s="36">
        <v>3</v>
      </c>
      <c r="E36" s="36"/>
      <c r="F36" s="38"/>
      <c r="G36" s="3"/>
      <c r="H36" s="3"/>
      <c r="I36" s="3"/>
      <c r="J36" s="3"/>
    </row>
    <row r="37" spans="1:10" ht="12.75" customHeight="1" x14ac:dyDescent="0.25">
      <c r="A37" s="10" t="s">
        <v>40</v>
      </c>
      <c r="B37" s="40">
        <f t="shared" ref="B37:D37" si="0">17000/3</f>
        <v>5666.666666666667</v>
      </c>
      <c r="C37" s="40">
        <f t="shared" si="0"/>
        <v>5666.666666666667</v>
      </c>
      <c r="D37" s="40">
        <f t="shared" si="0"/>
        <v>5666.666666666667</v>
      </c>
      <c r="E37" s="3"/>
      <c r="F37" s="3"/>
      <c r="G37" s="3"/>
      <c r="H37" s="3"/>
      <c r="I37" s="3"/>
      <c r="J37" s="3"/>
    </row>
    <row r="38" spans="1:10" ht="12.75" customHeight="1" x14ac:dyDescent="0.25">
      <c r="A38" s="10" t="s">
        <v>42</v>
      </c>
      <c r="B38" s="40">
        <f t="shared" ref="B38:D38" si="1">10000/3</f>
        <v>3333.3333333333335</v>
      </c>
      <c r="C38" s="40">
        <f t="shared" si="1"/>
        <v>3333.3333333333335</v>
      </c>
      <c r="D38" s="40">
        <f t="shared" si="1"/>
        <v>3333.3333333333335</v>
      </c>
      <c r="E38" s="3"/>
      <c r="F38" s="3"/>
      <c r="G38" s="3"/>
      <c r="H38" s="3"/>
      <c r="I38" s="3"/>
      <c r="J38" s="3"/>
    </row>
    <row r="39" spans="1:10" ht="12.75" customHeight="1" x14ac:dyDescent="0.25">
      <c r="A39" s="13" t="s">
        <v>43</v>
      </c>
      <c r="B39" s="41">
        <f>(14000/3)*(6/14)</f>
        <v>2000</v>
      </c>
      <c r="C39" s="41">
        <f>14000/3*(8/14)</f>
        <v>2666.6666666666665</v>
      </c>
      <c r="D39" s="42">
        <v>0</v>
      </c>
      <c r="E39" s="30"/>
      <c r="F39" s="30"/>
      <c r="G39" s="3"/>
      <c r="H39" s="3"/>
      <c r="I39" s="3"/>
      <c r="J39" s="3"/>
    </row>
    <row r="40" spans="1:10" ht="12.75" customHeight="1" x14ac:dyDescent="0.25">
      <c r="A40" s="10" t="s">
        <v>26</v>
      </c>
      <c r="B40" s="40">
        <f t="shared" ref="B40:D40" si="2">SUM(B37:B39)</f>
        <v>11000</v>
      </c>
      <c r="C40" s="40">
        <f t="shared" si="2"/>
        <v>11666.666666666666</v>
      </c>
      <c r="D40" s="40">
        <f t="shared" si="2"/>
        <v>9000</v>
      </c>
      <c r="E40" s="3"/>
      <c r="F40" s="3"/>
      <c r="G40" s="3"/>
      <c r="H40" s="3"/>
      <c r="I40" s="3"/>
      <c r="J40" s="3"/>
    </row>
    <row r="41" spans="1:10" ht="12.75" customHeight="1" x14ac:dyDescent="0.25">
      <c r="A41" s="43"/>
      <c r="B41" s="43">
        <v>11000</v>
      </c>
      <c r="C41" s="43">
        <v>11700</v>
      </c>
      <c r="D41" s="43">
        <v>9000</v>
      </c>
      <c r="E41" s="3"/>
      <c r="F41" s="3"/>
      <c r="G41" s="3"/>
      <c r="H41" s="3"/>
      <c r="I41" s="3"/>
      <c r="J41" s="3"/>
    </row>
    <row r="42" spans="1:10" ht="12.75" customHeight="1" x14ac:dyDescent="0.25">
      <c r="A42" s="3"/>
      <c r="B42" s="10"/>
      <c r="C42" s="11"/>
      <c r="D42" s="11"/>
      <c r="E42" s="11"/>
      <c r="F42" s="3"/>
      <c r="G42" s="3"/>
      <c r="H42" s="3"/>
      <c r="I42" s="3"/>
      <c r="J42" s="3"/>
    </row>
    <row r="43" spans="1:10" ht="12.75" customHeight="1" x14ac:dyDescent="0.3">
      <c r="A43" s="114" t="s">
        <v>46</v>
      </c>
      <c r="B43" s="115"/>
      <c r="C43" s="115"/>
      <c r="D43" s="115"/>
      <c r="E43" s="115"/>
      <c r="F43" s="116"/>
      <c r="G43" s="3"/>
      <c r="H43" s="3"/>
      <c r="I43" s="3"/>
      <c r="J43" s="3"/>
    </row>
    <row r="44" spans="1:10" ht="12.75" customHeight="1" x14ac:dyDescent="0.25">
      <c r="A44" s="35" t="s">
        <v>47</v>
      </c>
      <c r="B44" s="36">
        <v>1</v>
      </c>
      <c r="C44" s="36">
        <v>2</v>
      </c>
      <c r="D44" s="36">
        <v>3</v>
      </c>
      <c r="E44" s="36">
        <v>4</v>
      </c>
      <c r="F44" s="38">
        <v>5</v>
      </c>
      <c r="G44" s="3"/>
      <c r="H44" s="3"/>
      <c r="I44" s="3"/>
      <c r="J44" s="3"/>
    </row>
    <row r="45" spans="1:10" ht="12.75" customHeight="1" x14ac:dyDescent="0.25">
      <c r="A45" s="3" t="s">
        <v>49</v>
      </c>
      <c r="B45" s="3">
        <v>900</v>
      </c>
      <c r="C45" s="3">
        <v>1500</v>
      </c>
      <c r="D45" s="3">
        <v>2000</v>
      </c>
      <c r="E45" s="3">
        <v>2000</v>
      </c>
      <c r="F45" s="3">
        <v>2000</v>
      </c>
      <c r="G45" s="3"/>
      <c r="H45" s="3"/>
      <c r="I45" s="3"/>
      <c r="J45" s="3"/>
    </row>
    <row r="46" spans="1:10" ht="12.75" customHeight="1" x14ac:dyDescent="0.3">
      <c r="A46" s="35" t="s">
        <v>50</v>
      </c>
      <c r="B46" s="35">
        <v>1750</v>
      </c>
      <c r="C46" s="35">
        <v>2500</v>
      </c>
      <c r="D46" s="35">
        <v>3500</v>
      </c>
      <c r="E46" s="35">
        <v>3500</v>
      </c>
      <c r="F46" s="35">
        <v>3500</v>
      </c>
      <c r="G46" s="6"/>
      <c r="H46" s="3"/>
      <c r="I46" s="3"/>
      <c r="J46" s="3"/>
    </row>
    <row r="47" spans="1:10" ht="12.75" customHeight="1" x14ac:dyDescent="0.25">
      <c r="A47" s="3" t="s">
        <v>51</v>
      </c>
      <c r="B47" s="46">
        <f t="shared" ref="B47:F47" si="3">(30*30)*B45</f>
        <v>810000</v>
      </c>
      <c r="C47" s="46">
        <f t="shared" si="3"/>
        <v>1350000</v>
      </c>
      <c r="D47" s="46">
        <f t="shared" si="3"/>
        <v>1800000</v>
      </c>
      <c r="E47" s="46">
        <f t="shared" si="3"/>
        <v>1800000</v>
      </c>
      <c r="F47" s="46">
        <f t="shared" si="3"/>
        <v>1800000</v>
      </c>
      <c r="G47" s="3"/>
      <c r="H47" s="3"/>
      <c r="I47" s="3"/>
      <c r="J47" s="3"/>
    </row>
    <row r="48" spans="1:10" ht="12.75" customHeight="1" x14ac:dyDescent="0.25">
      <c r="A48" s="35" t="s">
        <v>52</v>
      </c>
      <c r="B48" s="47">
        <f t="shared" ref="B48:F48" si="4">(30*100)*B46</f>
        <v>5250000</v>
      </c>
      <c r="C48" s="47">
        <f t="shared" si="4"/>
        <v>7500000</v>
      </c>
      <c r="D48" s="47">
        <f t="shared" si="4"/>
        <v>10500000</v>
      </c>
      <c r="E48" s="47">
        <f t="shared" si="4"/>
        <v>10500000</v>
      </c>
      <c r="F48" s="47">
        <f t="shared" si="4"/>
        <v>10500000</v>
      </c>
      <c r="G48" s="3"/>
      <c r="H48" s="3"/>
      <c r="I48" s="3"/>
      <c r="J48" s="3"/>
    </row>
    <row r="49" spans="1:10" ht="12.75" customHeight="1" x14ac:dyDescent="0.25">
      <c r="A49" s="3" t="s">
        <v>54</v>
      </c>
      <c r="B49" s="23">
        <f t="shared" ref="B49:F49" si="5">(SUM(B47:B48)/54000)*351</f>
        <v>39390</v>
      </c>
      <c r="C49" s="23">
        <f t="shared" si="5"/>
        <v>57525</v>
      </c>
      <c r="D49" s="23">
        <f t="shared" si="5"/>
        <v>79950</v>
      </c>
      <c r="E49" s="23">
        <f t="shared" si="5"/>
        <v>79950</v>
      </c>
      <c r="F49" s="23">
        <f t="shared" si="5"/>
        <v>79950</v>
      </c>
      <c r="G49" s="3"/>
      <c r="H49" s="3"/>
      <c r="I49" s="3"/>
      <c r="J49" s="3"/>
    </row>
    <row r="50" spans="1:10" ht="12.75" customHeight="1" x14ac:dyDescent="0.25">
      <c r="A50" s="30" t="s">
        <v>55</v>
      </c>
      <c r="B50" s="41">
        <f t="shared" ref="B50:F50" si="6">(((SUM(B47:B48))*0.0035)*0.65)</f>
        <v>13786.5</v>
      </c>
      <c r="C50" s="41">
        <f t="shared" si="6"/>
        <v>20133.75</v>
      </c>
      <c r="D50" s="41">
        <f t="shared" si="6"/>
        <v>27982.5</v>
      </c>
      <c r="E50" s="41">
        <f t="shared" si="6"/>
        <v>27982.5</v>
      </c>
      <c r="F50" s="41">
        <f t="shared" si="6"/>
        <v>27982.5</v>
      </c>
      <c r="G50" s="3"/>
      <c r="H50" s="3"/>
      <c r="I50" s="3"/>
      <c r="J50" s="3"/>
    </row>
    <row r="51" spans="1:10" ht="12.75" customHeight="1" x14ac:dyDescent="0.25">
      <c r="A51" s="3" t="s">
        <v>26</v>
      </c>
      <c r="B51" s="23">
        <f t="shared" ref="B51:F51" si="7">SUM(B49:B50)</f>
        <v>53176.5</v>
      </c>
      <c r="C51" s="23">
        <f t="shared" si="7"/>
        <v>77658.75</v>
      </c>
      <c r="D51" s="23">
        <f t="shared" si="7"/>
        <v>107932.5</v>
      </c>
      <c r="E51" s="23">
        <f t="shared" si="7"/>
        <v>107932.5</v>
      </c>
      <c r="F51" s="23">
        <f t="shared" si="7"/>
        <v>107932.5</v>
      </c>
      <c r="G51" s="3"/>
      <c r="H51" s="3"/>
      <c r="I51" s="3"/>
      <c r="J51" s="49"/>
    </row>
    <row r="52" spans="1:10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ht="12.75" customHeight="1" x14ac:dyDescent="0.3">
      <c r="A53" s="117" t="s">
        <v>59</v>
      </c>
      <c r="B53" s="113"/>
      <c r="C53" s="113"/>
      <c r="D53" s="3"/>
      <c r="E53" s="3"/>
      <c r="F53" s="3"/>
      <c r="G53" s="3"/>
      <c r="H53" s="3"/>
      <c r="I53" s="3"/>
      <c r="J53" s="3"/>
    </row>
    <row r="54" spans="1:10" ht="12.75" customHeight="1" x14ac:dyDescent="0.25">
      <c r="A54" s="97" t="s">
        <v>60</v>
      </c>
      <c r="B54" s="95"/>
      <c r="C54" s="10">
        <v>20796</v>
      </c>
      <c r="D54" s="3"/>
      <c r="E54" s="3"/>
      <c r="F54" s="3"/>
      <c r="G54" s="3"/>
      <c r="H54" s="3"/>
      <c r="I54" s="3"/>
      <c r="J54" s="3"/>
    </row>
    <row r="55" spans="1:10" ht="12.75" customHeight="1" x14ac:dyDescent="0.25">
      <c r="A55" s="97" t="s">
        <v>30</v>
      </c>
      <c r="B55" s="95"/>
      <c r="C55" s="10">
        <v>1208</v>
      </c>
      <c r="D55" s="3"/>
      <c r="E55" s="3"/>
      <c r="F55" s="3"/>
      <c r="G55" s="3"/>
      <c r="H55" s="3"/>
      <c r="I55" s="3"/>
      <c r="J55" s="3"/>
    </row>
    <row r="56" spans="1:10" ht="12.75" customHeight="1" x14ac:dyDescent="0.25">
      <c r="A56" s="112" t="s">
        <v>33</v>
      </c>
      <c r="B56" s="113"/>
      <c r="C56" s="50">
        <v>672</v>
      </c>
      <c r="D56" s="3"/>
      <c r="E56" s="3"/>
      <c r="F56" s="3"/>
      <c r="G56" s="3"/>
      <c r="H56" s="3"/>
      <c r="I56" s="3"/>
      <c r="J56" s="3"/>
    </row>
    <row r="57" spans="1:10" ht="12.75" customHeight="1" x14ac:dyDescent="0.25">
      <c r="A57" s="97" t="s">
        <v>26</v>
      </c>
      <c r="B57" s="95"/>
      <c r="C57" s="51">
        <f>SUM(C54:C56)</f>
        <v>22676</v>
      </c>
      <c r="D57" s="3"/>
      <c r="E57" s="3"/>
      <c r="F57" s="3"/>
      <c r="G57" s="3"/>
      <c r="H57" s="3"/>
      <c r="I57" s="3"/>
      <c r="J57" s="3"/>
    </row>
    <row r="58" spans="1:10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ht="12.75" customHeight="1" x14ac:dyDescent="0.3">
      <c r="A59" s="106" t="s">
        <v>64</v>
      </c>
      <c r="B59" s="95"/>
      <c r="C59" s="95"/>
      <c r="D59" s="95"/>
      <c r="E59" s="95"/>
      <c r="F59" s="95"/>
      <c r="G59" s="95"/>
      <c r="H59" s="95"/>
      <c r="I59" s="95"/>
      <c r="J59" s="3"/>
    </row>
    <row r="60" spans="1:10" ht="12.75" customHeight="1" x14ac:dyDescent="0.25">
      <c r="J60" s="3"/>
    </row>
    <row r="61" spans="1:10" ht="12.75" customHeight="1" x14ac:dyDescent="0.3">
      <c r="A61" s="52" t="s">
        <v>65</v>
      </c>
      <c r="B61" s="53" t="s">
        <v>66</v>
      </c>
      <c r="C61" s="53" t="s">
        <v>68</v>
      </c>
      <c r="D61" s="53" t="s">
        <v>69</v>
      </c>
      <c r="E61" s="53" t="s">
        <v>70</v>
      </c>
      <c r="F61" s="53" t="s">
        <v>71</v>
      </c>
      <c r="G61" s="53" t="s">
        <v>72</v>
      </c>
      <c r="H61" s="53" t="s">
        <v>73</v>
      </c>
      <c r="I61" s="54" t="s">
        <v>74</v>
      </c>
      <c r="J61" s="3"/>
    </row>
    <row r="62" spans="1:10" ht="12.75" customHeight="1" x14ac:dyDescent="0.25">
      <c r="A62" s="55"/>
      <c r="I62" s="56"/>
      <c r="J62" s="3"/>
    </row>
    <row r="63" spans="1:10" ht="12.75" customHeight="1" x14ac:dyDescent="0.3">
      <c r="A63" s="57" t="s">
        <v>75</v>
      </c>
      <c r="B63" s="58"/>
      <c r="C63" s="58"/>
      <c r="D63" s="58"/>
      <c r="E63" s="58"/>
      <c r="F63" s="58"/>
      <c r="G63" s="58"/>
      <c r="H63" s="58"/>
      <c r="I63" s="59"/>
      <c r="J63" s="3"/>
    </row>
    <row r="64" spans="1:10" ht="12.75" customHeight="1" x14ac:dyDescent="0.25">
      <c r="A64" s="55" t="s">
        <v>77</v>
      </c>
      <c r="B64" s="62">
        <v>1</v>
      </c>
      <c r="C64" s="51">
        <v>14</v>
      </c>
      <c r="D64" s="51">
        <v>21112</v>
      </c>
      <c r="E64" s="51">
        <v>21112</v>
      </c>
      <c r="F64" s="51">
        <v>21112</v>
      </c>
      <c r="G64" s="51">
        <v>21112</v>
      </c>
      <c r="H64" s="51">
        <v>21112</v>
      </c>
      <c r="I64" s="56" t="s">
        <v>78</v>
      </c>
      <c r="J64" s="3"/>
    </row>
    <row r="65" spans="1:10" ht="12.75" customHeight="1" x14ac:dyDescent="0.25">
      <c r="A65" s="55" t="s">
        <v>80</v>
      </c>
      <c r="B65" s="62">
        <v>2</v>
      </c>
      <c r="C65" s="51">
        <v>13</v>
      </c>
      <c r="D65" s="51">
        <v>54080</v>
      </c>
      <c r="E65" s="51">
        <v>54080</v>
      </c>
      <c r="F65" s="51">
        <v>54080</v>
      </c>
      <c r="G65" s="51">
        <v>54080</v>
      </c>
      <c r="H65" s="51">
        <v>54080</v>
      </c>
      <c r="I65" s="63">
        <v>94640</v>
      </c>
      <c r="J65" s="3"/>
    </row>
    <row r="66" spans="1:10" ht="12.75" customHeight="1" x14ac:dyDescent="0.25">
      <c r="A66" s="55" t="s">
        <v>81</v>
      </c>
      <c r="B66" s="62">
        <v>1</v>
      </c>
      <c r="C66" s="51">
        <v>35</v>
      </c>
      <c r="D66" s="51">
        <v>72800</v>
      </c>
      <c r="E66" s="51">
        <v>72800</v>
      </c>
      <c r="F66" s="51">
        <v>72800</v>
      </c>
      <c r="G66" s="51">
        <v>72800</v>
      </c>
      <c r="H66" s="51">
        <v>72800</v>
      </c>
      <c r="I66" s="63">
        <v>127400</v>
      </c>
      <c r="J66" s="3"/>
    </row>
    <row r="67" spans="1:10" ht="12.75" customHeight="1" x14ac:dyDescent="0.25">
      <c r="A67" s="55"/>
      <c r="I67" s="56"/>
      <c r="J67" s="3"/>
    </row>
    <row r="68" spans="1:10" ht="12.75" customHeight="1" x14ac:dyDescent="0.3">
      <c r="A68" s="57" t="s">
        <v>82</v>
      </c>
      <c r="B68" s="58"/>
      <c r="C68" s="58"/>
      <c r="D68" s="58"/>
      <c r="E68" s="58"/>
      <c r="F68" s="58"/>
      <c r="G68" s="58"/>
      <c r="H68" s="58"/>
      <c r="I68" s="59"/>
      <c r="J68" s="3"/>
    </row>
    <row r="69" spans="1:10" ht="12.75" customHeight="1" x14ac:dyDescent="0.25">
      <c r="A69" s="55" t="s">
        <v>83</v>
      </c>
      <c r="B69" s="62">
        <v>1</v>
      </c>
      <c r="C69" s="51">
        <v>15</v>
      </c>
      <c r="D69" s="51">
        <v>1200</v>
      </c>
      <c r="E69" s="51">
        <v>1800</v>
      </c>
      <c r="F69" s="51">
        <v>2400</v>
      </c>
      <c r="G69" s="51">
        <v>2400</v>
      </c>
      <c r="H69" s="51">
        <v>2400</v>
      </c>
      <c r="I69" s="56" t="s">
        <v>78</v>
      </c>
      <c r="J69" s="3"/>
    </row>
    <row r="70" spans="1:10" ht="12.75" customHeight="1" x14ac:dyDescent="0.25">
      <c r="A70" s="55" t="s">
        <v>84</v>
      </c>
      <c r="B70" s="62">
        <v>2</v>
      </c>
      <c r="C70" s="51">
        <v>15</v>
      </c>
      <c r="D70" s="51">
        <v>2400</v>
      </c>
      <c r="E70" s="51">
        <v>3600</v>
      </c>
      <c r="F70" s="51">
        <v>4800</v>
      </c>
      <c r="G70" s="51">
        <v>4800</v>
      </c>
      <c r="H70" s="51">
        <v>4800</v>
      </c>
      <c r="I70" s="56" t="s">
        <v>78</v>
      </c>
      <c r="J70" s="3"/>
    </row>
    <row r="71" spans="1:10" ht="12.75" customHeight="1" x14ac:dyDescent="0.25">
      <c r="A71" s="55"/>
      <c r="I71" s="56"/>
      <c r="J71" s="3"/>
    </row>
    <row r="72" spans="1:10" ht="12.75" customHeight="1" x14ac:dyDescent="0.3">
      <c r="A72" s="57" t="s">
        <v>85</v>
      </c>
      <c r="B72" s="58"/>
      <c r="C72" s="58"/>
      <c r="D72" s="58"/>
      <c r="E72" s="58"/>
      <c r="F72" s="58"/>
      <c r="G72" s="58"/>
      <c r="H72" s="58"/>
      <c r="I72" s="59" t="s">
        <v>78</v>
      </c>
      <c r="J72" s="3"/>
    </row>
    <row r="73" spans="1:10" ht="12.75" customHeight="1" x14ac:dyDescent="0.25">
      <c r="A73" s="64" t="s">
        <v>86</v>
      </c>
      <c r="B73" s="65">
        <v>1</v>
      </c>
      <c r="C73" s="66">
        <v>18</v>
      </c>
      <c r="D73" s="66">
        <v>1440</v>
      </c>
      <c r="E73" s="66">
        <v>2160</v>
      </c>
      <c r="F73" s="66">
        <v>2880</v>
      </c>
      <c r="G73" s="66">
        <v>2880</v>
      </c>
      <c r="H73" s="66">
        <v>2880</v>
      </c>
      <c r="I73" s="59" t="s">
        <v>78</v>
      </c>
      <c r="J73" s="3"/>
    </row>
    <row r="74" spans="1:10" ht="12.75" customHeight="1" x14ac:dyDescent="0.3">
      <c r="A74" s="67" t="s">
        <v>26</v>
      </c>
      <c r="B74" s="62">
        <v>8</v>
      </c>
      <c r="D74" s="51">
        <v>153032</v>
      </c>
      <c r="E74" s="51">
        <v>155552</v>
      </c>
      <c r="F74" s="51">
        <v>158072</v>
      </c>
      <c r="G74" s="51">
        <v>158072</v>
      </c>
      <c r="H74" s="51">
        <v>158072</v>
      </c>
      <c r="I74" s="51">
        <v>222040</v>
      </c>
      <c r="J74" s="3"/>
    </row>
    <row r="75" spans="1:10" ht="12.75" customHeight="1" x14ac:dyDescent="0.25">
      <c r="J75" s="3"/>
    </row>
    <row r="76" spans="1:10" ht="12.75" customHeight="1" x14ac:dyDescent="0.3">
      <c r="D76" s="6"/>
      <c r="E76" s="6"/>
      <c r="F76" s="107" t="s">
        <v>88</v>
      </c>
      <c r="G76" s="95"/>
      <c r="H76" s="108"/>
      <c r="I76" s="68">
        <v>1004840</v>
      </c>
      <c r="J76" s="3"/>
    </row>
    <row r="77" spans="1:10" ht="12.75" customHeight="1" x14ac:dyDescent="0.25">
      <c r="D77" s="51"/>
      <c r="J77" s="3"/>
    </row>
    <row r="78" spans="1:10" ht="12.75" customHeight="1" x14ac:dyDescent="0.3">
      <c r="A78" s="109" t="s">
        <v>90</v>
      </c>
      <c r="B78" s="110"/>
      <c r="C78" s="110"/>
      <c r="D78" s="110"/>
      <c r="E78" s="110"/>
      <c r="F78" s="111"/>
      <c r="G78" s="3"/>
      <c r="H78" s="3"/>
      <c r="I78" s="3"/>
      <c r="J78" s="3"/>
    </row>
    <row r="79" spans="1:10" ht="12.75" customHeight="1" x14ac:dyDescent="0.25">
      <c r="A79" s="55"/>
      <c r="B79" s="70" t="s">
        <v>91</v>
      </c>
      <c r="C79" s="70" t="s">
        <v>92</v>
      </c>
      <c r="D79" s="70" t="s">
        <v>93</v>
      </c>
      <c r="E79" s="70" t="s">
        <v>94</v>
      </c>
      <c r="F79" s="71" t="s">
        <v>95</v>
      </c>
      <c r="G79" s="3"/>
      <c r="H79" s="3"/>
      <c r="I79" s="3"/>
      <c r="J79" s="3"/>
    </row>
    <row r="80" spans="1:10" ht="12.75" customHeight="1" x14ac:dyDescent="0.25">
      <c r="A80" s="72" t="s">
        <v>96</v>
      </c>
      <c r="B80" s="73">
        <v>810870.64</v>
      </c>
      <c r="C80" s="73">
        <v>1216305.97</v>
      </c>
      <c r="D80" s="73">
        <v>1621741.29</v>
      </c>
      <c r="E80" s="73">
        <v>1621741.29</v>
      </c>
      <c r="F80" s="74">
        <v>1621741.29</v>
      </c>
      <c r="G80" s="3"/>
      <c r="H80" s="3"/>
      <c r="I80" s="3"/>
      <c r="J80" s="3"/>
    </row>
    <row r="81" spans="1:10" ht="12.75" customHeight="1" x14ac:dyDescent="0.25">
      <c r="A81" s="75" t="s">
        <v>98</v>
      </c>
      <c r="B81" s="76">
        <v>5019675.41</v>
      </c>
      <c r="C81" s="76">
        <v>7529513.1200000001</v>
      </c>
      <c r="D81" s="76">
        <v>10039350.83</v>
      </c>
      <c r="E81" s="76">
        <v>10039350.83</v>
      </c>
      <c r="F81" s="77">
        <v>10039350.83</v>
      </c>
      <c r="G81" s="3"/>
      <c r="H81" s="3"/>
      <c r="I81" s="3"/>
      <c r="J81" s="3"/>
    </row>
    <row r="82" spans="1:10" ht="12.75" customHeight="1" x14ac:dyDescent="0.25">
      <c r="A82" s="75" t="s">
        <v>26</v>
      </c>
      <c r="B82" s="76">
        <v>5830546.0599999996</v>
      </c>
      <c r="C82" s="76">
        <v>8745819.0899999999</v>
      </c>
      <c r="D82" s="76">
        <v>11661092.119999999</v>
      </c>
      <c r="E82" s="76">
        <v>11661092.119999999</v>
      </c>
      <c r="F82" s="77">
        <v>11661092.119999999</v>
      </c>
      <c r="G82" s="3"/>
      <c r="H82" s="3"/>
      <c r="I82" s="3"/>
      <c r="J82" s="3"/>
    </row>
    <row r="83" spans="1:10" ht="12.75" customHeight="1" x14ac:dyDescent="0.25">
      <c r="A83" s="72"/>
      <c r="F83" s="56"/>
      <c r="G83" s="3"/>
      <c r="H83" s="3"/>
      <c r="I83" s="3"/>
      <c r="J83" s="3"/>
    </row>
    <row r="84" spans="1:10" ht="12.75" customHeight="1" x14ac:dyDescent="0.25">
      <c r="A84" s="72"/>
      <c r="F84" s="56"/>
      <c r="G84" s="3"/>
      <c r="H84" s="3"/>
      <c r="I84" s="3"/>
      <c r="J84" s="3"/>
    </row>
    <row r="85" spans="1:10" ht="12.75" customHeight="1" x14ac:dyDescent="0.25">
      <c r="A85" s="55" t="s">
        <v>99</v>
      </c>
      <c r="B85" s="62">
        <v>78</v>
      </c>
      <c r="C85" s="62">
        <v>117</v>
      </c>
      <c r="D85" s="62">
        <v>156</v>
      </c>
      <c r="E85" s="62">
        <v>156</v>
      </c>
      <c r="F85" s="78">
        <v>156</v>
      </c>
      <c r="G85" s="3"/>
      <c r="H85" s="3"/>
      <c r="I85" s="3"/>
      <c r="J85" s="3"/>
    </row>
    <row r="86" spans="1:10" ht="12.75" customHeight="1" x14ac:dyDescent="0.25">
      <c r="A86" s="72" t="s">
        <v>101</v>
      </c>
      <c r="B86" s="62">
        <v>80</v>
      </c>
      <c r="C86" s="62">
        <v>120</v>
      </c>
      <c r="D86" s="62">
        <v>160</v>
      </c>
      <c r="E86" s="62">
        <v>160</v>
      </c>
      <c r="F86" s="78">
        <v>160</v>
      </c>
      <c r="G86" s="3"/>
      <c r="H86" s="3"/>
      <c r="I86" s="3"/>
      <c r="J86" s="3"/>
    </row>
    <row r="87" spans="1:10" ht="12.75" customHeight="1" x14ac:dyDescent="0.25">
      <c r="A87" s="55"/>
      <c r="B87" s="62"/>
      <c r="C87" s="62"/>
      <c r="D87" s="62"/>
      <c r="E87" s="62"/>
      <c r="F87" s="78"/>
      <c r="G87" s="3"/>
      <c r="H87" s="3"/>
      <c r="I87" s="3"/>
      <c r="J87" s="3"/>
    </row>
    <row r="88" spans="1:10" ht="12.75" customHeight="1" x14ac:dyDescent="0.25">
      <c r="A88" s="101" t="s">
        <v>102</v>
      </c>
      <c r="B88" s="102"/>
      <c r="C88" s="103"/>
      <c r="D88" s="58"/>
      <c r="E88" s="58"/>
      <c r="F88" s="59"/>
      <c r="G88" s="3"/>
      <c r="H88" s="3"/>
      <c r="I88" s="3"/>
      <c r="J88" s="3"/>
    </row>
    <row r="89" spans="1:10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ht="12.75" customHeight="1" x14ac:dyDescent="0.3">
      <c r="A93" s="104" t="s">
        <v>103</v>
      </c>
      <c r="B93" s="95"/>
      <c r="C93" s="79" t="s">
        <v>91</v>
      </c>
      <c r="D93" s="79" t="s">
        <v>92</v>
      </c>
      <c r="E93" s="79" t="s">
        <v>93</v>
      </c>
      <c r="F93" s="79" t="s">
        <v>94</v>
      </c>
      <c r="G93" s="79" t="s">
        <v>95</v>
      </c>
      <c r="H93" s="3"/>
      <c r="I93" s="3"/>
      <c r="J93" s="3"/>
    </row>
    <row r="94" spans="1:10" ht="12.75" customHeight="1" x14ac:dyDescent="0.25">
      <c r="A94" s="97" t="s">
        <v>104</v>
      </c>
      <c r="B94" s="95"/>
      <c r="C94" s="62">
        <v>900.97</v>
      </c>
      <c r="D94" s="80">
        <v>1351.45</v>
      </c>
      <c r="E94" s="80">
        <v>1801.93</v>
      </c>
      <c r="F94" s="80">
        <v>1801.93</v>
      </c>
      <c r="G94" s="80">
        <v>1801.93</v>
      </c>
      <c r="H94" s="3"/>
      <c r="I94" s="3"/>
      <c r="J94" s="3"/>
    </row>
    <row r="95" spans="1:10" ht="12.75" customHeight="1" x14ac:dyDescent="0.25">
      <c r="A95" s="97" t="s">
        <v>106</v>
      </c>
      <c r="B95" s="95"/>
      <c r="C95" s="80">
        <v>1673.23</v>
      </c>
      <c r="D95" s="62">
        <v>2509.84</v>
      </c>
      <c r="E95" s="80">
        <v>3346.45</v>
      </c>
      <c r="F95" s="80">
        <v>3346.45</v>
      </c>
      <c r="G95" s="80">
        <v>3346.45</v>
      </c>
      <c r="H95" s="3"/>
      <c r="I95" s="3"/>
      <c r="J95" s="3"/>
    </row>
    <row r="96" spans="1:10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ht="12.75" customHeight="1" x14ac:dyDescent="0.3">
      <c r="A97" s="96" t="s">
        <v>107</v>
      </c>
      <c r="B97" s="95"/>
      <c r="C97" s="3"/>
      <c r="D97" s="3"/>
      <c r="E97" s="3"/>
      <c r="F97" s="3"/>
      <c r="G97" s="3"/>
      <c r="H97" s="3"/>
      <c r="I97" s="3"/>
      <c r="J97" s="3"/>
    </row>
    <row r="98" spans="1:10" ht="12.75" customHeight="1" x14ac:dyDescent="0.25">
      <c r="A98" s="97" t="s">
        <v>13</v>
      </c>
      <c r="B98" s="95"/>
      <c r="C98" s="81">
        <f t="shared" ref="C98:G98" si="8">$B$18*C94</f>
        <v>11483.132941</v>
      </c>
      <c r="D98" s="81">
        <f t="shared" si="8"/>
        <v>17224.635684999997</v>
      </c>
      <c r="E98" s="81">
        <f t="shared" si="8"/>
        <v>22966.138428999999</v>
      </c>
      <c r="F98" s="81">
        <f t="shared" si="8"/>
        <v>22966.138428999999</v>
      </c>
      <c r="G98" s="81">
        <f t="shared" si="8"/>
        <v>22966.138428999999</v>
      </c>
      <c r="H98" s="3"/>
      <c r="I98" s="3"/>
      <c r="J98" s="3"/>
    </row>
    <row r="99" spans="1:10" ht="12.75" customHeight="1" x14ac:dyDescent="0.25">
      <c r="A99" s="105" t="s">
        <v>15</v>
      </c>
      <c r="B99" s="99"/>
      <c r="C99" s="83">
        <f t="shared" ref="C99:G99" si="9">$B$19*C95</f>
        <v>61679.942843999997</v>
      </c>
      <c r="D99" s="83">
        <f t="shared" si="9"/>
        <v>92519.729952000009</v>
      </c>
      <c r="E99" s="83">
        <f t="shared" si="9"/>
        <v>123359.51706</v>
      </c>
      <c r="F99" s="83">
        <f t="shared" si="9"/>
        <v>123359.51706</v>
      </c>
      <c r="G99" s="83">
        <f t="shared" si="9"/>
        <v>123359.51706</v>
      </c>
      <c r="H99" s="3"/>
      <c r="I99" s="3"/>
      <c r="J99" s="3"/>
    </row>
    <row r="100" spans="1:10" ht="12.75" customHeight="1" x14ac:dyDescent="0.3">
      <c r="A100" s="96" t="s">
        <v>26</v>
      </c>
      <c r="B100" s="95"/>
      <c r="C100" s="81">
        <f t="shared" ref="C100:G100" si="10">SUM(C98:C99)</f>
        <v>73163.075784999994</v>
      </c>
      <c r="D100" s="81">
        <f t="shared" si="10"/>
        <v>109744.36563700001</v>
      </c>
      <c r="E100" s="81">
        <f t="shared" si="10"/>
        <v>146325.655489</v>
      </c>
      <c r="F100" s="81">
        <f t="shared" si="10"/>
        <v>146325.655489</v>
      </c>
      <c r="G100" s="81">
        <f t="shared" si="10"/>
        <v>146325.655489</v>
      </c>
      <c r="H100" s="3"/>
      <c r="I100" s="3"/>
      <c r="J100" s="3"/>
    </row>
    <row r="101" spans="1:10" ht="12.75" customHeight="1" x14ac:dyDescent="0.3">
      <c r="A101" s="4"/>
      <c r="B101" s="3"/>
      <c r="C101" s="3"/>
      <c r="D101" s="3"/>
      <c r="E101" s="3"/>
      <c r="F101" s="3"/>
      <c r="G101" s="3"/>
      <c r="H101" s="3"/>
      <c r="I101" s="3"/>
      <c r="J101" s="3"/>
    </row>
    <row r="102" spans="1:10" ht="12.75" customHeight="1" x14ac:dyDescent="0.3">
      <c r="A102" s="96" t="s">
        <v>110</v>
      </c>
      <c r="B102" s="95"/>
      <c r="C102" s="85">
        <f>SUM(C100:G100)</f>
        <v>621884.40788900002</v>
      </c>
      <c r="D102" s="3"/>
      <c r="E102" s="3"/>
      <c r="F102" s="3"/>
      <c r="G102" s="3"/>
      <c r="H102" s="3"/>
      <c r="I102" s="3"/>
      <c r="J102" s="3"/>
    </row>
    <row r="103" spans="1:10" ht="12.75" customHeight="1" x14ac:dyDescent="0.25">
      <c r="A103" s="97"/>
      <c r="B103" s="95"/>
      <c r="C103" s="3"/>
      <c r="D103" s="3"/>
      <c r="E103" s="3"/>
      <c r="F103" s="3"/>
      <c r="G103" s="3"/>
      <c r="H103" s="3"/>
      <c r="I103" s="3"/>
      <c r="J103" s="3"/>
    </row>
    <row r="104" spans="1:10" ht="12.75" customHeight="1" x14ac:dyDescent="0.3">
      <c r="A104" s="98" t="s">
        <v>112</v>
      </c>
      <c r="B104" s="99"/>
      <c r="C104" s="3"/>
      <c r="D104" s="3"/>
      <c r="E104" s="3"/>
      <c r="F104" s="3"/>
      <c r="G104" s="3"/>
      <c r="H104" s="3"/>
      <c r="I104" s="3"/>
      <c r="J104" s="3"/>
    </row>
    <row r="105" spans="1:10" ht="12.75" customHeight="1" x14ac:dyDescent="0.25">
      <c r="A105" s="3" t="s">
        <v>30</v>
      </c>
      <c r="B105" s="86">
        <v>16000</v>
      </c>
      <c r="C105" s="3"/>
      <c r="D105" s="3"/>
      <c r="E105" s="3"/>
      <c r="F105" s="3"/>
      <c r="G105" s="3"/>
      <c r="H105" s="3"/>
      <c r="I105" s="3"/>
      <c r="J105" s="3"/>
    </row>
    <row r="106" spans="1:10" ht="12.75" customHeight="1" x14ac:dyDescent="0.25">
      <c r="A106" s="3" t="s">
        <v>31</v>
      </c>
      <c r="B106" s="86">
        <v>33000</v>
      </c>
      <c r="C106" s="3"/>
      <c r="D106" s="3"/>
      <c r="E106" s="3"/>
      <c r="F106" s="3"/>
      <c r="G106" s="3"/>
      <c r="H106" s="3"/>
      <c r="I106" s="3"/>
      <c r="J106" s="3"/>
    </row>
    <row r="107" spans="1:10" ht="12.75" customHeight="1" x14ac:dyDescent="0.25">
      <c r="A107" s="35" t="s">
        <v>33</v>
      </c>
      <c r="B107" s="83">
        <f>600+3000+300+5000</f>
        <v>8900</v>
      </c>
      <c r="C107" s="3"/>
      <c r="D107" s="3"/>
      <c r="E107" s="3"/>
      <c r="F107" s="3"/>
      <c r="G107" s="3"/>
      <c r="H107" s="3"/>
      <c r="I107" s="3"/>
      <c r="J107" s="3"/>
    </row>
    <row r="108" spans="1:10" ht="12.75" customHeight="1" x14ac:dyDescent="0.25">
      <c r="A108" s="3" t="s">
        <v>26</v>
      </c>
      <c r="B108" s="86">
        <v>58000</v>
      </c>
      <c r="C108" s="3"/>
      <c r="D108" s="3"/>
      <c r="E108" s="3"/>
      <c r="F108" s="3"/>
      <c r="G108" s="3"/>
      <c r="H108" s="3"/>
      <c r="I108" s="3"/>
      <c r="J108" s="3"/>
    </row>
    <row r="109" spans="1:10" ht="12.75" customHeight="1" x14ac:dyDescent="0.3">
      <c r="A109" s="8"/>
      <c r="B109" s="87"/>
      <c r="C109" s="3"/>
      <c r="D109" s="3"/>
      <c r="E109" s="3"/>
      <c r="F109" s="3"/>
      <c r="G109" s="3"/>
      <c r="H109" s="3"/>
      <c r="I109" s="3"/>
      <c r="J109" s="3"/>
    </row>
    <row r="110" spans="1:10" ht="12.75" customHeight="1" x14ac:dyDescent="0.3">
      <c r="A110" s="4" t="s">
        <v>114</v>
      </c>
      <c r="B110" s="87">
        <f>B108+C102</f>
        <v>679884.40788900002</v>
      </c>
      <c r="C110" s="3"/>
      <c r="D110" s="3"/>
      <c r="E110" s="3"/>
      <c r="F110" s="3"/>
      <c r="G110" s="3"/>
      <c r="H110" s="3"/>
      <c r="I110" s="3"/>
      <c r="J110" s="3"/>
    </row>
    <row r="111" spans="1:10" ht="12.75" customHeight="1" x14ac:dyDescent="0.3">
      <c r="A111" s="4"/>
      <c r="B111" s="88"/>
      <c r="C111" s="3"/>
      <c r="D111" s="3"/>
      <c r="E111" s="3"/>
      <c r="F111" s="3"/>
      <c r="G111" s="3"/>
      <c r="H111" s="3"/>
      <c r="I111" s="3"/>
      <c r="J111" s="3"/>
    </row>
    <row r="112" spans="1:10" ht="12.75" customHeight="1" x14ac:dyDescent="0.3">
      <c r="A112" s="100"/>
      <c r="B112" s="95"/>
      <c r="C112" s="3"/>
      <c r="D112" s="3"/>
      <c r="E112" s="3"/>
      <c r="F112" s="3"/>
      <c r="G112" s="3"/>
      <c r="H112" s="3"/>
      <c r="I112" s="3"/>
      <c r="J112" s="3"/>
    </row>
    <row r="113" spans="1:10" ht="12.75" customHeight="1" x14ac:dyDescent="0.25">
      <c r="A113" s="3"/>
      <c r="B113" s="86"/>
      <c r="C113" s="3"/>
      <c r="D113" s="3"/>
      <c r="E113" s="3"/>
      <c r="F113" s="3"/>
      <c r="G113" s="3"/>
      <c r="H113" s="3"/>
      <c r="I113" s="3"/>
      <c r="J113" s="3"/>
    </row>
    <row r="114" spans="1:10" ht="12.75" customHeight="1" x14ac:dyDescent="0.25">
      <c r="A114" s="3"/>
      <c r="B114" s="86"/>
      <c r="C114" s="3"/>
      <c r="D114" s="3"/>
      <c r="E114" s="3"/>
      <c r="F114" s="3"/>
      <c r="G114" s="3"/>
      <c r="H114" s="3"/>
      <c r="I114" s="3"/>
      <c r="J114" s="3"/>
    </row>
    <row r="115" spans="1:10" ht="12.75" customHeight="1" x14ac:dyDescent="0.25">
      <c r="A115" s="3"/>
      <c r="B115" s="86"/>
      <c r="C115" s="3"/>
      <c r="D115" s="3"/>
      <c r="E115" s="3"/>
      <c r="F115" s="3"/>
      <c r="G115" s="3"/>
      <c r="H115" s="3"/>
      <c r="I115" s="3"/>
      <c r="J115" s="3"/>
    </row>
    <row r="116" spans="1:10" ht="12.75" customHeight="1" x14ac:dyDescent="0.25">
      <c r="A116" s="3"/>
      <c r="B116" s="86"/>
      <c r="C116" s="3"/>
      <c r="D116" s="3"/>
      <c r="E116" s="3"/>
      <c r="F116" s="3"/>
      <c r="G116" s="3"/>
      <c r="H116" s="3"/>
      <c r="I116" s="3"/>
      <c r="J116" s="3"/>
    </row>
    <row r="117" spans="1:10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ht="12.75" customHeight="1" x14ac:dyDescent="0.3">
      <c r="A118" s="4"/>
      <c r="B118" s="88"/>
      <c r="C118" s="3"/>
      <c r="D118" s="3"/>
      <c r="E118" s="3"/>
      <c r="F118" s="3"/>
      <c r="G118" s="3"/>
      <c r="H118" s="3"/>
      <c r="I118" s="3"/>
      <c r="J118" s="3"/>
    </row>
    <row r="119" spans="1:10" ht="12.75" customHeight="1" x14ac:dyDescent="0.25">
      <c r="A119" s="1"/>
      <c r="B119" s="1"/>
    </row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29">
    <mergeCell ref="A2:B2"/>
    <mergeCell ref="A4:B4"/>
    <mergeCell ref="A21:B21"/>
    <mergeCell ref="A27:B27"/>
    <mergeCell ref="A28:B28"/>
    <mergeCell ref="H21:J21"/>
    <mergeCell ref="E7:J7"/>
    <mergeCell ref="A54:B54"/>
    <mergeCell ref="A55:B55"/>
    <mergeCell ref="A56:B56"/>
    <mergeCell ref="A35:F35"/>
    <mergeCell ref="A43:F43"/>
    <mergeCell ref="A53:C53"/>
    <mergeCell ref="A57:B57"/>
    <mergeCell ref="A59:I59"/>
    <mergeCell ref="F76:H76"/>
    <mergeCell ref="A78:F78"/>
    <mergeCell ref="A100:B100"/>
    <mergeCell ref="A102:B102"/>
    <mergeCell ref="A103:B103"/>
    <mergeCell ref="A104:B104"/>
    <mergeCell ref="A112:B112"/>
    <mergeCell ref="A88:C88"/>
    <mergeCell ref="A93:B93"/>
    <mergeCell ref="A94:B94"/>
    <mergeCell ref="A95:B95"/>
    <mergeCell ref="A97:B97"/>
    <mergeCell ref="A98:B98"/>
    <mergeCell ref="A99:B9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Wonder Wall Decal</vt:lpstr>
      <vt:lpstr>Cost and Resource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Cheri Etling</dc:creator>
  <cp:lastModifiedBy>Francisco Contreras</cp:lastModifiedBy>
  <dcterms:created xsi:type="dcterms:W3CDTF">2000-09-17T16:31:43Z</dcterms:created>
  <dcterms:modified xsi:type="dcterms:W3CDTF">2025-03-24T01:21:55Z</dcterms:modified>
</cp:coreProperties>
</file>