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20610" yWindow="630" windowWidth="20730" windowHeight="11760" tabRatio="345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/>
  <c r="C36"/>
  <c r="C37"/>
  <c r="C38"/>
  <c r="C39"/>
  <c r="C40"/>
  <c r="C41"/>
  <c r="H4" i="2"/>
  <c r="A9"/>
  <c r="A10"/>
  <c r="A11"/>
  <c r="A12"/>
  <c r="A13"/>
  <c r="A14"/>
  <c r="A15"/>
  <c r="A16"/>
  <c r="A17"/>
  <c r="A18"/>
  <c r="A19"/>
  <c r="A20"/>
  <c r="A4"/>
  <c r="A5"/>
  <c r="A6"/>
  <c r="A7"/>
  <c r="A8"/>
  <c r="A3"/>
  <c r="C33" i="1"/>
  <c r="D20"/>
  <c r="D21" s="1"/>
  <c r="C27"/>
  <c r="D27" s="1"/>
  <c r="C26"/>
  <c r="D26" s="1"/>
  <c r="C25"/>
  <c r="D25" s="1"/>
  <c r="C28"/>
  <c r="D28" s="1"/>
  <c r="C24"/>
  <c r="D24" s="1"/>
  <c r="D36" l="1"/>
  <c r="D41"/>
  <c r="D39"/>
  <c r="D38"/>
  <c r="D40"/>
  <c r="D37"/>
  <c r="D42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<sst xmlns="http://schemas.openxmlformats.org/spreadsheetml/2006/main" count="71" uniqueCount="34">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</sst>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8"/>
      <color theme="1"/>
      <name val="Segoe UI Semibold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3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indent="3"/>
    </xf>
    <xf numFmtId="164" fontId="7" fillId="4" borderId="6" xfId="0" applyNumberFormat="1" applyFont="1" applyFill="1" applyBorder="1" applyAlignment="1">
      <alignment horizontal="center"/>
    </xf>
    <xf numFmtId="164" fontId="7" fillId="4" borderId="7" xfId="0" applyNumberFormat="1" applyFont="1" applyFill="1" applyBorder="1" applyAlignment="1">
      <alignment horizontal="center"/>
    </xf>
    <xf numFmtId="0" fontId="6" fillId="4" borderId="8" xfId="0" applyFont="1" applyFill="1" applyBorder="1" applyAlignment="1">
      <alignment horizontal="left" indent="3"/>
    </xf>
    <xf numFmtId="164" fontId="7" fillId="4" borderId="9" xfId="0" applyNumberFormat="1" applyFont="1" applyFill="1" applyBorder="1" applyAlignment="1">
      <alignment horizontal="center"/>
    </xf>
    <xf numFmtId="164" fontId="7" fillId="4" borderId="10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left" indent="3"/>
    </xf>
    <xf numFmtId="164" fontId="7" fillId="4" borderId="12" xfId="0" applyNumberFormat="1" applyFont="1" applyFill="1" applyBorder="1" applyAlignment="1">
      <alignment horizontal="center"/>
    </xf>
    <xf numFmtId="164" fontId="7" fillId="4" borderId="13" xfId="0" applyNumberFormat="1" applyFont="1" applyFill="1" applyBorder="1" applyAlignment="1">
      <alignment horizontal="center"/>
    </xf>
    <xf numFmtId="164" fontId="8" fillId="0" borderId="16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10" fontId="8" fillId="0" borderId="19" xfId="0" applyNumberFormat="1" applyFont="1" applyBorder="1" applyAlignment="1">
      <alignment horizontal="center"/>
    </xf>
    <xf numFmtId="8" fontId="8" fillId="4" borderId="19" xfId="0" applyNumberFormat="1" applyFont="1" applyFill="1" applyBorder="1" applyAlignment="1">
      <alignment horizontal="center"/>
    </xf>
    <xf numFmtId="8" fontId="8" fillId="4" borderId="22" xfId="0" applyNumberFormat="1" applyFont="1" applyFill="1" applyBorder="1" applyAlignment="1">
      <alignment horizontal="center"/>
    </xf>
    <xf numFmtId="164" fontId="7" fillId="0" borderId="16" xfId="1" applyNumberFormat="1" applyFont="1" applyBorder="1" applyAlignment="1">
      <alignment horizontal="center"/>
    </xf>
    <xf numFmtId="10" fontId="7" fillId="0" borderId="19" xfId="0" applyNumberFormat="1" applyFont="1" applyBorder="1" applyAlignment="1">
      <alignment horizontal="center"/>
    </xf>
    <xf numFmtId="164" fontId="7" fillId="5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5" borderId="0" xfId="0" applyFont="1" applyFill="1"/>
    <xf numFmtId="164" fontId="3" fillId="5" borderId="0" xfId="1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164" fontId="3" fillId="6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9" fontId="0" fillId="7" borderId="0" xfId="0" applyNumberFormat="1" applyFill="1" applyAlignment="1">
      <alignment horizontal="center"/>
    </xf>
    <xf numFmtId="9" fontId="2" fillId="2" borderId="0" xfId="2" applyFont="1" applyFill="1"/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6" fillId="5" borderId="14" xfId="0" applyFont="1" applyFill="1" applyBorder="1" applyAlignment="1">
      <alignment horizontal="left" indent="3"/>
    </xf>
    <xf numFmtId="0" fontId="6" fillId="5" borderId="15" xfId="0" applyFont="1" applyFill="1" applyBorder="1" applyAlignment="1">
      <alignment horizontal="left" indent="3"/>
    </xf>
    <xf numFmtId="0" fontId="6" fillId="5" borderId="17" xfId="0" applyFont="1" applyFill="1" applyBorder="1" applyAlignment="1">
      <alignment horizontal="left" indent="3"/>
    </xf>
    <xf numFmtId="0" fontId="6" fillId="5" borderId="18" xfId="0" applyFont="1" applyFill="1" applyBorder="1" applyAlignment="1">
      <alignment horizontal="left" indent="3"/>
    </xf>
    <xf numFmtId="0" fontId="9" fillId="4" borderId="20" xfId="0" applyFont="1" applyFill="1" applyBorder="1" applyAlignment="1">
      <alignment horizontal="left" indent="3"/>
    </xf>
    <xf numFmtId="0" fontId="9" fillId="4" borderId="21" xfId="0" applyFont="1" applyFill="1" applyBorder="1" applyAlignment="1">
      <alignment horizontal="left" indent="3"/>
    </xf>
    <xf numFmtId="0" fontId="6" fillId="5" borderId="20" xfId="0" applyFont="1" applyFill="1" applyBorder="1" applyAlignment="1">
      <alignment horizontal="left" indent="3"/>
    </xf>
    <xf numFmtId="0" fontId="6" fillId="5" borderId="21" xfId="0" applyFont="1" applyFill="1" applyBorder="1" applyAlignment="1">
      <alignment horizontal="left" indent="3"/>
    </xf>
    <xf numFmtId="0" fontId="9" fillId="4" borderId="17" xfId="0" applyFont="1" applyFill="1" applyBorder="1" applyAlignment="1">
      <alignment horizontal="left" indent="3"/>
    </xf>
    <xf numFmtId="0" fontId="9" fillId="4" borderId="18" xfId="0" applyFont="1" applyFill="1" applyBorder="1" applyAlignment="1">
      <alignment horizontal="left" indent="3"/>
    </xf>
    <xf numFmtId="0" fontId="10" fillId="9" borderId="1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</cellXfs>
  <cellStyles count="4"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Val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17320</xdr:colOff>
      <xdr:row>1</xdr:row>
      <xdr:rowOff>51954</xdr:rowOff>
    </xdr:from>
    <xdr:to>
      <xdr:col>3</xdr:col>
      <xdr:colOff>1134341</xdr:colOff>
      <xdr:row>8</xdr:row>
      <xdr:rowOff>95250</xdr:rowOff>
    </xdr:to>
    <xdr:sp macro="" textlink="">
      <xdr:nvSpPr>
        <xdr:cNvPr id="4" name="CaixaDeTexto 3"/>
        <xdr:cNvSpPr txBox="1"/>
      </xdr:nvSpPr>
      <xdr:spPr>
        <a:xfrm>
          <a:off x="432956" y="233795"/>
          <a:ext cx="6026726" cy="1316182"/>
        </a:xfrm>
        <a:prstGeom prst="rect">
          <a:avLst/>
        </a:prstGeom>
        <a:solidFill>
          <a:srgbClr val="E2BD7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2800"/>
            <a:t>Simulação de Investimento em FIIs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42"/>
  <sheetViews>
    <sheetView showGridLines="0" tabSelected="1" zoomScale="110" zoomScaleNormal="110" workbookViewId="0">
      <selection activeCell="D14" sqref="D14"/>
    </sheetView>
  </sheetViews>
  <sheetFormatPr defaultColWidth="0" defaultRowHeight="14.25"/>
  <cols>
    <col min="1" max="1" width="5.5" customWidth="1"/>
    <col min="2" max="2" width="46.875" customWidth="1"/>
    <col min="3" max="3" width="17.5" bestFit="1" customWidth="1"/>
    <col min="4" max="4" width="15" customWidth="1"/>
    <col min="5" max="8" width="3.5" customWidth="1"/>
    <col min="9" max="16384" width="8.75" hidden="1"/>
  </cols>
  <sheetData>
    <row r="10" spans="2:4" ht="15" thickBot="1"/>
    <row r="11" spans="2:4" ht="26.25">
      <c r="B11" s="50" t="s">
        <v>15</v>
      </c>
      <c r="C11" s="51"/>
      <c r="D11" s="52"/>
    </row>
    <row r="12" spans="2:4" ht="17.25">
      <c r="B12" s="40" t="s">
        <v>14</v>
      </c>
      <c r="C12" s="41"/>
      <c r="D12" s="20">
        <v>8000</v>
      </c>
    </row>
    <row r="13" spans="2:4" ht="17.25">
      <c r="B13" s="42" t="s">
        <v>13</v>
      </c>
      <c r="C13" s="43"/>
      <c r="D13" s="21">
        <v>8.8000000000000005E-3</v>
      </c>
    </row>
    <row r="14" spans="2:4" ht="18" thickBot="1">
      <c r="B14" s="46" t="s">
        <v>33</v>
      </c>
      <c r="C14" s="47"/>
      <c r="D14" s="22">
        <f>D12*30%</f>
        <v>2400</v>
      </c>
    </row>
    <row r="15" spans="2:4" ht="15" thickBot="1"/>
    <row r="16" spans="2:4" ht="28.5" customHeight="1">
      <c r="B16" s="50" t="s">
        <v>5</v>
      </c>
      <c r="C16" s="51"/>
      <c r="D16" s="52"/>
    </row>
    <row r="17" spans="1:6" ht="17.25">
      <c r="B17" s="40" t="s">
        <v>0</v>
      </c>
      <c r="C17" s="41"/>
      <c r="D17" s="15">
        <v>200</v>
      </c>
    </row>
    <row r="18" spans="1:6" ht="17.25">
      <c r="B18" s="42" t="s">
        <v>1</v>
      </c>
      <c r="C18" s="43"/>
      <c r="D18" s="16">
        <v>5</v>
      </c>
    </row>
    <row r="19" spans="1:6" ht="17.25">
      <c r="B19" s="42" t="s">
        <v>2</v>
      </c>
      <c r="C19" s="43"/>
      <c r="D19" s="17">
        <v>1.0789999999999999E-2</v>
      </c>
    </row>
    <row r="20" spans="1:6" ht="17.25">
      <c r="B20" s="48" t="s">
        <v>3</v>
      </c>
      <c r="C20" s="49"/>
      <c r="D20" s="18">
        <f>FV(taxa_mensal,qtd_anos*12,aporte*-1)</f>
        <v>16755.382799697527</v>
      </c>
    </row>
    <row r="21" spans="1:6" ht="18" thickBot="1">
      <c r="B21" s="44" t="s">
        <v>4</v>
      </c>
      <c r="C21" s="45"/>
      <c r="D21" s="19">
        <f>patrimonio*rendimento_carteira</f>
        <v>147.44736863733826</v>
      </c>
      <c r="F21" s="3"/>
    </row>
    <row r="22" spans="1:6" ht="15" thickBot="1"/>
    <row r="23" spans="1:6" ht="26.25">
      <c r="B23" s="50" t="s">
        <v>11</v>
      </c>
      <c r="C23" s="51"/>
      <c r="D23" s="5" t="s">
        <v>12</v>
      </c>
    </row>
    <row r="24" spans="1:6" ht="17.25">
      <c r="A24" s="1">
        <v>2</v>
      </c>
      <c r="B24" s="6" t="s">
        <v>6</v>
      </c>
      <c r="C24" s="7">
        <f>FV($D$19,$A24*12,$D$17*-1)</f>
        <v>5445.5254595290435</v>
      </c>
      <c r="D24" s="8">
        <f>C24*rendimento_carteira</f>
        <v>47.920624043855582</v>
      </c>
    </row>
    <row r="25" spans="1:6" ht="17.25">
      <c r="A25" s="1">
        <v>5</v>
      </c>
      <c r="B25" s="9" t="s">
        <v>7</v>
      </c>
      <c r="C25" s="10">
        <f>FV($D$19,$A25*12,$D$17*-1)</f>
        <v>16755.382799697527</v>
      </c>
      <c r="D25" s="11">
        <f>C25*rendimento_carteira</f>
        <v>147.44736863733826</v>
      </c>
    </row>
    <row r="26" spans="1:6" ht="17.25">
      <c r="A26" s="1">
        <v>10</v>
      </c>
      <c r="B26" s="9" t="s">
        <v>8</v>
      </c>
      <c r="C26" s="10">
        <f>FV($D$19,$A26*12,$D$17*-1)</f>
        <v>48656.842506034438</v>
      </c>
      <c r="D26" s="11">
        <f>C26*rendimento_carteira</f>
        <v>428.1802140531031</v>
      </c>
    </row>
    <row r="27" spans="1:6" ht="17.25">
      <c r="A27" s="1">
        <v>20</v>
      </c>
      <c r="B27" s="9" t="s">
        <v>9</v>
      </c>
      <c r="C27" s="10">
        <f>FV($D$19,$A27*12,$D$17*-1)</f>
        <v>225039.68001941612</v>
      </c>
      <c r="D27" s="11">
        <f>C27*rendimento_carteira</f>
        <v>1980.3491841708619</v>
      </c>
    </row>
    <row r="28" spans="1:6" ht="18" thickBot="1">
      <c r="A28" s="1">
        <v>30</v>
      </c>
      <c r="B28" s="12" t="s">
        <v>10</v>
      </c>
      <c r="C28" s="13">
        <f>FV($D$19,$A28*12,$D$17*-1)</f>
        <v>864433.93100094295</v>
      </c>
      <c r="D28" s="14">
        <f>C28*rendimento_carteira</f>
        <v>7607.0185928082983</v>
      </c>
    </row>
    <row r="32" spans="1:6">
      <c r="B32" s="23" t="s">
        <v>20</v>
      </c>
      <c r="C32" s="24" t="s">
        <v>17</v>
      </c>
      <c r="D32" s="23"/>
    </row>
    <row r="33" spans="2:4" ht="15">
      <c r="B33" s="25" t="s">
        <v>19</v>
      </c>
      <c r="C33" s="26">
        <f>aporte</f>
        <v>200</v>
      </c>
      <c r="D33" s="25"/>
    </row>
    <row r="35" spans="2:4" ht="15">
      <c r="B35" s="27" t="s">
        <v>21</v>
      </c>
      <c r="C35" s="27" t="s">
        <v>22</v>
      </c>
      <c r="D35" s="27" t="s">
        <v>23</v>
      </c>
    </row>
    <row r="36" spans="2:4">
      <c r="B36" s="2" t="s">
        <v>24</v>
      </c>
      <c r="C36" s="4">
        <f>VLOOKUP($C$32&amp;"-"&amp;B36,Planilha2!$A:$D,4,FALSE)</f>
        <v>0.32</v>
      </c>
      <c r="D36" s="30">
        <f>C36*$C$33</f>
        <v>64</v>
      </c>
    </row>
    <row r="37" spans="2:4">
      <c r="B37" s="2" t="s">
        <v>25</v>
      </c>
      <c r="C37" s="4">
        <f>VLOOKUP($C$32&amp;"-"&amp;B37,Planilha2!$A:$D,4,FALSE)</f>
        <v>0.35</v>
      </c>
      <c r="D37" s="30">
        <f t="shared" ref="D37:D41" si="0">C37*$C$33</f>
        <v>70</v>
      </c>
    </row>
    <row r="38" spans="2:4">
      <c r="B38" s="2" t="s">
        <v>26</v>
      </c>
      <c r="C38" s="4">
        <f>VLOOKUP($C$32&amp;"-"&amp;B38,Planilha2!$A:$D,4,FALSE)</f>
        <v>0.08</v>
      </c>
      <c r="D38" s="30">
        <f t="shared" si="0"/>
        <v>16</v>
      </c>
    </row>
    <row r="39" spans="2:4">
      <c r="B39" s="2" t="s">
        <v>27</v>
      </c>
      <c r="C39" s="4">
        <f>VLOOKUP($C$32&amp;"-"&amp;B39,Planilha2!$A:$D,4,FALSE)</f>
        <v>0.05</v>
      </c>
      <c r="D39" s="30">
        <f t="shared" si="0"/>
        <v>10</v>
      </c>
    </row>
    <row r="40" spans="2:4">
      <c r="B40" s="2" t="s">
        <v>28</v>
      </c>
      <c r="C40" s="4">
        <f>VLOOKUP($C$32&amp;"-"&amp;B40,Planilha2!$A:$D,4,FALSE)</f>
        <v>0.1</v>
      </c>
      <c r="D40" s="30">
        <f t="shared" si="0"/>
        <v>20</v>
      </c>
    </row>
    <row r="41" spans="2:4">
      <c r="B41" s="2" t="s">
        <v>29</v>
      </c>
      <c r="C41" s="4">
        <f>VLOOKUP($C$32&amp;"-"&amp;B41,Planilha2!$A:$D,4,FALSE)</f>
        <v>0.1</v>
      </c>
      <c r="D41" s="30">
        <f t="shared" si="0"/>
        <v>20</v>
      </c>
    </row>
    <row r="42" spans="2:4" ht="15">
      <c r="B42" s="28"/>
      <c r="C42" s="28"/>
      <c r="D42" s="29">
        <f>SUM(D36:D41)</f>
        <v>200</v>
      </c>
    </row>
  </sheetData>
  <mergeCells count="11">
    <mergeCell ref="B11:D11"/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H21"/>
  <sheetViews>
    <sheetView showGridLines="0" zoomScale="115" zoomScaleNormal="115" workbookViewId="0">
      <selection activeCell="C7" sqref="C7"/>
    </sheetView>
  </sheetViews>
  <sheetFormatPr defaultRowHeight="14.25"/>
  <cols>
    <col min="1" max="1" width="29.125" bestFit="1" customWidth="1"/>
    <col min="2" max="2" width="11.5" bestFit="1" customWidth="1"/>
    <col min="3" max="3" width="17.75" bestFit="1" customWidth="1"/>
    <col min="7" max="7" width="15.375" bestFit="1" customWidth="1"/>
  </cols>
  <sheetData>
    <row r="2" spans="1:8">
      <c r="A2" s="38" t="s">
        <v>31</v>
      </c>
      <c r="B2" s="38" t="s">
        <v>20</v>
      </c>
      <c r="C2" s="39" t="s">
        <v>21</v>
      </c>
      <c r="D2" s="39" t="s">
        <v>30</v>
      </c>
    </row>
    <row r="3" spans="1:8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3" t="s">
        <v>32</v>
      </c>
      <c r="H4" s="37">
        <f>VLOOKUP(G4,$A:$D,4,FALSE)</f>
        <v>0.35</v>
      </c>
    </row>
    <row r="5" spans="1:8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" thickBot="1">
      <c r="A8" s="31" t="str">
        <f t="shared" si="0"/>
        <v>Conservador-HOTELARIAS</v>
      </c>
      <c r="B8" s="31" t="s">
        <v>16</v>
      </c>
      <c r="C8" s="32" t="s">
        <v>29</v>
      </c>
      <c r="D8" s="33">
        <v>0</v>
      </c>
    </row>
    <row r="9" spans="1:8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>
      <c r="A10" s="34" t="str">
        <f t="shared" si="0"/>
        <v>Moderado-TIJOLO</v>
      </c>
      <c r="B10" s="34" t="s">
        <v>17</v>
      </c>
      <c r="C10" s="35" t="s">
        <v>25</v>
      </c>
      <c r="D10" s="36">
        <v>0.35</v>
      </c>
    </row>
    <row r="11" spans="1:8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" thickBot="1">
      <c r="A14" s="31" t="str">
        <f t="shared" si="0"/>
        <v>Moderado-HOTELARIAS</v>
      </c>
      <c r="B14" s="31" t="s">
        <v>17</v>
      </c>
      <c r="C14" s="32" t="s">
        <v>29</v>
      </c>
      <c r="D14" s="33">
        <v>0.1</v>
      </c>
    </row>
    <row r="15" spans="1:8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Usuario</cp:lastModifiedBy>
  <dcterms:created xsi:type="dcterms:W3CDTF">2025-04-16T18:38:03Z</dcterms:created>
  <dcterms:modified xsi:type="dcterms:W3CDTF">2025-06-12T14:00:50Z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