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isco/Documents/PSU/Lab/Cd/1project/Cd_treatment_exp/"/>
    </mc:Choice>
  </mc:AlternateContent>
  <xr:revisionPtr revIDLastSave="0" documentId="13_ncr:1_{3D9792B0-EAB2-DD4D-A628-E19913C840EB}" xr6:coauthVersionLast="47" xr6:coauthVersionMax="47" xr10:uidLastSave="{00000000-0000-0000-0000-000000000000}"/>
  <bookViews>
    <workbookView xWindow="1180" yWindow="880" windowWidth="32720" windowHeight="15440" xr2:uid="{704BADA2-6BBF-0E4F-AD0F-F1A55D9EB02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I8" i="1"/>
  <c r="I9" i="1"/>
  <c r="J8" i="1"/>
  <c r="J9" i="1"/>
  <c r="D2" i="2"/>
  <c r="C32" i="1" l="1"/>
  <c r="E90" i="1"/>
  <c r="F90" i="1" s="1"/>
  <c r="E89" i="1"/>
  <c r="F89" i="1" s="1"/>
  <c r="H33" i="1" s="1"/>
  <c r="D33" i="1"/>
  <c r="D34" i="1"/>
  <c r="F31" i="1"/>
  <c r="D86" i="1"/>
  <c r="E87" i="1"/>
  <c r="F87" i="1" s="1"/>
  <c r="D32" i="1" s="1"/>
  <c r="E86" i="1"/>
  <c r="C31" i="1"/>
  <c r="E75" i="1"/>
  <c r="F75" i="1" s="1"/>
  <c r="E80" i="1"/>
  <c r="F80" i="1" s="1"/>
  <c r="E65" i="1"/>
  <c r="F65" i="1" s="1"/>
  <c r="E70" i="1"/>
  <c r="F70" i="1" s="1"/>
  <c r="E58" i="1"/>
  <c r="F58" i="1" s="1"/>
  <c r="E61" i="1"/>
  <c r="F61" i="1" s="1"/>
  <c r="D82" i="1"/>
  <c r="D83" i="1"/>
  <c r="D84" i="1"/>
  <c r="D81" i="1"/>
  <c r="D77" i="1"/>
  <c r="D78" i="1"/>
  <c r="D79" i="1"/>
  <c r="D76" i="1"/>
  <c r="D72" i="1"/>
  <c r="D73" i="1"/>
  <c r="D74" i="1"/>
  <c r="D71" i="1"/>
  <c r="D67" i="1"/>
  <c r="D68" i="1"/>
  <c r="D69" i="1"/>
  <c r="D66" i="1"/>
  <c r="D63" i="1"/>
  <c r="D64" i="1"/>
  <c r="D62" i="1"/>
  <c r="D60" i="1"/>
  <c r="D59" i="1"/>
  <c r="E55" i="1"/>
  <c r="F55" i="1" s="1"/>
  <c r="D57" i="1"/>
  <c r="D56" i="1"/>
  <c r="C57" i="1"/>
  <c r="E57" i="1" s="1"/>
  <c r="C56" i="1"/>
  <c r="E56" i="1" s="1"/>
  <c r="C82" i="1"/>
  <c r="E82" i="1" s="1"/>
  <c r="C83" i="1"/>
  <c r="E83" i="1" s="1"/>
  <c r="C84" i="1"/>
  <c r="E84" i="1" s="1"/>
  <c r="C81" i="1"/>
  <c r="E81" i="1" s="1"/>
  <c r="C77" i="1"/>
  <c r="E77" i="1" s="1"/>
  <c r="C78" i="1"/>
  <c r="E78" i="1" s="1"/>
  <c r="C79" i="1"/>
  <c r="E79" i="1" s="1"/>
  <c r="C76" i="1"/>
  <c r="E76" i="1" s="1"/>
  <c r="C72" i="1"/>
  <c r="E72" i="1" s="1"/>
  <c r="C73" i="1"/>
  <c r="E73" i="1" s="1"/>
  <c r="C74" i="1"/>
  <c r="E74" i="1" s="1"/>
  <c r="C71" i="1"/>
  <c r="E71" i="1" s="1"/>
  <c r="C67" i="1"/>
  <c r="E67" i="1" s="1"/>
  <c r="C68" i="1"/>
  <c r="E68" i="1" s="1"/>
  <c r="C69" i="1"/>
  <c r="E69" i="1" s="1"/>
  <c r="C66" i="1"/>
  <c r="E66" i="1" s="1"/>
  <c r="C63" i="1"/>
  <c r="E63" i="1" s="1"/>
  <c r="C64" i="1"/>
  <c r="E64" i="1" s="1"/>
  <c r="C62" i="1"/>
  <c r="E62" i="1" s="1"/>
  <c r="C60" i="1"/>
  <c r="E60" i="1" s="1"/>
  <c r="C59" i="1"/>
  <c r="E59" i="1" s="1"/>
  <c r="D52" i="1"/>
  <c r="D53" i="1"/>
  <c r="D54" i="1"/>
  <c r="D51" i="1"/>
  <c r="C52" i="1"/>
  <c r="E52" i="1" s="1"/>
  <c r="C53" i="1"/>
  <c r="E53" i="1" s="1"/>
  <c r="C54" i="1"/>
  <c r="E54" i="1" s="1"/>
  <c r="C51" i="1"/>
  <c r="E51" i="1" s="1"/>
  <c r="F51" i="1" s="1"/>
  <c r="C23" i="1" s="1"/>
  <c r="D23" i="1" s="1"/>
  <c r="D47" i="1"/>
  <c r="D48" i="1"/>
  <c r="D49" i="1"/>
  <c r="D46" i="1"/>
  <c r="C47" i="1"/>
  <c r="E47" i="1" s="1"/>
  <c r="C48" i="1"/>
  <c r="E48" i="1" s="1"/>
  <c r="C49" i="1"/>
  <c r="E49" i="1" s="1"/>
  <c r="C46" i="1"/>
  <c r="E46" i="1" s="1"/>
  <c r="F46" i="1" s="1"/>
  <c r="D42" i="1"/>
  <c r="D43" i="1"/>
  <c r="D44" i="1"/>
  <c r="D41" i="1"/>
  <c r="C42" i="1"/>
  <c r="E42" i="1" s="1"/>
  <c r="C43" i="1"/>
  <c r="E43" i="1" s="1"/>
  <c r="C44" i="1"/>
  <c r="E44" i="1" s="1"/>
  <c r="C41" i="1"/>
  <c r="E41" i="1" s="1"/>
  <c r="E38" i="1"/>
  <c r="F38" i="1" s="1"/>
  <c r="E39" i="1"/>
  <c r="F39" i="1" s="1"/>
  <c r="E37" i="1"/>
  <c r="F37" i="1" s="1"/>
  <c r="I4" i="1"/>
  <c r="L4" i="1" s="1"/>
  <c r="I5" i="1"/>
  <c r="L5" i="1" s="1"/>
  <c r="I6" i="1"/>
  <c r="L6" i="1" s="1"/>
  <c r="I7" i="1"/>
  <c r="L7" i="1" s="1"/>
  <c r="L8" i="1"/>
  <c r="L9" i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K14" i="1" s="1"/>
  <c r="I15" i="1"/>
  <c r="J15" i="1" s="1"/>
  <c r="K15" i="1" s="1"/>
  <c r="I3" i="1"/>
  <c r="L3" i="1" s="1"/>
  <c r="F23" i="1" l="1"/>
  <c r="F84" i="1"/>
  <c r="J3" i="1"/>
  <c r="K3" i="1" s="1"/>
  <c r="F54" i="1"/>
  <c r="F53" i="1"/>
  <c r="F52" i="1"/>
  <c r="F56" i="1"/>
  <c r="F49" i="1"/>
  <c r="F76" i="1"/>
  <c r="F47" i="1"/>
  <c r="F48" i="1"/>
  <c r="F43" i="1"/>
  <c r="F78" i="1"/>
  <c r="F44" i="1"/>
  <c r="F77" i="1"/>
  <c r="F42" i="1"/>
  <c r="C18" i="1" s="1"/>
  <c r="F81" i="1"/>
  <c r="F57" i="1"/>
  <c r="F41" i="1"/>
  <c r="F79" i="1"/>
  <c r="F59" i="1"/>
  <c r="C19" i="1" s="1"/>
  <c r="D19" i="1" s="1"/>
  <c r="F60" i="1"/>
  <c r="F63" i="1"/>
  <c r="F26" i="1" s="1"/>
  <c r="F82" i="1"/>
  <c r="F69" i="1"/>
  <c r="F71" i="1"/>
  <c r="F66" i="1"/>
  <c r="F68" i="1"/>
  <c r="F67" i="1"/>
  <c r="F73" i="1"/>
  <c r="F72" i="1"/>
  <c r="F62" i="1"/>
  <c r="F74" i="1"/>
  <c r="F64" i="1"/>
  <c r="F83" i="1"/>
  <c r="J4" i="1"/>
  <c r="K4" i="1" s="1"/>
  <c r="J7" i="1"/>
  <c r="K7" i="1" s="1"/>
  <c r="K8" i="1"/>
  <c r="J6" i="1"/>
  <c r="K6" i="1" s="1"/>
  <c r="J5" i="1"/>
  <c r="K5" i="1" s="1"/>
  <c r="L15" i="1"/>
  <c r="L14" i="1"/>
  <c r="L13" i="1"/>
  <c r="L10" i="1"/>
  <c r="K9" i="1"/>
  <c r="L12" i="1"/>
  <c r="L11" i="1"/>
  <c r="F25" i="1" l="1"/>
  <c r="H25" i="1"/>
  <c r="C27" i="1"/>
  <c r="D27" i="1" s="1"/>
  <c r="F27" i="1"/>
  <c r="C29" i="1"/>
  <c r="D29" i="1" s="1"/>
  <c r="F29" i="1"/>
  <c r="C25" i="1"/>
  <c r="D25" i="1" s="1"/>
  <c r="F18" i="1"/>
  <c r="C21" i="1"/>
  <c r="D21" i="1" s="1"/>
  <c r="F21" i="1"/>
  <c r="C28" i="1"/>
  <c r="D28" i="1" s="1"/>
  <c r="F28" i="1"/>
  <c r="C26" i="1"/>
  <c r="C24" i="1"/>
  <c r="D24" i="1" s="1"/>
  <c r="F24" i="1"/>
  <c r="F22" i="1"/>
  <c r="C30" i="1"/>
  <c r="D30" i="1" s="1"/>
  <c r="F30" i="1"/>
  <c r="C20" i="1"/>
  <c r="D20" i="1" s="1"/>
  <c r="F20" i="1"/>
  <c r="F19" i="1"/>
  <c r="D18" i="1"/>
  <c r="C22" i="1"/>
  <c r="D26" i="1" l="1"/>
  <c r="H26" i="1"/>
  <c r="I18" i="1" s="1"/>
  <c r="G18" i="1"/>
  <c r="E18" i="1"/>
  <c r="D22" i="1"/>
</calcChain>
</file>

<file path=xl/sharedStrings.xml><?xml version="1.0" encoding="utf-8"?>
<sst xmlns="http://schemas.openxmlformats.org/spreadsheetml/2006/main" count="127" uniqueCount="100">
  <si>
    <t>Component</t>
  </si>
  <si>
    <t>KNO3</t>
  </si>
  <si>
    <t>Ca(NO3)2•4H2O</t>
  </si>
  <si>
    <t>Nh4H2PO4</t>
  </si>
  <si>
    <t>NaFeDTPA (10%Fe)</t>
  </si>
  <si>
    <t>KCl</t>
  </si>
  <si>
    <r>
      <t>ZnSO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Calibri"/>
        <family val="2"/>
        <scheme val="minor"/>
      </rPr>
      <t>•7H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</t>
    </r>
  </si>
  <si>
    <r>
      <t>CuSO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Calibri"/>
        <family val="2"/>
        <scheme val="minor"/>
      </rPr>
      <t>•5H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</t>
    </r>
  </si>
  <si>
    <r>
      <t>MnSO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Calibri"/>
        <family val="2"/>
        <scheme val="minor"/>
      </rPr>
      <t>•H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</t>
    </r>
  </si>
  <si>
    <r>
      <t>H</t>
    </r>
    <r>
      <rPr>
        <vertAlign val="sub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>BO</t>
    </r>
    <r>
      <rPr>
        <vertAlign val="subscript"/>
        <sz val="12"/>
        <color theme="1"/>
        <rFont val="Calibri (Body)"/>
      </rPr>
      <t>3</t>
    </r>
  </si>
  <si>
    <r>
      <t>MgSO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Calibri"/>
        <family val="2"/>
        <scheme val="minor"/>
      </rPr>
      <t>•7H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0</t>
    </r>
  </si>
  <si>
    <r>
      <t>Nh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PO</t>
    </r>
    <r>
      <rPr>
        <vertAlign val="subscript"/>
        <sz val="12"/>
        <color theme="1"/>
        <rFont val="Calibri (Body)"/>
      </rPr>
      <t>4</t>
    </r>
  </si>
  <si>
    <r>
      <t>Ca(NO</t>
    </r>
    <r>
      <rPr>
        <vertAlign val="sub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>)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•4H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</t>
    </r>
  </si>
  <si>
    <r>
      <t>KNO</t>
    </r>
    <r>
      <rPr>
        <vertAlign val="subscript"/>
        <sz val="12"/>
        <color theme="1"/>
        <rFont val="Calibri (Body)"/>
      </rPr>
      <t>3</t>
    </r>
  </si>
  <si>
    <t>FW (g/mol)</t>
  </si>
  <si>
    <t>Stock Concetration (mM)</t>
  </si>
  <si>
    <t>Stock Concentration (g/L)</t>
  </si>
  <si>
    <t>Vol Used (mL/L)</t>
  </si>
  <si>
    <t>Element</t>
  </si>
  <si>
    <t>Conc (µM)</t>
  </si>
  <si>
    <t>Conc (PPM)</t>
  </si>
  <si>
    <t>in 1/10</t>
  </si>
  <si>
    <t>x200</t>
  </si>
  <si>
    <t>x150</t>
  </si>
  <si>
    <t>N</t>
  </si>
  <si>
    <t>K</t>
  </si>
  <si>
    <t>Ca</t>
  </si>
  <si>
    <t>P</t>
  </si>
  <si>
    <t>S</t>
  </si>
  <si>
    <t>Mg</t>
  </si>
  <si>
    <t>Fe</t>
  </si>
  <si>
    <t>Cl</t>
  </si>
  <si>
    <t>B</t>
  </si>
  <si>
    <t>Mn</t>
  </si>
  <si>
    <t>Zn</t>
  </si>
  <si>
    <t>Cu</t>
  </si>
  <si>
    <t>Mo</t>
  </si>
  <si>
    <t>Conc (g/L)</t>
  </si>
  <si>
    <t>K: 1 mole</t>
  </si>
  <si>
    <t>N: 1 mole</t>
  </si>
  <si>
    <t>O: 3 moles</t>
  </si>
  <si>
    <t>Ca: 1 mole</t>
  </si>
  <si>
    <t>N: 2 moles</t>
  </si>
  <si>
    <t>O: 6 (from NO3) + 4 (from water) = 10 moles</t>
  </si>
  <si>
    <t>H: 8 moles</t>
  </si>
  <si>
    <t>H: 4 (from NH4) + 2 = 6 moles</t>
  </si>
  <si>
    <t>P: 1 mole</t>
  </si>
  <si>
    <t>O: 4 moles</t>
  </si>
  <si>
    <t>MgSO4•7H2O</t>
  </si>
  <si>
    <t>Mg: 1 mole</t>
  </si>
  <si>
    <t>S: 1 mole</t>
  </si>
  <si>
    <t>O: 4 (from SO4) + 14 (from 7H2O) = 18 moles</t>
  </si>
  <si>
    <t>H: 14 moles</t>
  </si>
  <si>
    <t>Cl: 1 mole</t>
  </si>
  <si>
    <t>KCL</t>
  </si>
  <si>
    <t>H: 3 moles</t>
  </si>
  <si>
    <t>B: 1 Mol</t>
  </si>
  <si>
    <t>H: 2 moles</t>
  </si>
  <si>
    <t>Mn: 1 mol</t>
  </si>
  <si>
    <t>Zn: 1 Mol</t>
  </si>
  <si>
    <t>O: 5 Moles</t>
  </si>
  <si>
    <t>S: 1 moles</t>
  </si>
  <si>
    <t>O: 11 Moles</t>
  </si>
  <si>
    <t>Cu: 1 mol</t>
  </si>
  <si>
    <t>O: 9 moles</t>
  </si>
  <si>
    <t>H: 10 Moles</t>
  </si>
  <si>
    <r>
      <t>(NH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Calibri"/>
        <family val="2"/>
        <scheme val="minor"/>
      </rPr>
      <t>)Mo</t>
    </r>
    <r>
      <rPr>
        <vertAlign val="subscript"/>
        <sz val="12"/>
        <color theme="1"/>
        <rFont val="Calibri (Body)"/>
      </rPr>
      <t>7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2"/>
        <color theme="1"/>
        <rFont val="Calibri (Body)"/>
      </rPr>
      <t>24</t>
    </r>
    <r>
      <rPr>
        <sz val="12"/>
        <color theme="1"/>
        <rFont val="Calibri"/>
        <family val="2"/>
        <scheme val="minor"/>
      </rPr>
      <t>•4H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0</t>
    </r>
  </si>
  <si>
    <t>H: 4 (from NH4) + 4 = 8 moles</t>
  </si>
  <si>
    <t>Mo: 7 moles</t>
  </si>
  <si>
    <t>O: 28 moles</t>
  </si>
  <si>
    <r>
      <t>MnSO</t>
    </r>
    <r>
      <rPr>
        <b/>
        <vertAlign val="subscript"/>
        <sz val="12"/>
        <color theme="1"/>
        <rFont val="Calibri (Body)"/>
      </rPr>
      <t>4</t>
    </r>
    <r>
      <rPr>
        <b/>
        <sz val="12"/>
        <color theme="1"/>
        <rFont val="Calibri"/>
        <family val="2"/>
        <scheme val="minor"/>
      </rPr>
      <t>•H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O</t>
    </r>
  </si>
  <si>
    <r>
      <t>ZnSO</t>
    </r>
    <r>
      <rPr>
        <b/>
        <vertAlign val="subscript"/>
        <sz val="12"/>
        <color theme="1"/>
        <rFont val="Calibri (Body)"/>
      </rPr>
      <t>4</t>
    </r>
    <r>
      <rPr>
        <b/>
        <sz val="12"/>
        <color theme="1"/>
        <rFont val="Calibri"/>
        <family val="2"/>
        <scheme val="minor"/>
      </rPr>
      <t>•7H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O</t>
    </r>
  </si>
  <si>
    <r>
      <t>CuSO</t>
    </r>
    <r>
      <rPr>
        <b/>
        <vertAlign val="subscript"/>
        <sz val="12"/>
        <color theme="1"/>
        <rFont val="Calibri (Body)"/>
      </rPr>
      <t>4</t>
    </r>
    <r>
      <rPr>
        <b/>
        <sz val="12"/>
        <color theme="1"/>
        <rFont val="Calibri"/>
        <family val="2"/>
        <scheme val="minor"/>
      </rPr>
      <t>•5H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O</t>
    </r>
  </si>
  <si>
    <r>
      <t>(NH</t>
    </r>
    <r>
      <rPr>
        <b/>
        <vertAlign val="subscript"/>
        <sz val="12"/>
        <color theme="1"/>
        <rFont val="Calibri (Body)"/>
      </rPr>
      <t>4</t>
    </r>
    <r>
      <rPr>
        <b/>
        <sz val="12"/>
        <color theme="1"/>
        <rFont val="Calibri"/>
        <family val="2"/>
        <scheme val="minor"/>
      </rPr>
      <t>)Mo</t>
    </r>
    <r>
      <rPr>
        <b/>
        <vertAlign val="subscript"/>
        <sz val="12"/>
        <color theme="1"/>
        <rFont val="Calibri (Body)"/>
      </rPr>
      <t>7</t>
    </r>
    <r>
      <rPr>
        <b/>
        <sz val="12"/>
        <color theme="1"/>
        <rFont val="Calibri"/>
        <family val="2"/>
        <scheme val="minor"/>
      </rPr>
      <t>O</t>
    </r>
    <r>
      <rPr>
        <b/>
        <vertAlign val="subscript"/>
        <sz val="12"/>
        <color theme="1"/>
        <rFont val="Calibri (Body)"/>
      </rPr>
      <t>24</t>
    </r>
    <r>
      <rPr>
        <b/>
        <sz val="12"/>
        <color theme="1"/>
        <rFont val="Calibri"/>
        <family val="2"/>
        <scheme val="minor"/>
      </rPr>
      <t>•4H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0</t>
    </r>
  </si>
  <si>
    <t>Initial Concentration (mM)</t>
  </si>
  <si>
    <t>Initial Volume (mL in 1L)</t>
  </si>
  <si>
    <t>Final Concentration (mM)</t>
  </si>
  <si>
    <r>
      <t>H</t>
    </r>
    <r>
      <rPr>
        <b/>
        <vertAlign val="sub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>BO</t>
    </r>
    <r>
      <rPr>
        <b/>
        <vertAlign val="subscript"/>
        <sz val="12"/>
        <color theme="1"/>
        <rFont val="Calibri (Body)"/>
      </rPr>
      <t>3</t>
    </r>
  </si>
  <si>
    <t>Na</t>
  </si>
  <si>
    <t>ionic contribution (M)</t>
  </si>
  <si>
    <t>Ion Concentration (mM)</t>
  </si>
  <si>
    <t>Osmolarity (control)</t>
  </si>
  <si>
    <t>Osmolarity (Cd treatment)</t>
  </si>
  <si>
    <t>Cd</t>
  </si>
  <si>
    <t>Final Concentration (PPM)</t>
  </si>
  <si>
    <t>MW (g/Mol)</t>
  </si>
  <si>
    <r>
      <t>CdCl</t>
    </r>
    <r>
      <rPr>
        <vertAlign val="subscript"/>
        <sz val="12"/>
        <color theme="1"/>
        <rFont val="Calibri (Body)"/>
      </rPr>
      <t>2</t>
    </r>
  </si>
  <si>
    <r>
      <t>CdCl</t>
    </r>
    <r>
      <rPr>
        <b/>
        <vertAlign val="subscript"/>
        <sz val="12"/>
        <color theme="1"/>
        <rFont val="Calibri (Body)"/>
      </rPr>
      <t>2</t>
    </r>
  </si>
  <si>
    <t>Cl: 2 mole</t>
  </si>
  <si>
    <t>Cd: 1 mole</t>
  </si>
  <si>
    <t>Final Concentration (mM) (Cd treatment)</t>
  </si>
  <si>
    <t>Cl: 2 moles</t>
  </si>
  <si>
    <t>Na: 1 mole</t>
  </si>
  <si>
    <r>
      <t>NaCl</t>
    </r>
    <r>
      <rPr>
        <b/>
        <vertAlign val="subscript"/>
        <sz val="12"/>
        <color theme="1"/>
        <rFont val="Calibri (Body)"/>
      </rPr>
      <t>2</t>
    </r>
  </si>
  <si>
    <t>Final Concentration(Osmotically matched)</t>
  </si>
  <si>
    <t>Osmolarity (Matched)</t>
  </si>
  <si>
    <t>N plants</t>
  </si>
  <si>
    <t>run time (days)</t>
  </si>
  <si>
    <t>Volume per day (mL)</t>
  </si>
  <si>
    <t>total vol (mL)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</si>
</sst>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2"/>
      <color theme="1"/>
      <name val="Calibri (Body)"/>
    </font>
    <font>
      <sz val="12"/>
      <color rgb="FF000000"/>
      <name val="Calibri"/>
      <family val="2"/>
      <scheme val="minor"/>
    </font>
    <font>
      <b/>
      <vertAlign val="subscript"/>
      <sz val="12"/>
      <color theme="1"/>
      <name val="Calibri (Body)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2" borderId="1" xfId="0" applyNumberFormat="1" applyFill="1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164" fontId="0" fillId="3" borderId="1" xfId="0" applyNumberFormat="1" applyFill="1" applyBorder="1"/>
    <xf numFmtId="164" fontId="3" fillId="0" borderId="0" xfId="0" applyNumberFormat="1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8DBA9-040A-4341-924C-5272EB3ACF86}">
  <dimension ref="A2:L90"/>
  <sheetViews>
    <sheetView tabSelected="1" topLeftCell="A9" zoomScale="84" workbookViewId="0">
      <selection activeCell="M14" sqref="M14"/>
    </sheetView>
  </sheetViews>
  <sheetFormatPr baseColWidth="10" defaultRowHeight="16" x14ac:dyDescent="0.2"/>
  <cols>
    <col min="1" max="1" width="39" bestFit="1" customWidth="1"/>
    <col min="2" max="2" width="20.83203125" bestFit="1" customWidth="1"/>
    <col min="3" max="3" width="24.6640625" style="4" bestFit="1" customWidth="1"/>
    <col min="4" max="4" width="24" bestFit="1" customWidth="1"/>
    <col min="5" max="5" width="24.6640625" bestFit="1" customWidth="1"/>
    <col min="6" max="6" width="37.6640625" bestFit="1" customWidth="1"/>
    <col min="7" max="7" width="24.33203125" bestFit="1" customWidth="1"/>
    <col min="8" max="8" width="36.83203125" bestFit="1" customWidth="1"/>
    <col min="9" max="9" width="19.6640625" bestFit="1" customWidth="1"/>
  </cols>
  <sheetData>
    <row r="2" spans="1:12" x14ac:dyDescent="0.2">
      <c r="A2" s="1" t="s">
        <v>0</v>
      </c>
      <c r="B2" s="1" t="s">
        <v>14</v>
      </c>
      <c r="C2" s="5" t="s">
        <v>15</v>
      </c>
      <c r="D2" s="1" t="s">
        <v>16</v>
      </c>
      <c r="E2" s="1" t="s">
        <v>17</v>
      </c>
      <c r="F2" t="s">
        <v>18</v>
      </c>
      <c r="G2" t="s">
        <v>19</v>
      </c>
      <c r="H2" t="s">
        <v>20</v>
      </c>
      <c r="I2" t="s">
        <v>37</v>
      </c>
      <c r="J2" t="s">
        <v>21</v>
      </c>
      <c r="K2" t="s">
        <v>22</v>
      </c>
      <c r="L2" t="s">
        <v>23</v>
      </c>
    </row>
    <row r="3" spans="1:12" ht="18" x14ac:dyDescent="0.25">
      <c r="A3" t="s">
        <v>13</v>
      </c>
      <c r="B3">
        <v>101.1</v>
      </c>
      <c r="C3" s="4">
        <v>1000</v>
      </c>
      <c r="D3">
        <v>101.1</v>
      </c>
      <c r="E3">
        <v>6</v>
      </c>
      <c r="F3" t="s">
        <v>24</v>
      </c>
      <c r="G3">
        <v>16000</v>
      </c>
      <c r="H3">
        <v>224</v>
      </c>
      <c r="I3">
        <f>D3*E3/1000</f>
        <v>0.60659999999999992</v>
      </c>
      <c r="J3">
        <f>I3/10</f>
        <v>6.0659999999999992E-2</v>
      </c>
      <c r="K3">
        <f>J3*200</f>
        <v>12.131999999999998</v>
      </c>
      <c r="L3">
        <f>I3*150</f>
        <v>90.989999999999981</v>
      </c>
    </row>
    <row r="4" spans="1:12" ht="18" x14ac:dyDescent="0.25">
      <c r="A4" t="s">
        <v>12</v>
      </c>
      <c r="B4">
        <v>236.16</v>
      </c>
      <c r="C4" s="4">
        <v>1000</v>
      </c>
      <c r="D4">
        <v>236.16</v>
      </c>
      <c r="E4">
        <v>4</v>
      </c>
      <c r="F4" t="s">
        <v>25</v>
      </c>
      <c r="G4">
        <v>6000</v>
      </c>
      <c r="H4">
        <v>235</v>
      </c>
      <c r="I4">
        <f>D4*E4/1000</f>
        <v>0.94464000000000004</v>
      </c>
      <c r="J4">
        <f t="shared" ref="J4:J15" si="0">I4/10</f>
        <v>9.4464000000000006E-2</v>
      </c>
      <c r="K4">
        <f t="shared" ref="K4:K15" si="1">J4*200</f>
        <v>18.892800000000001</v>
      </c>
      <c r="L4">
        <f t="shared" ref="L4:L15" si="2">I4*150</f>
        <v>141.696</v>
      </c>
    </row>
    <row r="5" spans="1:12" ht="18" x14ac:dyDescent="0.25">
      <c r="A5" t="s">
        <v>11</v>
      </c>
      <c r="B5">
        <v>115.08</v>
      </c>
      <c r="C5" s="4">
        <v>1000</v>
      </c>
      <c r="D5">
        <v>115.08</v>
      </c>
      <c r="E5">
        <v>2</v>
      </c>
      <c r="F5" t="s">
        <v>26</v>
      </c>
      <c r="G5">
        <v>4000</v>
      </c>
      <c r="H5">
        <v>160</v>
      </c>
      <c r="I5">
        <f>D5*E5/1000</f>
        <v>0.23016</v>
      </c>
      <c r="J5">
        <f t="shared" si="0"/>
        <v>2.3016000000000002E-2</v>
      </c>
      <c r="K5">
        <f t="shared" si="1"/>
        <v>4.6032000000000002</v>
      </c>
      <c r="L5">
        <f t="shared" si="2"/>
        <v>34.524000000000001</v>
      </c>
    </row>
    <row r="6" spans="1:12" ht="18" x14ac:dyDescent="0.25">
      <c r="A6" t="s">
        <v>10</v>
      </c>
      <c r="B6">
        <v>246.48</v>
      </c>
      <c r="C6" s="4">
        <v>1000</v>
      </c>
      <c r="D6">
        <v>246.49</v>
      </c>
      <c r="E6">
        <v>1</v>
      </c>
      <c r="F6" t="s">
        <v>27</v>
      </c>
      <c r="G6">
        <v>2000</v>
      </c>
      <c r="H6">
        <v>62</v>
      </c>
      <c r="I6">
        <f>D6*E6/1000</f>
        <v>0.24649000000000001</v>
      </c>
      <c r="J6">
        <f t="shared" si="0"/>
        <v>2.4649000000000001E-2</v>
      </c>
      <c r="K6">
        <f t="shared" si="1"/>
        <v>4.9298000000000002</v>
      </c>
      <c r="L6">
        <f t="shared" si="2"/>
        <v>36.973500000000001</v>
      </c>
    </row>
    <row r="7" spans="1:12" x14ac:dyDescent="0.2">
      <c r="A7" t="s">
        <v>4</v>
      </c>
      <c r="B7">
        <v>558.5</v>
      </c>
      <c r="C7" s="4">
        <v>53.7</v>
      </c>
      <c r="D7">
        <v>30</v>
      </c>
      <c r="E7">
        <v>1</v>
      </c>
      <c r="F7" t="s">
        <v>28</v>
      </c>
      <c r="G7">
        <v>1000</v>
      </c>
      <c r="H7">
        <v>32</v>
      </c>
      <c r="I7">
        <f>D7*E7/1000</f>
        <v>0.03</v>
      </c>
      <c r="J7">
        <f t="shared" si="0"/>
        <v>3.0000000000000001E-3</v>
      </c>
      <c r="K7">
        <f t="shared" si="1"/>
        <v>0.6</v>
      </c>
      <c r="L7">
        <f t="shared" si="2"/>
        <v>4.5</v>
      </c>
    </row>
    <row r="8" spans="1:12" x14ac:dyDescent="0.2">
      <c r="A8" t="s">
        <v>5</v>
      </c>
      <c r="B8">
        <v>74.55</v>
      </c>
      <c r="C8" s="4">
        <v>25</v>
      </c>
      <c r="D8">
        <v>1.8640000000000001</v>
      </c>
      <c r="E8">
        <v>2</v>
      </c>
      <c r="F8" t="s">
        <v>29</v>
      </c>
      <c r="G8">
        <v>1000</v>
      </c>
      <c r="H8">
        <v>24</v>
      </c>
      <c r="I8">
        <f t="shared" ref="I8:I9" si="3">D8*E8/1000</f>
        <v>3.7280000000000004E-3</v>
      </c>
      <c r="J8">
        <f t="shared" si="0"/>
        <v>3.7280000000000006E-4</v>
      </c>
      <c r="K8">
        <f t="shared" si="1"/>
        <v>7.4560000000000015E-2</v>
      </c>
      <c r="L8">
        <f t="shared" si="2"/>
        <v>0.55920000000000003</v>
      </c>
    </row>
    <row r="9" spans="1:12" ht="18" x14ac:dyDescent="0.25">
      <c r="A9" t="s">
        <v>9</v>
      </c>
      <c r="B9">
        <v>61.83</v>
      </c>
      <c r="C9" s="4">
        <v>12.5</v>
      </c>
      <c r="D9">
        <v>0.77300000000000002</v>
      </c>
      <c r="E9">
        <v>2</v>
      </c>
      <c r="F9" t="s">
        <v>30</v>
      </c>
      <c r="G9">
        <v>53.7</v>
      </c>
      <c r="H9">
        <v>3</v>
      </c>
      <c r="I9">
        <f t="shared" si="3"/>
        <v>1.5460000000000001E-3</v>
      </c>
      <c r="J9">
        <f t="shared" si="0"/>
        <v>1.5460000000000002E-4</v>
      </c>
      <c r="K9">
        <f t="shared" si="1"/>
        <v>3.0920000000000003E-2</v>
      </c>
      <c r="L9">
        <f t="shared" si="2"/>
        <v>0.23190000000000002</v>
      </c>
    </row>
    <row r="10" spans="1:12" ht="18" x14ac:dyDescent="0.25">
      <c r="A10" t="s">
        <v>8</v>
      </c>
      <c r="B10">
        <v>169.01</v>
      </c>
      <c r="C10" s="4">
        <v>1</v>
      </c>
      <c r="D10">
        <v>0.16900000000000001</v>
      </c>
      <c r="E10">
        <v>2</v>
      </c>
      <c r="F10" t="s">
        <v>31</v>
      </c>
      <c r="G10">
        <v>50</v>
      </c>
      <c r="H10">
        <v>1.77</v>
      </c>
      <c r="I10">
        <f t="shared" ref="I10:I15" si="4">D8*E8/1000</f>
        <v>3.7280000000000004E-3</v>
      </c>
      <c r="J10">
        <f t="shared" si="0"/>
        <v>3.7280000000000006E-4</v>
      </c>
      <c r="K10">
        <f t="shared" si="1"/>
        <v>7.4560000000000015E-2</v>
      </c>
      <c r="L10">
        <f t="shared" si="2"/>
        <v>0.55920000000000003</v>
      </c>
    </row>
    <row r="11" spans="1:12" ht="18" x14ac:dyDescent="0.25">
      <c r="A11" t="s">
        <v>6</v>
      </c>
      <c r="B11">
        <v>287.54000000000002</v>
      </c>
      <c r="C11" s="4">
        <v>1</v>
      </c>
      <c r="D11">
        <v>0.28799999999999998</v>
      </c>
      <c r="E11">
        <v>2</v>
      </c>
      <c r="F11" t="s">
        <v>32</v>
      </c>
      <c r="G11">
        <v>25</v>
      </c>
      <c r="H11">
        <v>0.27</v>
      </c>
      <c r="I11">
        <f t="shared" si="4"/>
        <v>1.5460000000000001E-3</v>
      </c>
      <c r="J11">
        <f t="shared" si="0"/>
        <v>1.5460000000000002E-4</v>
      </c>
      <c r="K11">
        <f t="shared" si="1"/>
        <v>3.0920000000000003E-2</v>
      </c>
      <c r="L11">
        <f t="shared" si="2"/>
        <v>0.23190000000000002</v>
      </c>
    </row>
    <row r="12" spans="1:12" ht="18" x14ac:dyDescent="0.25">
      <c r="A12" t="s">
        <v>7</v>
      </c>
      <c r="B12">
        <v>249.68</v>
      </c>
      <c r="C12" s="4">
        <v>0.25</v>
      </c>
      <c r="D12">
        <v>6.2E-2</v>
      </c>
      <c r="E12">
        <v>2</v>
      </c>
      <c r="F12" t="s">
        <v>33</v>
      </c>
      <c r="G12">
        <v>2</v>
      </c>
      <c r="H12">
        <v>0.11</v>
      </c>
      <c r="I12">
        <f t="shared" si="4"/>
        <v>3.3800000000000003E-4</v>
      </c>
      <c r="J12">
        <f t="shared" si="0"/>
        <v>3.3800000000000002E-5</v>
      </c>
      <c r="K12">
        <f t="shared" si="1"/>
        <v>6.7600000000000004E-3</v>
      </c>
      <c r="L12">
        <f t="shared" si="2"/>
        <v>5.0700000000000002E-2</v>
      </c>
    </row>
    <row r="13" spans="1:12" ht="18" x14ac:dyDescent="0.25">
      <c r="A13" t="s">
        <v>66</v>
      </c>
      <c r="B13">
        <v>1235.9000000000001</v>
      </c>
      <c r="C13" s="4">
        <v>0.25</v>
      </c>
      <c r="D13">
        <v>0.04</v>
      </c>
      <c r="E13">
        <v>2</v>
      </c>
      <c r="F13" t="s">
        <v>34</v>
      </c>
      <c r="G13">
        <v>2</v>
      </c>
      <c r="H13">
        <v>0.13</v>
      </c>
      <c r="I13">
        <f t="shared" si="4"/>
        <v>5.7599999999999991E-4</v>
      </c>
      <c r="J13">
        <f t="shared" si="0"/>
        <v>5.7599999999999991E-5</v>
      </c>
      <c r="K13">
        <f t="shared" si="1"/>
        <v>1.1519999999999999E-2</v>
      </c>
      <c r="L13">
        <f t="shared" si="2"/>
        <v>8.6399999999999991E-2</v>
      </c>
    </row>
    <row r="14" spans="1:12" ht="18" x14ac:dyDescent="0.25">
      <c r="A14" t="s">
        <v>86</v>
      </c>
      <c r="B14">
        <v>183.32</v>
      </c>
      <c r="C14" s="4">
        <f>+D14/B14*1000</f>
        <v>21.383373336242634</v>
      </c>
      <c r="D14">
        <v>3.92</v>
      </c>
      <c r="F14" t="s">
        <v>35</v>
      </c>
      <c r="G14">
        <v>0.5</v>
      </c>
      <c r="H14">
        <v>0.03</v>
      </c>
      <c r="I14">
        <f t="shared" si="4"/>
        <v>1.2400000000000001E-4</v>
      </c>
      <c r="J14">
        <f t="shared" si="0"/>
        <v>1.24E-5</v>
      </c>
      <c r="K14">
        <f t="shared" si="1"/>
        <v>2.48E-3</v>
      </c>
      <c r="L14">
        <f t="shared" si="2"/>
        <v>1.8600000000000002E-2</v>
      </c>
    </row>
    <row r="15" spans="1:12" x14ac:dyDescent="0.2">
      <c r="F15" t="s">
        <v>36</v>
      </c>
      <c r="G15">
        <v>0.5</v>
      </c>
      <c r="H15">
        <v>0.05</v>
      </c>
      <c r="I15">
        <f t="shared" si="4"/>
        <v>8.0000000000000007E-5</v>
      </c>
      <c r="J15">
        <f t="shared" si="0"/>
        <v>8.0000000000000013E-6</v>
      </c>
      <c r="K15">
        <f t="shared" si="1"/>
        <v>1.6000000000000003E-3</v>
      </c>
      <c r="L15">
        <f t="shared" si="2"/>
        <v>1.2E-2</v>
      </c>
    </row>
    <row r="17" spans="1:9" x14ac:dyDescent="0.2">
      <c r="A17" s="1" t="s">
        <v>18</v>
      </c>
      <c r="B17" s="1" t="s">
        <v>85</v>
      </c>
      <c r="C17" s="5" t="s">
        <v>76</v>
      </c>
      <c r="D17" s="1" t="s">
        <v>84</v>
      </c>
      <c r="E17" s="1" t="s">
        <v>81</v>
      </c>
      <c r="F17" s="1" t="s">
        <v>90</v>
      </c>
      <c r="G17" s="1" t="s">
        <v>82</v>
      </c>
      <c r="H17" s="1" t="s">
        <v>94</v>
      </c>
      <c r="I17" s="1" t="s">
        <v>95</v>
      </c>
    </row>
    <row r="18" spans="1:9" x14ac:dyDescent="0.2">
      <c r="A18" t="s">
        <v>24</v>
      </c>
      <c r="B18">
        <v>14.007</v>
      </c>
      <c r="C18" s="4">
        <f>F38+F42+F46+F81</f>
        <v>16.000499999999999</v>
      </c>
      <c r="D18">
        <f>B18*C18/1000*1000</f>
        <v>224.11900349999999</v>
      </c>
      <c r="E18" s="4">
        <f>SUM(C18:C30)</f>
        <v>30.143369999999994</v>
      </c>
      <c r="F18" s="4">
        <f>F38+F42+F46+F81</f>
        <v>16.000499999999999</v>
      </c>
      <c r="G18" s="4">
        <f>SUM(F18:F31)</f>
        <v>30.410249999999994</v>
      </c>
      <c r="H18" s="17">
        <v>16.000499999999999</v>
      </c>
      <c r="I18" s="4">
        <f>SUM(H18:H33)</f>
        <v>30.410249999999994</v>
      </c>
    </row>
    <row r="19" spans="1:9" x14ac:dyDescent="0.2">
      <c r="A19" t="s">
        <v>25</v>
      </c>
      <c r="B19">
        <v>39</v>
      </c>
      <c r="C19" s="4">
        <f>F37+F59</f>
        <v>6.05</v>
      </c>
      <c r="D19">
        <f t="shared" ref="D19:D30" si="5">B19*C19/1000*1000</f>
        <v>235.95</v>
      </c>
      <c r="F19">
        <f>F37+F59</f>
        <v>6.05</v>
      </c>
      <c r="H19" s="2">
        <v>6.05</v>
      </c>
    </row>
    <row r="20" spans="1:9" x14ac:dyDescent="0.2">
      <c r="A20" t="s">
        <v>26</v>
      </c>
      <c r="B20">
        <v>40.08</v>
      </c>
      <c r="C20" s="4">
        <f>F41</f>
        <v>4</v>
      </c>
      <c r="D20">
        <f t="shared" si="5"/>
        <v>160.32</v>
      </c>
      <c r="F20">
        <f>F41</f>
        <v>4</v>
      </c>
      <c r="H20" s="2">
        <v>4</v>
      </c>
    </row>
    <row r="21" spans="1:9" x14ac:dyDescent="0.2">
      <c r="A21" t="s">
        <v>27</v>
      </c>
      <c r="B21">
        <v>30.9</v>
      </c>
      <c r="C21" s="4">
        <f>F48</f>
        <v>2</v>
      </c>
      <c r="D21">
        <f t="shared" si="5"/>
        <v>61.8</v>
      </c>
      <c r="F21">
        <f>F48</f>
        <v>2</v>
      </c>
      <c r="H21" s="2">
        <v>2</v>
      </c>
    </row>
    <row r="22" spans="1:9" x14ac:dyDescent="0.2">
      <c r="A22" t="s">
        <v>28</v>
      </c>
      <c r="B22">
        <v>32.07</v>
      </c>
      <c r="C22" s="4">
        <f>F52+F67+F72+F77</f>
        <v>1.0044999999999999</v>
      </c>
      <c r="D22">
        <f t="shared" si="5"/>
        <v>32.214314999999999</v>
      </c>
      <c r="F22">
        <f>F52+F67+F72+F77</f>
        <v>1.0044999999999999</v>
      </c>
      <c r="H22" s="2">
        <v>1.0044999999999999</v>
      </c>
    </row>
    <row r="23" spans="1:9" x14ac:dyDescent="0.2">
      <c r="A23" t="s">
        <v>29</v>
      </c>
      <c r="B23">
        <v>24.305</v>
      </c>
      <c r="C23" s="4">
        <f>F51</f>
        <v>1</v>
      </c>
      <c r="D23">
        <f t="shared" si="5"/>
        <v>24.305</v>
      </c>
      <c r="F23">
        <f>F51</f>
        <v>1</v>
      </c>
      <c r="H23" s="2">
        <v>1</v>
      </c>
    </row>
    <row r="24" spans="1:9" x14ac:dyDescent="0.2">
      <c r="A24" t="s">
        <v>30</v>
      </c>
      <c r="B24">
        <v>55.84</v>
      </c>
      <c r="C24" s="4">
        <f>F56</f>
        <v>5.3700000000000006E-3</v>
      </c>
      <c r="D24">
        <f t="shared" si="5"/>
        <v>0.29986080000000004</v>
      </c>
      <c r="F24">
        <f>F56</f>
        <v>5.3700000000000006E-3</v>
      </c>
      <c r="H24" s="2">
        <v>5.3699999999999998E-3</v>
      </c>
    </row>
    <row r="25" spans="1:9" x14ac:dyDescent="0.2">
      <c r="A25" t="s">
        <v>31</v>
      </c>
      <c r="B25">
        <v>35.450000000000003</v>
      </c>
      <c r="C25" s="4">
        <f>F60</f>
        <v>0.05</v>
      </c>
      <c r="D25">
        <f t="shared" si="5"/>
        <v>1.7725000000000002</v>
      </c>
      <c r="F25">
        <f>F60+F87</f>
        <v>0.22792000000000001</v>
      </c>
      <c r="H25" s="2">
        <f>F60+F90</f>
        <v>0.22792000000000001</v>
      </c>
    </row>
    <row r="26" spans="1:9" x14ac:dyDescent="0.2">
      <c r="A26" t="s">
        <v>32</v>
      </c>
      <c r="B26">
        <v>10.81</v>
      </c>
      <c r="C26" s="4">
        <f>F63</f>
        <v>2.5000000000000001E-2</v>
      </c>
      <c r="D26">
        <f t="shared" si="5"/>
        <v>0.27025000000000005</v>
      </c>
      <c r="F26">
        <f>F63</f>
        <v>2.5000000000000001E-2</v>
      </c>
      <c r="H26" s="17">
        <f>C26</f>
        <v>2.5000000000000001E-2</v>
      </c>
    </row>
    <row r="27" spans="1:9" x14ac:dyDescent="0.2">
      <c r="A27" t="s">
        <v>33</v>
      </c>
      <c r="B27">
        <v>54.9</v>
      </c>
      <c r="C27" s="4">
        <f>F66</f>
        <v>2E-3</v>
      </c>
      <c r="D27">
        <f t="shared" si="5"/>
        <v>0.10979999999999999</v>
      </c>
      <c r="F27">
        <f>F66</f>
        <v>2E-3</v>
      </c>
      <c r="H27" s="2">
        <v>2E-3</v>
      </c>
    </row>
    <row r="28" spans="1:9" x14ac:dyDescent="0.2">
      <c r="A28" t="s">
        <v>34</v>
      </c>
      <c r="B28">
        <v>65.400000000000006</v>
      </c>
      <c r="C28" s="4">
        <f>F71</f>
        <v>2E-3</v>
      </c>
      <c r="D28">
        <f t="shared" si="5"/>
        <v>0.13080000000000003</v>
      </c>
      <c r="F28">
        <f>F71</f>
        <v>2E-3</v>
      </c>
      <c r="H28" s="2">
        <v>2E-3</v>
      </c>
    </row>
    <row r="29" spans="1:9" x14ac:dyDescent="0.2">
      <c r="A29" t="s">
        <v>35</v>
      </c>
      <c r="B29">
        <v>63.55</v>
      </c>
      <c r="C29" s="4">
        <f>F76</f>
        <v>5.0000000000000001E-4</v>
      </c>
      <c r="D29">
        <f t="shared" si="5"/>
        <v>3.1774999999999998E-2</v>
      </c>
      <c r="F29">
        <f>F76</f>
        <v>5.0000000000000001E-4</v>
      </c>
      <c r="H29" s="2">
        <v>5.0000000000000001E-4</v>
      </c>
    </row>
    <row r="30" spans="1:9" x14ac:dyDescent="0.2">
      <c r="A30" t="s">
        <v>36</v>
      </c>
      <c r="B30">
        <v>95.95</v>
      </c>
      <c r="C30" s="4">
        <f>F83</f>
        <v>3.5000000000000001E-3</v>
      </c>
      <c r="D30">
        <f t="shared" si="5"/>
        <v>0.33582500000000004</v>
      </c>
      <c r="F30">
        <f>F83</f>
        <v>3.5000000000000001E-3</v>
      </c>
      <c r="H30" s="2">
        <v>3.5000000000000001E-3</v>
      </c>
    </row>
    <row r="31" spans="1:9" x14ac:dyDescent="0.2">
      <c r="A31" s="7" t="s">
        <v>83</v>
      </c>
      <c r="B31" s="8">
        <v>112.41</v>
      </c>
      <c r="C31" s="9">
        <f>D31/B31</f>
        <v>0.10675206832132372</v>
      </c>
      <c r="D31" s="8">
        <v>12</v>
      </c>
      <c r="E31" s="8"/>
      <c r="F31" s="9">
        <f>F86</f>
        <v>8.8959999999999997E-2</v>
      </c>
    </row>
    <row r="32" spans="1:9" x14ac:dyDescent="0.2">
      <c r="A32" s="6" t="s">
        <v>31</v>
      </c>
      <c r="B32">
        <v>35.450000000000003</v>
      </c>
      <c r="C32" s="4">
        <f>F87</f>
        <v>0.17791999999999999</v>
      </c>
      <c r="D32">
        <f>B32*C32</f>
        <v>6.307264</v>
      </c>
    </row>
    <row r="33" spans="1:8" x14ac:dyDescent="0.2">
      <c r="A33" s="8" t="s">
        <v>78</v>
      </c>
      <c r="B33" s="8">
        <v>22.98</v>
      </c>
      <c r="C33" s="9">
        <v>8.8959999999999997E-2</v>
      </c>
      <c r="D33" s="8">
        <f>B33*C33</f>
        <v>2.0443007999999998</v>
      </c>
      <c r="E33" s="8"/>
      <c r="F33" s="8"/>
      <c r="H33">
        <f>F89</f>
        <v>8.8959999999999997E-2</v>
      </c>
    </row>
    <row r="34" spans="1:8" x14ac:dyDescent="0.2">
      <c r="A34" t="s">
        <v>31</v>
      </c>
      <c r="B34">
        <v>35.450000000000003</v>
      </c>
      <c r="C34" s="4">
        <v>0.17791999999999999</v>
      </c>
      <c r="D34">
        <f>B34*C34</f>
        <v>6.307264</v>
      </c>
    </row>
    <row r="36" spans="1:8" x14ac:dyDescent="0.2">
      <c r="A36" s="11" t="s">
        <v>1</v>
      </c>
      <c r="B36" s="1" t="s">
        <v>79</v>
      </c>
      <c r="C36" s="5" t="s">
        <v>74</v>
      </c>
      <c r="D36" s="1" t="s">
        <v>75</v>
      </c>
      <c r="E36" s="1" t="s">
        <v>80</v>
      </c>
      <c r="F36" s="1" t="s">
        <v>76</v>
      </c>
    </row>
    <row r="37" spans="1:8" x14ac:dyDescent="0.2">
      <c r="A37" t="s">
        <v>38</v>
      </c>
      <c r="B37">
        <v>1</v>
      </c>
      <c r="C37" s="4">
        <v>1000</v>
      </c>
      <c r="D37">
        <v>6</v>
      </c>
      <c r="E37">
        <f>B37*C37</f>
        <v>1000</v>
      </c>
      <c r="F37" s="3">
        <f>E37*D37/1000</f>
        <v>6</v>
      </c>
    </row>
    <row r="38" spans="1:8" x14ac:dyDescent="0.2">
      <c r="A38" t="s">
        <v>39</v>
      </c>
      <c r="B38">
        <v>1</v>
      </c>
      <c r="C38" s="4">
        <v>1000</v>
      </c>
      <c r="D38">
        <v>6</v>
      </c>
      <c r="E38">
        <f>B38*C38</f>
        <v>1000</v>
      </c>
      <c r="F38" s="3">
        <f>E38*D38/1000</f>
        <v>6</v>
      </c>
    </row>
    <row r="39" spans="1:8" x14ac:dyDescent="0.2">
      <c r="A39" t="s">
        <v>40</v>
      </c>
      <c r="B39">
        <v>3</v>
      </c>
      <c r="C39" s="4">
        <v>1000</v>
      </c>
      <c r="D39">
        <v>6</v>
      </c>
      <c r="E39">
        <f>B39*C39</f>
        <v>3000</v>
      </c>
      <c r="F39" s="3">
        <f>E39*D39/1000</f>
        <v>18</v>
      </c>
    </row>
    <row r="40" spans="1:8" x14ac:dyDescent="0.2">
      <c r="A40" s="11" t="s">
        <v>2</v>
      </c>
      <c r="F40" s="3"/>
    </row>
    <row r="41" spans="1:8" x14ac:dyDescent="0.2">
      <c r="A41" t="s">
        <v>41</v>
      </c>
      <c r="B41">
        <v>1</v>
      </c>
      <c r="C41" s="4">
        <f>$C$4</f>
        <v>1000</v>
      </c>
      <c r="D41">
        <f>$E$4</f>
        <v>4</v>
      </c>
      <c r="E41">
        <f>+B41*C41</f>
        <v>1000</v>
      </c>
      <c r="F41" s="3">
        <f>E41*D41/1000</f>
        <v>4</v>
      </c>
    </row>
    <row r="42" spans="1:8" x14ac:dyDescent="0.2">
      <c r="A42" t="s">
        <v>42</v>
      </c>
      <c r="B42">
        <v>2</v>
      </c>
      <c r="C42" s="4">
        <f>$C$4</f>
        <v>1000</v>
      </c>
      <c r="D42">
        <f>$E$4</f>
        <v>4</v>
      </c>
      <c r="E42">
        <f>+B42*C42</f>
        <v>2000</v>
      </c>
      <c r="F42" s="3">
        <f>E42*D42/1000</f>
        <v>8</v>
      </c>
    </row>
    <row r="43" spans="1:8" x14ac:dyDescent="0.2">
      <c r="A43" t="s">
        <v>43</v>
      </c>
      <c r="B43">
        <v>6</v>
      </c>
      <c r="C43" s="4">
        <f>$C$4</f>
        <v>1000</v>
      </c>
      <c r="D43">
        <f>$E$4</f>
        <v>4</v>
      </c>
      <c r="E43">
        <f>+B43*C43</f>
        <v>6000</v>
      </c>
      <c r="F43" s="3">
        <f>E43*D43/1000</f>
        <v>24</v>
      </c>
    </row>
    <row r="44" spans="1:8" x14ac:dyDescent="0.2">
      <c r="A44" t="s">
        <v>44</v>
      </c>
      <c r="B44">
        <v>8</v>
      </c>
      <c r="C44" s="4">
        <f>$C$4</f>
        <v>1000</v>
      </c>
      <c r="D44">
        <f>$E$4</f>
        <v>4</v>
      </c>
      <c r="E44">
        <f>+B44*C44</f>
        <v>8000</v>
      </c>
      <c r="F44" s="3">
        <f>E44*D44/1000</f>
        <v>32</v>
      </c>
    </row>
    <row r="45" spans="1:8" x14ac:dyDescent="0.2">
      <c r="A45" s="11" t="s">
        <v>3</v>
      </c>
      <c r="F45" s="3"/>
    </row>
    <row r="46" spans="1:8" x14ac:dyDescent="0.2">
      <c r="A46" t="s">
        <v>39</v>
      </c>
      <c r="B46">
        <v>1</v>
      </c>
      <c r="C46" s="4">
        <f>$C$5</f>
        <v>1000</v>
      </c>
      <c r="D46">
        <f>$E$5</f>
        <v>2</v>
      </c>
      <c r="E46">
        <f>+B46*C46</f>
        <v>1000</v>
      </c>
      <c r="F46" s="3">
        <f>E46*D46/1000</f>
        <v>2</v>
      </c>
    </row>
    <row r="47" spans="1:8" x14ac:dyDescent="0.2">
      <c r="A47" t="s">
        <v>45</v>
      </c>
      <c r="B47">
        <v>6</v>
      </c>
      <c r="C47" s="4">
        <f>$C$5</f>
        <v>1000</v>
      </c>
      <c r="D47">
        <f>$E$5</f>
        <v>2</v>
      </c>
      <c r="E47">
        <f>+B47*C47</f>
        <v>6000</v>
      </c>
      <c r="F47" s="3">
        <f>E47*D47/1000</f>
        <v>12</v>
      </c>
    </row>
    <row r="48" spans="1:8" x14ac:dyDescent="0.2">
      <c r="A48" t="s">
        <v>46</v>
      </c>
      <c r="B48">
        <v>1</v>
      </c>
      <c r="C48" s="4">
        <f>$C$5</f>
        <v>1000</v>
      </c>
      <c r="D48">
        <f>$E$5</f>
        <v>2</v>
      </c>
      <c r="E48">
        <f>+B48*C48</f>
        <v>1000</v>
      </c>
      <c r="F48" s="3">
        <f>E48*D48/1000</f>
        <v>2</v>
      </c>
    </row>
    <row r="49" spans="1:6" x14ac:dyDescent="0.2">
      <c r="A49" t="s">
        <v>47</v>
      </c>
      <c r="B49">
        <v>4</v>
      </c>
      <c r="C49" s="4">
        <f>$C$5</f>
        <v>1000</v>
      </c>
      <c r="D49">
        <f>$E$5</f>
        <v>2</v>
      </c>
      <c r="E49">
        <f>+B49*C49</f>
        <v>4000</v>
      </c>
      <c r="F49" s="3">
        <f>E49*D49/1000</f>
        <v>8</v>
      </c>
    </row>
    <row r="50" spans="1:6" x14ac:dyDescent="0.2">
      <c r="A50" s="11" t="s">
        <v>48</v>
      </c>
    </row>
    <row r="51" spans="1:6" x14ac:dyDescent="0.2">
      <c r="A51" t="s">
        <v>49</v>
      </c>
      <c r="B51">
        <v>1</v>
      </c>
      <c r="C51" s="4">
        <f>+$C$6</f>
        <v>1000</v>
      </c>
      <c r="D51">
        <f>$E$6</f>
        <v>1</v>
      </c>
      <c r="E51">
        <f>+B51*C51</f>
        <v>1000</v>
      </c>
      <c r="F51" s="3">
        <f>E51*D51/1000</f>
        <v>1</v>
      </c>
    </row>
    <row r="52" spans="1:6" x14ac:dyDescent="0.2">
      <c r="A52" t="s">
        <v>50</v>
      </c>
      <c r="B52">
        <v>1</v>
      </c>
      <c r="C52" s="4">
        <f>+$C$6</f>
        <v>1000</v>
      </c>
      <c r="D52">
        <f>$E$6</f>
        <v>1</v>
      </c>
      <c r="E52">
        <f t="shared" ref="E52:E84" si="6">+B52*C52</f>
        <v>1000</v>
      </c>
      <c r="F52" s="3">
        <f t="shared" ref="F52:F83" si="7">E52*D52/1000</f>
        <v>1</v>
      </c>
    </row>
    <row r="53" spans="1:6" x14ac:dyDescent="0.2">
      <c r="A53" t="s">
        <v>51</v>
      </c>
      <c r="B53">
        <v>18</v>
      </c>
      <c r="C53" s="4">
        <f>+$C$6</f>
        <v>1000</v>
      </c>
      <c r="D53">
        <f>$E$6</f>
        <v>1</v>
      </c>
      <c r="E53">
        <f t="shared" si="6"/>
        <v>18000</v>
      </c>
      <c r="F53" s="3">
        <f t="shared" si="7"/>
        <v>18</v>
      </c>
    </row>
    <row r="54" spans="1:6" x14ac:dyDescent="0.2">
      <c r="A54" t="s">
        <v>52</v>
      </c>
      <c r="B54">
        <v>14</v>
      </c>
      <c r="C54" s="4">
        <f>+$C$6</f>
        <v>1000</v>
      </c>
      <c r="D54">
        <f>$E$6</f>
        <v>1</v>
      </c>
      <c r="E54">
        <f t="shared" si="6"/>
        <v>14000</v>
      </c>
      <c r="F54" s="3">
        <f t="shared" si="7"/>
        <v>14</v>
      </c>
    </row>
    <row r="55" spans="1:6" x14ac:dyDescent="0.2">
      <c r="A55" s="11" t="s">
        <v>4</v>
      </c>
      <c r="E55">
        <f t="shared" si="6"/>
        <v>0</v>
      </c>
      <c r="F55" s="3">
        <f t="shared" si="7"/>
        <v>0</v>
      </c>
    </row>
    <row r="56" spans="1:6" x14ac:dyDescent="0.2">
      <c r="A56" t="s">
        <v>30</v>
      </c>
      <c r="B56">
        <v>0.1</v>
      </c>
      <c r="C56" s="4">
        <f>$C$7</f>
        <v>53.7</v>
      </c>
      <c r="D56">
        <f>$E$7</f>
        <v>1</v>
      </c>
      <c r="E56">
        <f t="shared" si="6"/>
        <v>5.370000000000001</v>
      </c>
      <c r="F56" s="3">
        <f>E56*D56/1000</f>
        <v>5.3700000000000006E-3</v>
      </c>
    </row>
    <row r="57" spans="1:6" x14ac:dyDescent="0.2">
      <c r="A57" t="s">
        <v>78</v>
      </c>
      <c r="B57">
        <v>0.1</v>
      </c>
      <c r="C57" s="4">
        <f>$C$7</f>
        <v>53.7</v>
      </c>
      <c r="D57">
        <f>$E$7</f>
        <v>1</v>
      </c>
      <c r="E57">
        <f t="shared" si="6"/>
        <v>5.370000000000001</v>
      </c>
      <c r="F57" s="3">
        <f t="shared" si="7"/>
        <v>5.3700000000000006E-3</v>
      </c>
    </row>
    <row r="58" spans="1:6" x14ac:dyDescent="0.2">
      <c r="A58" s="11" t="s">
        <v>54</v>
      </c>
      <c r="E58">
        <f t="shared" si="6"/>
        <v>0</v>
      </c>
      <c r="F58" s="3">
        <f t="shared" si="7"/>
        <v>0</v>
      </c>
    </row>
    <row r="59" spans="1:6" x14ac:dyDescent="0.2">
      <c r="A59" t="s">
        <v>38</v>
      </c>
      <c r="B59">
        <v>1</v>
      </c>
      <c r="C59" s="4">
        <f>$C$8</f>
        <v>25</v>
      </c>
      <c r="D59">
        <f>$E$8</f>
        <v>2</v>
      </c>
      <c r="E59">
        <f t="shared" si="6"/>
        <v>25</v>
      </c>
      <c r="F59" s="3">
        <f t="shared" si="7"/>
        <v>0.05</v>
      </c>
    </row>
    <row r="60" spans="1:6" x14ac:dyDescent="0.2">
      <c r="A60" t="s">
        <v>53</v>
      </c>
      <c r="B60">
        <v>1</v>
      </c>
      <c r="C60" s="4">
        <f>$C$8</f>
        <v>25</v>
      </c>
      <c r="D60">
        <f>$E$8</f>
        <v>2</v>
      </c>
      <c r="E60">
        <f t="shared" si="6"/>
        <v>25</v>
      </c>
      <c r="F60" s="3">
        <f t="shared" si="7"/>
        <v>0.05</v>
      </c>
    </row>
    <row r="61" spans="1:6" ht="18" x14ac:dyDescent="0.25">
      <c r="A61" s="11" t="s">
        <v>77</v>
      </c>
      <c r="E61">
        <f t="shared" si="6"/>
        <v>0</v>
      </c>
      <c r="F61" s="3">
        <f t="shared" si="7"/>
        <v>0</v>
      </c>
    </row>
    <row r="62" spans="1:6" x14ac:dyDescent="0.2">
      <c r="A62" t="s">
        <v>55</v>
      </c>
      <c r="B62">
        <v>3</v>
      </c>
      <c r="C62" s="4">
        <f>$C$9</f>
        <v>12.5</v>
      </c>
      <c r="D62">
        <f>$E$9</f>
        <v>2</v>
      </c>
      <c r="E62">
        <f t="shared" si="6"/>
        <v>37.5</v>
      </c>
      <c r="F62" s="3">
        <f t="shared" si="7"/>
        <v>7.4999999999999997E-2</v>
      </c>
    </row>
    <row r="63" spans="1:6" x14ac:dyDescent="0.2">
      <c r="A63" t="s">
        <v>56</v>
      </c>
      <c r="B63">
        <v>1</v>
      </c>
      <c r="C63" s="4">
        <f>$C$9</f>
        <v>12.5</v>
      </c>
      <c r="D63">
        <f>$E$9</f>
        <v>2</v>
      </c>
      <c r="E63">
        <f t="shared" si="6"/>
        <v>12.5</v>
      </c>
      <c r="F63" s="3">
        <f t="shared" si="7"/>
        <v>2.5000000000000001E-2</v>
      </c>
    </row>
    <row r="64" spans="1:6" x14ac:dyDescent="0.2">
      <c r="A64" t="s">
        <v>40</v>
      </c>
      <c r="B64">
        <v>3</v>
      </c>
      <c r="C64" s="4">
        <f>$C$9</f>
        <v>12.5</v>
      </c>
      <c r="D64">
        <f>$E$9</f>
        <v>2</v>
      </c>
      <c r="E64">
        <f t="shared" si="6"/>
        <v>37.5</v>
      </c>
      <c r="F64" s="3">
        <f t="shared" si="7"/>
        <v>7.4999999999999997E-2</v>
      </c>
    </row>
    <row r="65" spans="1:6" ht="18" x14ac:dyDescent="0.25">
      <c r="A65" s="11" t="s">
        <v>70</v>
      </c>
      <c r="E65">
        <f t="shared" si="6"/>
        <v>0</v>
      </c>
      <c r="F65" s="3">
        <f t="shared" si="7"/>
        <v>0</v>
      </c>
    </row>
    <row r="66" spans="1:6" x14ac:dyDescent="0.2">
      <c r="A66" t="s">
        <v>58</v>
      </c>
      <c r="B66">
        <v>1</v>
      </c>
      <c r="C66" s="4">
        <f>$C$10</f>
        <v>1</v>
      </c>
      <c r="D66">
        <f>$E$10</f>
        <v>2</v>
      </c>
      <c r="E66">
        <f t="shared" si="6"/>
        <v>1</v>
      </c>
      <c r="F66" s="3">
        <f t="shared" si="7"/>
        <v>2E-3</v>
      </c>
    </row>
    <row r="67" spans="1:6" x14ac:dyDescent="0.2">
      <c r="A67" t="s">
        <v>50</v>
      </c>
      <c r="B67">
        <v>1</v>
      </c>
      <c r="C67" s="4">
        <f>$C$10</f>
        <v>1</v>
      </c>
      <c r="D67">
        <f>$E$10</f>
        <v>2</v>
      </c>
      <c r="E67">
        <f t="shared" si="6"/>
        <v>1</v>
      </c>
      <c r="F67" s="3">
        <f t="shared" si="7"/>
        <v>2E-3</v>
      </c>
    </row>
    <row r="68" spans="1:6" x14ac:dyDescent="0.2">
      <c r="A68" t="s">
        <v>60</v>
      </c>
      <c r="B68">
        <v>5</v>
      </c>
      <c r="C68" s="4">
        <f>$C$10</f>
        <v>1</v>
      </c>
      <c r="D68">
        <f>$E$10</f>
        <v>2</v>
      </c>
      <c r="E68">
        <f t="shared" si="6"/>
        <v>5</v>
      </c>
      <c r="F68" s="3">
        <f t="shared" si="7"/>
        <v>0.01</v>
      </c>
    </row>
    <row r="69" spans="1:6" x14ac:dyDescent="0.2">
      <c r="A69" t="s">
        <v>57</v>
      </c>
      <c r="B69">
        <v>2</v>
      </c>
      <c r="C69" s="4">
        <f>$C$10</f>
        <v>1</v>
      </c>
      <c r="D69">
        <f>$E$10</f>
        <v>2</v>
      </c>
      <c r="E69">
        <f t="shared" si="6"/>
        <v>2</v>
      </c>
      <c r="F69" s="3">
        <f t="shared" si="7"/>
        <v>4.0000000000000001E-3</v>
      </c>
    </row>
    <row r="70" spans="1:6" ht="18" x14ac:dyDescent="0.25">
      <c r="A70" s="11" t="s">
        <v>71</v>
      </c>
      <c r="E70">
        <f t="shared" si="6"/>
        <v>0</v>
      </c>
      <c r="F70" s="3">
        <f t="shared" si="7"/>
        <v>0</v>
      </c>
    </row>
    <row r="71" spans="1:6" x14ac:dyDescent="0.2">
      <c r="A71" t="s">
        <v>59</v>
      </c>
      <c r="B71">
        <v>1</v>
      </c>
      <c r="C71" s="4">
        <f>$C$11</f>
        <v>1</v>
      </c>
      <c r="D71">
        <f>$E$11</f>
        <v>2</v>
      </c>
      <c r="E71">
        <f t="shared" si="6"/>
        <v>1</v>
      </c>
      <c r="F71" s="3">
        <f t="shared" si="7"/>
        <v>2E-3</v>
      </c>
    </row>
    <row r="72" spans="1:6" x14ac:dyDescent="0.2">
      <c r="A72" t="s">
        <v>61</v>
      </c>
      <c r="B72">
        <v>1</v>
      </c>
      <c r="C72" s="4">
        <f>$C$11</f>
        <v>1</v>
      </c>
      <c r="D72">
        <f>$E$11</f>
        <v>2</v>
      </c>
      <c r="E72">
        <f t="shared" si="6"/>
        <v>1</v>
      </c>
      <c r="F72" s="3">
        <f t="shared" si="7"/>
        <v>2E-3</v>
      </c>
    </row>
    <row r="73" spans="1:6" x14ac:dyDescent="0.2">
      <c r="A73" t="s">
        <v>62</v>
      </c>
      <c r="B73">
        <v>11</v>
      </c>
      <c r="C73" s="4">
        <f>$C$11</f>
        <v>1</v>
      </c>
      <c r="D73">
        <f>$E$11</f>
        <v>2</v>
      </c>
      <c r="E73">
        <f t="shared" si="6"/>
        <v>11</v>
      </c>
      <c r="F73" s="3">
        <f t="shared" si="7"/>
        <v>2.1999999999999999E-2</v>
      </c>
    </row>
    <row r="74" spans="1:6" x14ac:dyDescent="0.2">
      <c r="A74" t="s">
        <v>52</v>
      </c>
      <c r="B74">
        <v>14</v>
      </c>
      <c r="C74" s="4">
        <f>$C$11</f>
        <v>1</v>
      </c>
      <c r="D74">
        <f>$E$11</f>
        <v>2</v>
      </c>
      <c r="E74">
        <f t="shared" si="6"/>
        <v>14</v>
      </c>
      <c r="F74" s="3">
        <f t="shared" si="7"/>
        <v>2.8000000000000001E-2</v>
      </c>
    </row>
    <row r="75" spans="1:6" ht="18" x14ac:dyDescent="0.25">
      <c r="A75" s="11" t="s">
        <v>72</v>
      </c>
      <c r="E75">
        <f t="shared" si="6"/>
        <v>0</v>
      </c>
      <c r="F75" s="3">
        <f t="shared" si="7"/>
        <v>0</v>
      </c>
    </row>
    <row r="76" spans="1:6" x14ac:dyDescent="0.2">
      <c r="A76" t="s">
        <v>63</v>
      </c>
      <c r="B76">
        <v>1</v>
      </c>
      <c r="C76" s="4">
        <f>$C$12</f>
        <v>0.25</v>
      </c>
      <c r="D76">
        <f>$E$11</f>
        <v>2</v>
      </c>
      <c r="E76">
        <f t="shared" si="6"/>
        <v>0.25</v>
      </c>
      <c r="F76" s="3">
        <f t="shared" si="7"/>
        <v>5.0000000000000001E-4</v>
      </c>
    </row>
    <row r="77" spans="1:6" x14ac:dyDescent="0.2">
      <c r="A77" t="s">
        <v>50</v>
      </c>
      <c r="B77">
        <v>1</v>
      </c>
      <c r="C77" s="4">
        <f>$C$12</f>
        <v>0.25</v>
      </c>
      <c r="D77">
        <f>$E$11</f>
        <v>2</v>
      </c>
      <c r="E77">
        <f t="shared" si="6"/>
        <v>0.25</v>
      </c>
      <c r="F77" s="3">
        <f t="shared" si="7"/>
        <v>5.0000000000000001E-4</v>
      </c>
    </row>
    <row r="78" spans="1:6" x14ac:dyDescent="0.2">
      <c r="A78" t="s">
        <v>64</v>
      </c>
      <c r="B78">
        <v>9</v>
      </c>
      <c r="C78" s="4">
        <f>$C$12</f>
        <v>0.25</v>
      </c>
      <c r="D78">
        <f>$E$11</f>
        <v>2</v>
      </c>
      <c r="E78">
        <f t="shared" si="6"/>
        <v>2.25</v>
      </c>
      <c r="F78" s="3">
        <f t="shared" si="7"/>
        <v>4.4999999999999997E-3</v>
      </c>
    </row>
    <row r="79" spans="1:6" x14ac:dyDescent="0.2">
      <c r="A79" t="s">
        <v>65</v>
      </c>
      <c r="B79">
        <v>10</v>
      </c>
      <c r="C79" s="4">
        <f>$C$12</f>
        <v>0.25</v>
      </c>
      <c r="D79">
        <f>$E$11</f>
        <v>2</v>
      </c>
      <c r="E79">
        <f t="shared" si="6"/>
        <v>2.5</v>
      </c>
      <c r="F79" s="3">
        <f t="shared" si="7"/>
        <v>5.0000000000000001E-3</v>
      </c>
    </row>
    <row r="80" spans="1:6" ht="18" x14ac:dyDescent="0.25">
      <c r="A80" s="11" t="s">
        <v>73</v>
      </c>
      <c r="E80">
        <f t="shared" si="6"/>
        <v>0</v>
      </c>
      <c r="F80" s="3">
        <f t="shared" si="7"/>
        <v>0</v>
      </c>
    </row>
    <row r="81" spans="1:6" x14ac:dyDescent="0.2">
      <c r="A81" t="s">
        <v>39</v>
      </c>
      <c r="B81">
        <v>1</v>
      </c>
      <c r="C81" s="4">
        <f>$C$13</f>
        <v>0.25</v>
      </c>
      <c r="D81">
        <f>$E$13</f>
        <v>2</v>
      </c>
      <c r="E81">
        <f t="shared" si="6"/>
        <v>0.25</v>
      </c>
      <c r="F81" s="3">
        <f t="shared" si="7"/>
        <v>5.0000000000000001E-4</v>
      </c>
    </row>
    <row r="82" spans="1:6" x14ac:dyDescent="0.2">
      <c r="A82" t="s">
        <v>67</v>
      </c>
      <c r="B82">
        <v>8</v>
      </c>
      <c r="C82" s="4">
        <f>$C$13</f>
        <v>0.25</v>
      </c>
      <c r="D82">
        <f>$E$13</f>
        <v>2</v>
      </c>
      <c r="E82">
        <f t="shared" si="6"/>
        <v>2</v>
      </c>
      <c r="F82" s="3">
        <f t="shared" si="7"/>
        <v>4.0000000000000001E-3</v>
      </c>
    </row>
    <row r="83" spans="1:6" x14ac:dyDescent="0.2">
      <c r="A83" t="s">
        <v>68</v>
      </c>
      <c r="B83">
        <v>7</v>
      </c>
      <c r="C83" s="4">
        <f>$C$13</f>
        <v>0.25</v>
      </c>
      <c r="D83">
        <f>$E$13</f>
        <v>2</v>
      </c>
      <c r="E83">
        <f t="shared" si="6"/>
        <v>1.75</v>
      </c>
      <c r="F83" s="3">
        <f t="shared" si="7"/>
        <v>3.5000000000000001E-3</v>
      </c>
    </row>
    <row r="84" spans="1:6" x14ac:dyDescent="0.2">
      <c r="A84" t="s">
        <v>69</v>
      </c>
      <c r="B84">
        <v>28</v>
      </c>
      <c r="C84" s="4">
        <f>$C$13</f>
        <v>0.25</v>
      </c>
      <c r="D84">
        <f>$E$13</f>
        <v>2</v>
      </c>
      <c r="E84">
        <f t="shared" si="6"/>
        <v>7</v>
      </c>
      <c r="F84" s="3">
        <f>E84*D84/1000</f>
        <v>1.4E-2</v>
      </c>
    </row>
    <row r="85" spans="1:6" ht="18" x14ac:dyDescent="0.25">
      <c r="A85" s="12" t="s">
        <v>87</v>
      </c>
      <c r="B85" s="7"/>
      <c r="C85" s="13"/>
      <c r="D85" s="7"/>
      <c r="E85" s="7"/>
      <c r="F85" s="7"/>
    </row>
    <row r="86" spans="1:6" x14ac:dyDescent="0.2">
      <c r="A86" t="s">
        <v>89</v>
      </c>
      <c r="B86">
        <v>1</v>
      </c>
      <c r="C86" s="4">
        <v>100</v>
      </c>
      <c r="D86">
        <f>F86*1/C86*1000</f>
        <v>0.88959999999999995</v>
      </c>
      <c r="E86">
        <f>B86*C86</f>
        <v>100</v>
      </c>
      <c r="F86" s="10">
        <v>8.8959999999999997E-2</v>
      </c>
    </row>
    <row r="87" spans="1:6" x14ac:dyDescent="0.2">
      <c r="A87" t="s">
        <v>88</v>
      </c>
      <c r="B87">
        <v>2</v>
      </c>
      <c r="C87" s="4">
        <v>100</v>
      </c>
      <c r="D87">
        <v>0.88959999999999995</v>
      </c>
      <c r="E87">
        <f>B87*C87</f>
        <v>200</v>
      </c>
      <c r="F87" s="3">
        <f>D87*E87/1000</f>
        <v>0.17791999999999999</v>
      </c>
    </row>
    <row r="88" spans="1:6" ht="18" x14ac:dyDescent="0.25">
      <c r="A88" s="14" t="s">
        <v>93</v>
      </c>
      <c r="B88" s="15"/>
      <c r="C88" s="16"/>
      <c r="D88" s="15"/>
      <c r="E88" s="15"/>
      <c r="F88" s="15"/>
    </row>
    <row r="89" spans="1:6" x14ac:dyDescent="0.2">
      <c r="A89" t="s">
        <v>92</v>
      </c>
      <c r="B89">
        <v>1</v>
      </c>
      <c r="C89" s="4">
        <v>100</v>
      </c>
      <c r="D89">
        <v>0.88959999999999995</v>
      </c>
      <c r="E89">
        <f>B89*C89</f>
        <v>100</v>
      </c>
      <c r="F89" s="3">
        <f>D89*E89/1000</f>
        <v>8.8959999999999997E-2</v>
      </c>
    </row>
    <row r="90" spans="1:6" x14ac:dyDescent="0.2">
      <c r="A90" t="s">
        <v>91</v>
      </c>
      <c r="B90">
        <v>2</v>
      </c>
      <c r="C90" s="4">
        <v>100</v>
      </c>
      <c r="D90">
        <v>0.88959999999999995</v>
      </c>
      <c r="E90">
        <f>B90*C90</f>
        <v>200</v>
      </c>
      <c r="F90" s="3">
        <f>D90*E90/1000</f>
        <v>0.17791999999999999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8E5BA-C139-D94E-A63A-6B4A2A1BC4D5}">
  <dimension ref="A1:D3"/>
  <sheetViews>
    <sheetView workbookViewId="0">
      <selection activeCell="B1" sqref="B1"/>
    </sheetView>
  </sheetViews>
  <sheetFormatPr baseColWidth="10" defaultRowHeight="16" x14ac:dyDescent="0.2"/>
  <cols>
    <col min="2" max="2" width="18.5" bestFit="1" customWidth="1"/>
    <col min="3" max="3" width="13.6640625" bestFit="1" customWidth="1"/>
  </cols>
  <sheetData>
    <row r="1" spans="1:4" x14ac:dyDescent="0.2">
      <c r="A1" t="s">
        <v>96</v>
      </c>
      <c r="B1" t="s">
        <v>98</v>
      </c>
      <c r="C1" t="s">
        <v>97</v>
      </c>
      <c r="D1" t="s">
        <v>99</v>
      </c>
    </row>
    <row r="2" spans="1:4" x14ac:dyDescent="0.2">
      <c r="A2">
        <v>10</v>
      </c>
      <c r="B2" s="1">
        <v>84</v>
      </c>
      <c r="C2" s="18">
        <v>20</v>
      </c>
      <c r="D2">
        <f>A2*B2*C2</f>
        <v>16800</v>
      </c>
    </row>
    <row r="3" spans="1:4" x14ac:dyDescent="0.2">
      <c r="C3" s="1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4D23C94EC19841AA0B1397A0480555" ma:contentTypeVersion="22" ma:contentTypeDescription="Create a new document." ma:contentTypeScope="" ma:versionID="968eecc0ad968ca66435f9005ce0215d">
  <xsd:schema xmlns:xsd="http://www.w3.org/2001/XMLSchema" xmlns:xs="http://www.w3.org/2001/XMLSchema" xmlns:p="http://schemas.microsoft.com/office/2006/metadata/properties" xmlns:ns2="cdd1536e-0574-492a-b947-039b18ebad02" xmlns:ns3="01379f4c-6986-4fdb-b580-66df199f2fd7" targetNamespace="http://schemas.microsoft.com/office/2006/metadata/properties" ma:root="true" ma:fieldsID="0ade225c3399b34fa1702225250e7413" ns2:_="" ns3:_="">
    <xsd:import namespace="cdd1536e-0574-492a-b947-039b18ebad02"/>
    <xsd:import namespace="01379f4c-6986-4fdb-b580-66df199f2fd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2:TaxCatchAll" minOccurs="0"/>
                <xsd:element ref="ns3:lcf76f155ced4ddcb4097134ff3c332f" minOccurs="0"/>
                <xsd:element ref="ns3:MediaLengthInSeconds" minOccurs="0"/>
                <xsd:element ref="ns3:MediaServiceLocation" minOccurs="0"/>
                <xsd:element ref="ns3:MediaServiceObjectDetectorVersions" minOccurs="0"/>
                <xsd:element ref="ns3:MediaServiceSearchPropertie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d1536e-0574-492a-b947-039b18ebad0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277fbabf-e35e-44c4-91d1-ff1ddbbea9c2}" ma:internalName="TaxCatchAll" ma:showField="CatchAllData" ma:web="cdd1536e-0574-492a-b947-039b18ebad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79f4c-6986-4fdb-b580-66df199f2f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dd1536e-0574-492a-b947-039b18ebad02" xsi:nil="true"/>
    <lcf76f155ced4ddcb4097134ff3c332f xmlns="01379f4c-6986-4fdb-b580-66df199f2fd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C04EB80-86A6-4BDC-ABE8-D5D7A9D180BA}"/>
</file>

<file path=customXml/itemProps2.xml><?xml version="1.0" encoding="utf-8"?>
<ds:datastoreItem xmlns:ds="http://schemas.openxmlformats.org/officeDocument/2006/customXml" ds:itemID="{4EE63383-6816-45F7-A5C0-BE56AB3A8D0D}"/>
</file>

<file path=customXml/itemProps3.xml><?xml version="1.0" encoding="utf-8"?>
<ds:datastoreItem xmlns:ds="http://schemas.openxmlformats.org/officeDocument/2006/customXml" ds:itemID="{3764A92A-220F-4FD1-A5EC-3025EFD9C3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Menendez Burns</dc:creator>
  <cp:lastModifiedBy>Francisco Menendez Burns</cp:lastModifiedBy>
  <dcterms:created xsi:type="dcterms:W3CDTF">2023-10-10T14:23:28Z</dcterms:created>
  <dcterms:modified xsi:type="dcterms:W3CDTF">2024-02-08T21:42:19Z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0x010100754D23C94EC19841AA0B1397A0480555</vt:lpwstr>
  </property>
</Properties>
</file>