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ocuments/PSU/Lab/Cd/1project/LicorMeasurementDataTransfer/"/>
    </mc:Choice>
  </mc:AlternateContent>
  <xr:revisionPtr revIDLastSave="0" documentId="8_{64800917-84EB-AE47-84D4-89C33CF9095E}" xr6:coauthVersionLast="47" xr6:coauthVersionMax="47" xr10:uidLastSave="{00000000-0000-0000-0000-000000000000}"/>
  <bookViews>
    <workbookView xWindow="5300" yWindow="3740" windowWidth="27240" windowHeight="16440" xr2:uid="{00000000-000D-0000-FFFF-FFFF00000000}"/>
  </bookViews>
  <sheets>
    <sheet name="co2 response morning auto_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N16" i="1" s="1"/>
  <c r="AO16" i="1"/>
  <c r="E16" i="1" s="1"/>
  <c r="AQ16" i="1"/>
  <c r="AR16" i="1"/>
  <c r="AS16" i="1"/>
  <c r="AX16" i="1"/>
  <c r="AY16" i="1" s="1"/>
  <c r="BA16" i="1"/>
  <c r="L18" i="1"/>
  <c r="N18" i="1" s="1"/>
  <c r="AO18" i="1"/>
  <c r="AP18" i="1" s="1"/>
  <c r="AQ18" i="1"/>
  <c r="AR18" i="1"/>
  <c r="AS18" i="1"/>
  <c r="AX18" i="1"/>
  <c r="AY18" i="1" s="1"/>
  <c r="BA18" i="1"/>
  <c r="L20" i="1"/>
  <c r="N20" i="1" s="1"/>
  <c r="AO20" i="1"/>
  <c r="E20" i="1" s="1"/>
  <c r="AQ20" i="1"/>
  <c r="AR20" i="1"/>
  <c r="AS20" i="1"/>
  <c r="AX20" i="1"/>
  <c r="AY20" i="1" s="1"/>
  <c r="BA20" i="1"/>
  <c r="L22" i="1"/>
  <c r="N22" i="1" s="1"/>
  <c r="AO22" i="1"/>
  <c r="E22" i="1" s="1"/>
  <c r="AQ22" i="1"/>
  <c r="AR22" i="1"/>
  <c r="AS22" i="1"/>
  <c r="AX22" i="1"/>
  <c r="AY22" i="1" s="1"/>
  <c r="BA22" i="1"/>
  <c r="L24" i="1"/>
  <c r="N24" i="1" s="1"/>
  <c r="AO24" i="1"/>
  <c r="E24" i="1" s="1"/>
  <c r="AP24" i="1"/>
  <c r="AQ24" i="1"/>
  <c r="AR24" i="1"/>
  <c r="AS24" i="1"/>
  <c r="AX24" i="1"/>
  <c r="AY24" i="1" s="1"/>
  <c r="BA24" i="1"/>
  <c r="L26" i="1"/>
  <c r="N26" i="1" s="1"/>
  <c r="AO26" i="1"/>
  <c r="E26" i="1" s="1"/>
  <c r="AP26" i="1"/>
  <c r="H26" i="1" s="1"/>
  <c r="AQ26" i="1"/>
  <c r="AR26" i="1"/>
  <c r="AS26" i="1"/>
  <c r="AX26" i="1"/>
  <c r="AY26" i="1" s="1"/>
  <c r="BA26" i="1"/>
  <c r="L28" i="1"/>
  <c r="N28" i="1" s="1"/>
  <c r="AO28" i="1"/>
  <c r="E28" i="1" s="1"/>
  <c r="AP28" i="1"/>
  <c r="H28" i="1" s="1"/>
  <c r="AQ28" i="1"/>
  <c r="AR28" i="1"/>
  <c r="AS28" i="1"/>
  <c r="AX28" i="1"/>
  <c r="AY28" i="1"/>
  <c r="BA28" i="1"/>
  <c r="L30" i="1"/>
  <c r="N30" i="1"/>
  <c r="AO30" i="1"/>
  <c r="E30" i="1" s="1"/>
  <c r="AP30" i="1"/>
  <c r="H30" i="1" s="1"/>
  <c r="AQ30" i="1"/>
  <c r="AR30" i="1"/>
  <c r="AS30" i="1"/>
  <c r="AX30" i="1"/>
  <c r="AY30" i="1"/>
  <c r="BA30" i="1"/>
  <c r="L31" i="1"/>
  <c r="N31" i="1" s="1"/>
  <c r="AO31" i="1"/>
  <c r="E31" i="1" s="1"/>
  <c r="AQ31" i="1"/>
  <c r="AR31" i="1"/>
  <c r="AS31" i="1"/>
  <c r="AX31" i="1"/>
  <c r="AY31" i="1"/>
  <c r="BA31" i="1"/>
  <c r="BB31" i="1"/>
  <c r="L32" i="1"/>
  <c r="N32" i="1" s="1"/>
  <c r="AO32" i="1"/>
  <c r="E32" i="1" s="1"/>
  <c r="AQ32" i="1"/>
  <c r="AR32" i="1"/>
  <c r="AS32" i="1"/>
  <c r="AX32" i="1"/>
  <c r="AY32" i="1"/>
  <c r="BA32" i="1"/>
  <c r="L33" i="1"/>
  <c r="N33" i="1" s="1"/>
  <c r="AO33" i="1"/>
  <c r="E33" i="1" s="1"/>
  <c r="AQ33" i="1"/>
  <c r="AR33" i="1"/>
  <c r="AS33" i="1"/>
  <c r="AX33" i="1"/>
  <c r="AY33" i="1"/>
  <c r="BA33" i="1"/>
  <c r="L34" i="1"/>
  <c r="N34" i="1" s="1"/>
  <c r="AO34" i="1"/>
  <c r="E34" i="1" s="1"/>
  <c r="AQ34" i="1"/>
  <c r="AR34" i="1"/>
  <c r="AS34" i="1"/>
  <c r="AX34" i="1"/>
  <c r="AY34" i="1" s="1"/>
  <c r="BB34" i="1" s="1"/>
  <c r="BA34" i="1"/>
  <c r="L35" i="1"/>
  <c r="N35" i="1" s="1"/>
  <c r="AO35" i="1"/>
  <c r="E35" i="1" s="1"/>
  <c r="AQ35" i="1"/>
  <c r="AR35" i="1"/>
  <c r="AS35" i="1"/>
  <c r="AX35" i="1"/>
  <c r="AY35" i="1" s="1"/>
  <c r="BA35" i="1"/>
  <c r="L36" i="1"/>
  <c r="N36" i="1" s="1"/>
  <c r="AO36" i="1"/>
  <c r="E36" i="1" s="1"/>
  <c r="AQ36" i="1"/>
  <c r="AR36" i="1"/>
  <c r="AS36" i="1"/>
  <c r="AX36" i="1"/>
  <c r="AY36" i="1" s="1"/>
  <c r="BA36" i="1"/>
  <c r="BB22" i="1" l="1"/>
  <c r="BG33" i="1"/>
  <c r="BB24" i="1"/>
  <c r="BB30" i="1"/>
  <c r="BG28" i="1"/>
  <c r="AP36" i="1"/>
  <c r="H36" i="1" s="1"/>
  <c r="AP16" i="1"/>
  <c r="H16" i="1" s="1"/>
  <c r="AP35" i="1"/>
  <c r="H35" i="1" s="1"/>
  <c r="AP20" i="1"/>
  <c r="H20" i="1" s="1"/>
  <c r="BB18" i="1"/>
  <c r="AP31" i="1"/>
  <c r="AT31" i="1" s="1"/>
  <c r="J31" i="1" s="1"/>
  <c r="AU31" i="1" s="1"/>
  <c r="AV31" i="1" s="1"/>
  <c r="AW31" i="1" s="1"/>
  <c r="AZ31" i="1" s="1"/>
  <c r="F31" i="1" s="1"/>
  <c r="BC31" i="1" s="1"/>
  <c r="G31" i="1" s="1"/>
  <c r="BB35" i="1"/>
  <c r="AP32" i="1"/>
  <c r="H32" i="1" s="1"/>
  <c r="AT20" i="1"/>
  <c r="J20" i="1" s="1"/>
  <c r="AU20" i="1" s="1"/>
  <c r="AV20" i="1" s="1"/>
  <c r="AW20" i="1" s="1"/>
  <c r="AZ20" i="1" s="1"/>
  <c r="F20" i="1" s="1"/>
  <c r="BC20" i="1" s="1"/>
  <c r="G20" i="1" s="1"/>
  <c r="BG20" i="1"/>
  <c r="AT26" i="1"/>
  <c r="J26" i="1" s="1"/>
  <c r="AU26" i="1" s="1"/>
  <c r="AV26" i="1" s="1"/>
  <c r="AW26" i="1" s="1"/>
  <c r="AZ26" i="1" s="1"/>
  <c r="F26" i="1" s="1"/>
  <c r="BC26" i="1" s="1"/>
  <c r="G26" i="1" s="1"/>
  <c r="AP33" i="1"/>
  <c r="H33" i="1" s="1"/>
  <c r="BB33" i="1"/>
  <c r="AT24" i="1"/>
  <c r="J24" i="1" s="1"/>
  <c r="AU24" i="1" s="1"/>
  <c r="I24" i="1" s="1"/>
  <c r="AP34" i="1"/>
  <c r="H34" i="1" s="1"/>
  <c r="BB20" i="1"/>
  <c r="BB28" i="1"/>
  <c r="AP22" i="1"/>
  <c r="H22" i="1" s="1"/>
  <c r="AT22" i="1"/>
  <c r="J22" i="1" s="1"/>
  <c r="AU22" i="1" s="1"/>
  <c r="I22" i="1" s="1"/>
  <c r="E18" i="1"/>
  <c r="BG18" i="1" s="1"/>
  <c r="BB16" i="1"/>
  <c r="AT28" i="1"/>
  <c r="J28" i="1" s="1"/>
  <c r="AU28" i="1" s="1"/>
  <c r="AV28" i="1" s="1"/>
  <c r="AW28" i="1" s="1"/>
  <c r="AZ28" i="1" s="1"/>
  <c r="F28" i="1" s="1"/>
  <c r="BC28" i="1" s="1"/>
  <c r="G28" i="1" s="1"/>
  <c r="BB26" i="1"/>
  <c r="AT30" i="1"/>
  <c r="J30" i="1" s="1"/>
  <c r="AU30" i="1" s="1"/>
  <c r="AV30" i="1" s="1"/>
  <c r="AW30" i="1" s="1"/>
  <c r="AZ30" i="1" s="1"/>
  <c r="F30" i="1" s="1"/>
  <c r="BC30" i="1" s="1"/>
  <c r="G30" i="1" s="1"/>
  <c r="BB36" i="1"/>
  <c r="BB32" i="1"/>
  <c r="BG35" i="1"/>
  <c r="AT18" i="1"/>
  <c r="J18" i="1" s="1"/>
  <c r="AU18" i="1" s="1"/>
  <c r="H18" i="1"/>
  <c r="BG22" i="1"/>
  <c r="BG31" i="1"/>
  <c r="BG34" i="1"/>
  <c r="BG30" i="1"/>
  <c r="BG16" i="1"/>
  <c r="BG24" i="1"/>
  <c r="AV24" i="1"/>
  <c r="AW24" i="1" s="1"/>
  <c r="AZ24" i="1" s="1"/>
  <c r="F24" i="1" s="1"/>
  <c r="BC24" i="1" s="1"/>
  <c r="G24" i="1" s="1"/>
  <c r="BG32" i="1"/>
  <c r="BG26" i="1"/>
  <c r="H24" i="1"/>
  <c r="BG36" i="1"/>
  <c r="AT35" i="1" l="1"/>
  <c r="J35" i="1" s="1"/>
  <c r="AU35" i="1" s="1"/>
  <c r="I35" i="1" s="1"/>
  <c r="AT32" i="1"/>
  <c r="J32" i="1" s="1"/>
  <c r="AU32" i="1" s="1"/>
  <c r="I32" i="1" s="1"/>
  <c r="H31" i="1"/>
  <c r="AT16" i="1"/>
  <c r="J16" i="1" s="1"/>
  <c r="AU16" i="1" s="1"/>
  <c r="AT36" i="1"/>
  <c r="J36" i="1" s="1"/>
  <c r="AU36" i="1" s="1"/>
  <c r="I26" i="1"/>
  <c r="AV32" i="1"/>
  <c r="AW32" i="1" s="1"/>
  <c r="AZ32" i="1" s="1"/>
  <c r="F32" i="1" s="1"/>
  <c r="BC32" i="1" s="1"/>
  <c r="G32" i="1" s="1"/>
  <c r="BD32" i="1" s="1"/>
  <c r="I31" i="1"/>
  <c r="AT34" i="1"/>
  <c r="J34" i="1" s="1"/>
  <c r="AU34" i="1" s="1"/>
  <c r="AV34" i="1" s="1"/>
  <c r="AW34" i="1" s="1"/>
  <c r="AZ34" i="1" s="1"/>
  <c r="F34" i="1" s="1"/>
  <c r="BC34" i="1" s="1"/>
  <c r="G34" i="1" s="1"/>
  <c r="BE34" i="1" s="1"/>
  <c r="AT33" i="1"/>
  <c r="J33" i="1" s="1"/>
  <c r="AU33" i="1" s="1"/>
  <c r="I33" i="1" s="1"/>
  <c r="I20" i="1"/>
  <c r="AV22" i="1"/>
  <c r="AW22" i="1" s="1"/>
  <c r="AZ22" i="1" s="1"/>
  <c r="F22" i="1" s="1"/>
  <c r="BC22" i="1" s="1"/>
  <c r="G22" i="1" s="1"/>
  <c r="BD22" i="1" s="1"/>
  <c r="AV35" i="1"/>
  <c r="AW35" i="1" s="1"/>
  <c r="AZ35" i="1" s="1"/>
  <c r="F35" i="1" s="1"/>
  <c r="BC35" i="1" s="1"/>
  <c r="G35" i="1" s="1"/>
  <c r="BD35" i="1" s="1"/>
  <c r="BF30" i="1"/>
  <c r="BH30" i="1" s="1"/>
  <c r="I30" i="1"/>
  <c r="I34" i="1"/>
  <c r="I28" i="1"/>
  <c r="BF31" i="1"/>
  <c r="BH31" i="1" s="1"/>
  <c r="BF24" i="1"/>
  <c r="BH24" i="1" s="1"/>
  <c r="BF28" i="1"/>
  <c r="BH28" i="1" s="1"/>
  <c r="BD26" i="1"/>
  <c r="BE26" i="1"/>
  <c r="BD31" i="1"/>
  <c r="BE31" i="1"/>
  <c r="BE28" i="1"/>
  <c r="BD28" i="1"/>
  <c r="BF26" i="1"/>
  <c r="BH26" i="1" s="1"/>
  <c r="I18" i="1"/>
  <c r="AV18" i="1"/>
  <c r="AW18" i="1" s="1"/>
  <c r="AZ18" i="1" s="1"/>
  <c r="F18" i="1" s="1"/>
  <c r="BC18" i="1" s="1"/>
  <c r="G18" i="1" s="1"/>
  <c r="BE30" i="1"/>
  <c r="BD30" i="1"/>
  <c r="BE20" i="1"/>
  <c r="BD20" i="1"/>
  <c r="BE24" i="1"/>
  <c r="BD24" i="1"/>
  <c r="BF20" i="1"/>
  <c r="BH20" i="1" s="1"/>
  <c r="BF32" i="1" l="1"/>
  <c r="BH32" i="1" s="1"/>
  <c r="BE32" i="1"/>
  <c r="BE35" i="1"/>
  <c r="I36" i="1"/>
  <c r="AV36" i="1"/>
  <c r="AW36" i="1" s="1"/>
  <c r="AZ36" i="1" s="1"/>
  <c r="F36" i="1" s="1"/>
  <c r="AV16" i="1"/>
  <c r="AW16" i="1" s="1"/>
  <c r="AZ16" i="1" s="1"/>
  <c r="F16" i="1" s="1"/>
  <c r="I16" i="1"/>
  <c r="BD34" i="1"/>
  <c r="AV33" i="1"/>
  <c r="AW33" i="1" s="1"/>
  <c r="AZ33" i="1" s="1"/>
  <c r="F33" i="1" s="1"/>
  <c r="BC33" i="1" s="1"/>
  <c r="G33" i="1" s="1"/>
  <c r="BE33" i="1" s="1"/>
  <c r="BF22" i="1"/>
  <c r="BH22" i="1" s="1"/>
  <c r="BE22" i="1"/>
  <c r="BF35" i="1"/>
  <c r="BH35" i="1" s="1"/>
  <c r="BF34" i="1"/>
  <c r="BH34" i="1" s="1"/>
  <c r="BD33" i="1"/>
  <c r="BF33" i="1"/>
  <c r="BH33" i="1" s="1"/>
  <c r="BD18" i="1"/>
  <c r="BE18" i="1"/>
  <c r="BF18" i="1"/>
  <c r="BH18" i="1" s="1"/>
  <c r="BC16" i="1" l="1"/>
  <c r="G16" i="1" s="1"/>
  <c r="BF16" i="1"/>
  <c r="BH16" i="1" s="1"/>
  <c r="BC36" i="1"/>
  <c r="G36" i="1" s="1"/>
  <c r="BF36" i="1"/>
  <c r="BH36" i="1" s="1"/>
  <c r="BE36" i="1" l="1"/>
  <c r="BD36" i="1"/>
  <c r="BD16" i="1"/>
  <c r="BE16" i="1"/>
</calcChain>
</file>

<file path=xl/sharedStrings.xml><?xml version="1.0" encoding="utf-8"?>
<sst xmlns="http://schemas.openxmlformats.org/spreadsheetml/2006/main" count="170" uniqueCount="100">
  <si>
    <t>OPEN 6.3.4</t>
  </si>
  <si>
    <t>Fri Dec  8 2023 07:29:33</t>
  </si>
  <si>
    <t>Unit=</t>
  </si>
  <si>
    <t>PSC-4468</t>
  </si>
  <si>
    <t>LCF=</t>
  </si>
  <si>
    <t>LCF-2246</t>
  </si>
  <si>
    <t>LCFCals=</t>
  </si>
  <si>
    <t>LightSource=</t>
  </si>
  <si>
    <t>6400-40 Fluorometer</t>
  </si>
  <si>
    <t>A/D AvgTime=</t>
  </si>
  <si>
    <t>Config=</t>
  </si>
  <si>
    <t>/User/Configs/UserPrefs/LCF_Source-cacao.xml</t>
  </si>
  <si>
    <t>Remark=</t>
  </si>
  <si>
    <t>auto at 8am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</si>
  <si>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</si>
  <si>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</si>
  <si>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</si>
  <si>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</si>
  <si>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</si>
  <si>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</si>
  <si>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</si>
  <si>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</si>
  <si>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</si>
  <si>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</si>
  <si>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</si>
  <si>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</si>
  <si>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</si>
  <si>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</si>
  <si>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</si>
  <si>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</si>
  <si>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</si>
  <si>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</si>
  <si>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</si>
  <si>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</si>
  <si>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</si>
  <si>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</si>
  <si>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</si>
  <si>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</si>
  <si>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</si>
  <si>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</si>
  <si>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</si>
  <si>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</si>
  <si>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</si>
  <si>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</si>
  <si>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</si>
  <si>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</si>
  <si>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</si>
  <si>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</si>
  <si>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</si>
  <si>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</si>
  <si>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</si>
  <si>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</si>
  <si>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</si>
  <si>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</si>
  <si>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</si>
  <si>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</si>
  <si>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</si>
  <si>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</si>
  <si>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</si>
  <si>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</si>
  <si>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</si>
  <si>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</si>
  <si>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</si>
  <si>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</si>
  <si>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</si>
  <si>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</si>
  <si>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</si>
  <si>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</si>
  <si>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</si>
  <si>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</si>
  <si>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</si>
  <si>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</si>
  <si>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</si>
  <si>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</si>
  <si>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</si>
  <si>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</si>
  <si>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"07:29:49 Flow: RH_S -&gt; 64.42 %, resp=slow"
</t>
  </si>
  <si>
    <t xml:space="preserve">"07:31:55 Launched AutoProg /User/Configs/AutoProgs/A-CiCurve2"
</t>
  </si>
  <si>
    <t xml:space="preserve">"07:35:18 Log Option: Logged values are 15 s averages"
</t>
  </si>
  <si>
    <t>07:39:20</t>
  </si>
  <si>
    <t xml:space="preserve">"07:43:41 Low Flow. Increased for matching"
</t>
  </si>
  <si>
    <t>07:43:41</t>
  </si>
  <si>
    <t xml:space="preserve">"07:48:02 Low Flow. Increased for matching"
</t>
  </si>
  <si>
    <t>07:48:02</t>
  </si>
  <si>
    <t xml:space="preserve">"07:52:22 Low Flow. Increased for matching"
</t>
  </si>
  <si>
    <t>07:52:22</t>
  </si>
  <si>
    <t xml:space="preserve">"07:56:42 Low Flow. Increased for matching"
</t>
  </si>
  <si>
    <t>07:56:42</t>
  </si>
  <si>
    <t xml:space="preserve">"08:01:02 Low Flow. Increased for matching"
</t>
  </si>
  <si>
    <t>08:01:02</t>
  </si>
  <si>
    <t xml:space="preserve">"08:05:23 Low Flow. Increased for matching"
</t>
  </si>
  <si>
    <t>08:05:23</t>
  </si>
  <si>
    <t xml:space="preserve">"08:09:58 Low Flow. Increased for matching"
</t>
  </si>
  <si>
    <t>08:09:58</t>
  </si>
  <si>
    <t>08:14:18</t>
  </si>
  <si>
    <t>08:18:38</t>
  </si>
  <si>
    <t>08:22:59</t>
  </si>
  <si>
    <t>08:27:20</t>
  </si>
  <si>
    <t>08:31:40</t>
  </si>
  <si>
    <t>08:37:12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</si>
</sst>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'co2 response morning auto_'!$E$40:$E$53</c:f>
              <c:numCache>
                <c:formatCode>General</c:formatCode>
                <c:ptCount val="14"/>
                <c:pt idx="0">
                  <c:v>-0.46629985699277371</c:v>
                </c:pt>
                <c:pt idx="1">
                  <c:v>-0.1065777979641763</c:v>
                </c:pt>
                <c:pt idx="2">
                  <c:v>-1.4017767065375377</c:v>
                </c:pt>
                <c:pt idx="3">
                  <c:v>-1.8048310838108852</c:v>
                </c:pt>
                <c:pt idx="4">
                  <c:v>-2.1859495793122026</c:v>
                </c:pt>
                <c:pt idx="5">
                  <c:v>-2.2830471632387144</c:v>
                </c:pt>
                <c:pt idx="6">
                  <c:v>-0.61086815820997464</c:v>
                </c:pt>
                <c:pt idx="7">
                  <c:v>-0.46921123899679845</c:v>
                </c:pt>
                <c:pt idx="8">
                  <c:v>-0.36924577923719121</c:v>
                </c:pt>
                <c:pt idx="9">
                  <c:v>-0.45635934815039308</c:v>
                </c:pt>
                <c:pt idx="10">
                  <c:v>0.12693113934097219</c:v>
                </c:pt>
                <c:pt idx="11">
                  <c:v>1.2094991343389341</c:v>
                </c:pt>
                <c:pt idx="12">
                  <c:v>1.4469593280774475</c:v>
                </c:pt>
                <c:pt idx="13">
                  <c:v>1.5769300514478806</c:v>
                </c:pt>
              </c:numCache>
            </c:numRef>
          </c:xVal>
          <c:yVal>
            <c:numRef>
              <c:f>'co2 response morning auto_'!$F$40:$F$53</c:f>
              <c:numCache>
                <c:formatCode>General</c:formatCode>
                <c:ptCount val="14"/>
                <c:pt idx="0">
                  <c:v>2.0226370564774367E-3</c:v>
                </c:pt>
                <c:pt idx="1">
                  <c:v>1.4834128755408054E-3</c:v>
                </c:pt>
                <c:pt idx="2">
                  <c:v>3.1728964480149968E-3</c:v>
                </c:pt>
                <c:pt idx="3">
                  <c:v>5.6558183538175768E-3</c:v>
                </c:pt>
                <c:pt idx="4">
                  <c:v>6.223424469326673E-3</c:v>
                </c:pt>
                <c:pt idx="5">
                  <c:v>2.5882532640591825E-3</c:v>
                </c:pt>
                <c:pt idx="6">
                  <c:v>2.8182602447386195E-2</c:v>
                </c:pt>
                <c:pt idx="7">
                  <c:v>-2.0648056290498536E-2</c:v>
                </c:pt>
                <c:pt idx="8">
                  <c:v>-5.10235020100527E-3</c:v>
                </c:pt>
                <c:pt idx="9">
                  <c:v>2.39109119248602E-6</c:v>
                </c:pt>
                <c:pt idx="10">
                  <c:v>1.8881490839409468E-3</c:v>
                </c:pt>
                <c:pt idx="11">
                  <c:v>2.5445027952552511E-3</c:v>
                </c:pt>
                <c:pt idx="12">
                  <c:v>8.3271946285607421E-4</c:v>
                </c:pt>
                <c:pt idx="13">
                  <c:v>1.281616537307609E-3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A-C947-8B67-0D8DD881E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35615"/>
        <c:axId val="177439615"/>
      </c:scatterChart>
      <c:valAx>
        <c:axId val="17743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9615"/>
        <c:crosses val="autoZero"/>
        <c:crossBetween val="midCat"/>
      </c:valAx>
      <c:valAx>
        <c:axId val="17743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40</xdr:row>
      <xdr:rowOff>6350</xdr:rowOff>
    </xdr:from>
    <xdr:to>
      <xdr:col>13</xdr:col>
      <xdr:colOff>44450</xdr:colOff>
      <xdr:row>53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466CF-6E8C-4C9F-B87E-2619FADB9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tabSelected="1" topLeftCell="A17" workbookViewId="0">
      <selection activeCell="K54" sqref="K54"/>
    </sheetView>
  </sheetViews>
  <sheetFormatPr baseColWidth="10" defaultRowHeight="16" x14ac:dyDescent="0.2"/>
  <sheetData>
    <row r="1" spans="1:60" x14ac:dyDescent="0.2">
      <c r="A1" s="1" t="s">
        <v>0</v>
      </c>
    </row>
    <row r="2" spans="1:60" x14ac:dyDescent="0.2">
      <c r="A2" s="1" t="s">
        <v>1</v>
      </c>
    </row>
    <row r="3" spans="1:60" x14ac:dyDescent="0.2">
      <c r="A3" s="1" t="s">
        <v>2</v>
      </c>
      <c r="B3" s="1" t="s">
        <v>3</v>
      </c>
    </row>
    <row r="4" spans="1:60" x14ac:dyDescent="0.2">
      <c r="A4" s="1" t="s">
        <v>4</v>
      </c>
      <c r="B4" s="1" t="s">
        <v>5</v>
      </c>
    </row>
    <row r="5" spans="1:60" x14ac:dyDescent="0.2">
      <c r="A5" s="1" t="s">
        <v>6</v>
      </c>
      <c r="B5" s="1">
        <v>-2.2899999618530273</v>
      </c>
      <c r="C5" s="1">
        <v>-0.2199999988079071</v>
      </c>
      <c r="D5" s="1">
        <v>-2864</v>
      </c>
    </row>
    <row r="6" spans="1:60" x14ac:dyDescent="0.2">
      <c r="A6" s="1" t="s">
        <v>7</v>
      </c>
      <c r="B6" s="1" t="s">
        <v>8</v>
      </c>
      <c r="C6" s="1">
        <v>1</v>
      </c>
      <c r="D6" s="1">
        <v>0.15999999642372131</v>
      </c>
    </row>
    <row r="7" spans="1:60" x14ac:dyDescent="0.2">
      <c r="A7" s="1" t="s">
        <v>9</v>
      </c>
      <c r="B7" s="1">
        <v>4</v>
      </c>
    </row>
    <row r="8" spans="1:60" x14ac:dyDescent="0.2">
      <c r="A8" s="1" t="s">
        <v>10</v>
      </c>
      <c r="B8" s="1" t="s">
        <v>11</v>
      </c>
    </row>
    <row r="9" spans="1:60" x14ac:dyDescent="0.2">
      <c r="A9" s="1" t="s">
        <v>12</v>
      </c>
      <c r="B9" s="1" t="s">
        <v>13</v>
      </c>
    </row>
    <row r="11" spans="1:60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  <c r="S11" s="1" t="s">
        <v>32</v>
      </c>
      <c r="T11" s="1" t="s">
        <v>33</v>
      </c>
      <c r="U11" s="1" t="s">
        <v>34</v>
      </c>
      <c r="V11" s="1" t="s">
        <v>35</v>
      </c>
      <c r="W11" s="1" t="s">
        <v>36</v>
      </c>
      <c r="X11" s="1" t="s">
        <v>37</v>
      </c>
      <c r="Y11" s="1" t="s">
        <v>38</v>
      </c>
      <c r="Z11" s="1" t="s">
        <v>39</v>
      </c>
      <c r="AA11" s="1" t="s">
        <v>40</v>
      </c>
      <c r="AB11" s="1" t="s">
        <v>41</v>
      </c>
      <c r="AC11" s="1" t="s">
        <v>42</v>
      </c>
      <c r="AD11" s="1" t="s">
        <v>43</v>
      </c>
      <c r="AE11" s="1" t="s">
        <v>44</v>
      </c>
      <c r="AF11" s="1" t="s">
        <v>45</v>
      </c>
      <c r="AG11" s="1" t="s">
        <v>46</v>
      </c>
      <c r="AH11" s="1" t="s">
        <v>47</v>
      </c>
      <c r="AI11" s="1" t="s">
        <v>48</v>
      </c>
      <c r="AJ11" s="1" t="s">
        <v>49</v>
      </c>
      <c r="AK11" s="1" t="s">
        <v>50</v>
      </c>
      <c r="AL11" s="1" t="s">
        <v>51</v>
      </c>
      <c r="AM11" s="1" t="s">
        <v>52</v>
      </c>
      <c r="AN11" s="1" t="s">
        <v>53</v>
      </c>
      <c r="AO11" s="1" t="s">
        <v>54</v>
      </c>
      <c r="AP11" s="1" t="s">
        <v>55</v>
      </c>
      <c r="AQ11" s="1" t="s">
        <v>56</v>
      </c>
      <c r="AR11" s="1" t="s">
        <v>57</v>
      </c>
      <c r="AS11" s="1" t="s">
        <v>58</v>
      </c>
      <c r="AT11" s="1" t="s">
        <v>59</v>
      </c>
      <c r="AU11" s="1" t="s">
        <v>60</v>
      </c>
      <c r="AV11" s="1" t="s">
        <v>61</v>
      </c>
      <c r="AW11" s="1" t="s">
        <v>62</v>
      </c>
      <c r="AX11" s="1" t="s">
        <v>63</v>
      </c>
      <c r="AY11" s="1" t="s">
        <v>64</v>
      </c>
      <c r="AZ11" s="1" t="s">
        <v>65</v>
      </c>
      <c r="BA11" s="1" t="s">
        <v>66</v>
      </c>
      <c r="BB11" s="1" t="s">
        <v>67</v>
      </c>
      <c r="BC11" s="1" t="s">
        <v>68</v>
      </c>
      <c r="BD11" s="1" t="s">
        <v>69</v>
      </c>
      <c r="BE11" s="1" t="s">
        <v>70</v>
      </c>
      <c r="BF11" s="1" t="s">
        <v>71</v>
      </c>
      <c r="BG11" s="1" t="s">
        <v>72</v>
      </c>
      <c r="BH11" s="1" t="s">
        <v>73</v>
      </c>
    </row>
    <row r="12" spans="1:60" x14ac:dyDescent="0.2">
      <c r="A12" s="1" t="s">
        <v>74</v>
      </c>
      <c r="B12" s="1" t="s">
        <v>74</v>
      </c>
      <c r="C12" s="1" t="s">
        <v>74</v>
      </c>
      <c r="D12" s="1" t="s">
        <v>74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74</v>
      </c>
      <c r="L12" s="1" t="s">
        <v>75</v>
      </c>
      <c r="M12" s="1" t="s">
        <v>74</v>
      </c>
      <c r="N12" s="1" t="s">
        <v>75</v>
      </c>
      <c r="O12" s="1" t="s">
        <v>74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74</v>
      </c>
      <c r="AI12" s="1" t="s">
        <v>74</v>
      </c>
      <c r="AJ12" s="1" t="s">
        <v>74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</row>
    <row r="13" spans="1:60" x14ac:dyDescent="0.2">
      <c r="A13" s="1" t="s">
        <v>12</v>
      </c>
      <c r="B13" s="1" t="s">
        <v>76</v>
      </c>
    </row>
    <row r="14" spans="1:60" x14ac:dyDescent="0.2">
      <c r="A14" s="1" t="s">
        <v>12</v>
      </c>
      <c r="B14" s="1" t="s">
        <v>77</v>
      </c>
    </row>
    <row r="15" spans="1:60" x14ac:dyDescent="0.2">
      <c r="A15" s="1" t="s">
        <v>12</v>
      </c>
      <c r="B15" s="1" t="s">
        <v>78</v>
      </c>
    </row>
    <row r="16" spans="1:60" x14ac:dyDescent="0.2">
      <c r="A16" s="1">
        <v>1</v>
      </c>
      <c r="B16" s="1" t="s">
        <v>79</v>
      </c>
      <c r="C16" s="1">
        <v>652.00000199861825</v>
      </c>
      <c r="D16" s="1">
        <v>0</v>
      </c>
      <c r="E16">
        <f>(R16-S16*(1000-T16)/(1000-U16))*AO16</f>
        <v>-0.46629985699277371</v>
      </c>
      <c r="F16">
        <f>IF(AZ16&lt;&gt;0,1/(1/AZ16-1/N16),0)</f>
        <v>2.0226370564774367E-3</v>
      </c>
      <c r="G16">
        <f>((BC16-AP16/2)*S16-E16)/(BC16+AP16/2)</f>
        <v>855.42853288355616</v>
      </c>
      <c r="H16">
        <f>AP16*1000</f>
        <v>2.5538714218192093E-2</v>
      </c>
      <c r="I16">
        <f>(AU16-BA16)</f>
        <v>1.1924787635380532</v>
      </c>
      <c r="J16">
        <f>(P16+AT16*D16)</f>
        <v>27.446929931640625</v>
      </c>
      <c r="K16" s="1">
        <v>2</v>
      </c>
      <c r="L16">
        <f>(K16*AI16+AJ16)</f>
        <v>4.644859790802002</v>
      </c>
      <c r="M16" s="1">
        <v>0</v>
      </c>
      <c r="N16">
        <f>L16*(M16+1)*(M16+1)/(M16*M16+1)</f>
        <v>4.644859790802002</v>
      </c>
      <c r="O16" s="1">
        <v>27.911334991455078</v>
      </c>
      <c r="P16" s="1">
        <v>27.446929931640625</v>
      </c>
      <c r="Q16" s="1">
        <v>27.840957641601562</v>
      </c>
      <c r="R16" s="1">
        <v>499.99600219726562</v>
      </c>
      <c r="S16" s="1">
        <v>500.12387084960938</v>
      </c>
      <c r="T16" s="1">
        <v>25.451740264892578</v>
      </c>
      <c r="U16" s="1">
        <v>25.458757400512695</v>
      </c>
      <c r="V16" s="1">
        <v>65.717987060546875</v>
      </c>
      <c r="W16" s="1">
        <v>65.736106872558594</v>
      </c>
      <c r="X16" s="1">
        <v>709.3643798828125</v>
      </c>
      <c r="Y16" s="1">
        <v>2.3198354244232178</v>
      </c>
      <c r="Z16" s="1">
        <v>102.00917816162109</v>
      </c>
      <c r="AA16" s="1">
        <v>97.479804992675781</v>
      </c>
      <c r="AB16" s="1">
        <v>-2.4254884719848633</v>
      </c>
      <c r="AC16" s="1">
        <v>0.18675832450389862</v>
      </c>
      <c r="AD16" s="1">
        <v>3.4588910639286041E-2</v>
      </c>
      <c r="AE16" s="1">
        <v>1.1313982540741563E-3</v>
      </c>
      <c r="AF16" s="1">
        <v>1.9552445039153099E-2</v>
      </c>
      <c r="AG16" s="1">
        <v>2.5494603905826807E-3</v>
      </c>
      <c r="AH16" s="1">
        <v>0.75</v>
      </c>
      <c r="AI16" s="1">
        <v>-1.355140209197998</v>
      </c>
      <c r="AJ16" s="1">
        <v>7.355140209197998</v>
      </c>
      <c r="AK16" s="1">
        <v>1</v>
      </c>
      <c r="AL16" s="1">
        <v>0</v>
      </c>
      <c r="AM16" s="1">
        <v>0.15999999642372131</v>
      </c>
      <c r="AN16" s="1">
        <v>111215</v>
      </c>
      <c r="AO16">
        <f>X16*0.000001/(K16*0.0001)</f>
        <v>3.5468218994140623</v>
      </c>
      <c r="AP16">
        <f>(U16-T16)/(1000-U16)*AO16</f>
        <v>2.5538714218192094E-5</v>
      </c>
      <c r="AQ16">
        <f>(P16+273.15)</f>
        <v>300.5969299316406</v>
      </c>
      <c r="AR16">
        <f>(O16+273.15)</f>
        <v>301.06133499145506</v>
      </c>
      <c r="AS16">
        <f>(Y16*AK16+Z16*AL16)*AM16</f>
        <v>0.37117365961133686</v>
      </c>
      <c r="AT16">
        <f>((AS16+0.00000010773*(AR16^4-AQ16^4))-AP16*44100)/(L16*0.92*2*29.3+0.00000043092*AQ16^3)</f>
        <v>1.7904609576492578E-2</v>
      </c>
      <c r="AU16">
        <f>0.61365*EXP(17.502*J16/(240.97+J16))</f>
        <v>3.6741934702958723</v>
      </c>
      <c r="AV16">
        <f>AU16*1000/AA16</f>
        <v>37.691842639323454</v>
      </c>
      <c r="AW16">
        <f>(AV16-U16)</f>
        <v>12.233085238810759</v>
      </c>
      <c r="AX16">
        <f>IF(D16,P16,(O16+P16)/2)</f>
        <v>27.679132461547852</v>
      </c>
      <c r="AY16">
        <f>0.61365*EXP(17.502*AX16/(240.97+AX16))</f>
        <v>3.7244319661220353</v>
      </c>
      <c r="AZ16">
        <f>IF(AW16&lt;&gt;0,(1000-(AV16+U16)/2)/AW16*AP16,0)</f>
        <v>2.0217566682331142E-3</v>
      </c>
      <c r="BA16">
        <f>U16*AA16/1000</f>
        <v>2.4817147067578191</v>
      </c>
      <c r="BB16">
        <f>(AY16-BA16)</f>
        <v>1.2427172593642162</v>
      </c>
      <c r="BC16">
        <f>1/(1.6/F16+1.37/N16)</f>
        <v>1.2636769855457553E-3</v>
      </c>
      <c r="BD16">
        <f>G16*AA16*0.001</f>
        <v>83.387006570659793</v>
      </c>
      <c r="BE16">
        <f>G16/S16</f>
        <v>1.7104333201099879</v>
      </c>
      <c r="BF16">
        <f>(1-AP16*AA16/AU16/F16)*100</f>
        <v>66.500856795256212</v>
      </c>
      <c r="BG16">
        <f>(S16-E16/(N16/1.35))</f>
        <v>500.25939804209577</v>
      </c>
      <c r="BH16">
        <f>E16*BF16/100/BG16</f>
        <v>-6.1986521662338713E-4</v>
      </c>
    </row>
    <row r="17" spans="1:60" x14ac:dyDescent="0.2">
      <c r="A17" s="1" t="s">
        <v>12</v>
      </c>
      <c r="B17" s="1" t="s">
        <v>80</v>
      </c>
    </row>
    <row r="18" spans="1:60" x14ac:dyDescent="0.2">
      <c r="A18" s="1">
        <v>2</v>
      </c>
      <c r="B18" s="1" t="s">
        <v>81</v>
      </c>
      <c r="C18" s="1">
        <v>913.00000199861825</v>
      </c>
      <c r="D18" s="1">
        <v>0</v>
      </c>
      <c r="E18">
        <f>(R18-S18*(1000-T18)/(1000-U18))*AO18</f>
        <v>-0.1065777979641763</v>
      </c>
      <c r="F18">
        <f>IF(AZ18&lt;&gt;0,1/(1/AZ18-1/N18),0)</f>
        <v>1.4834128755408054E-3</v>
      </c>
      <c r="G18">
        <f>((BC18-AP18/2)*S18-E18)/(BC18+AP18/2)</f>
        <v>505.35103354247696</v>
      </c>
      <c r="H18">
        <f>AP18*1000</f>
        <v>2.0980577212267568E-2</v>
      </c>
      <c r="I18">
        <f>(AU18-BA18)</f>
        <v>1.3361420653518992</v>
      </c>
      <c r="J18">
        <f>(P18+AT18*D18)</f>
        <v>27.603057861328125</v>
      </c>
      <c r="K18" s="1">
        <v>2</v>
      </c>
      <c r="L18">
        <f>(K18*AI18+AJ18)</f>
        <v>4.644859790802002</v>
      </c>
      <c r="M18" s="1">
        <v>0</v>
      </c>
      <c r="N18">
        <f>L18*(M18+1)*(M18+1)/(M18*M18+1)</f>
        <v>4.644859790802002</v>
      </c>
      <c r="O18" s="1">
        <v>28.020891189575195</v>
      </c>
      <c r="P18" s="1">
        <v>27.603057861328125</v>
      </c>
      <c r="Q18" s="1">
        <v>27.938440322875977</v>
      </c>
      <c r="R18" s="1">
        <v>399.81588745117188</v>
      </c>
      <c r="S18" s="1">
        <v>400.61907958984375</v>
      </c>
      <c r="T18" s="1">
        <v>24.163211822509766</v>
      </c>
      <c r="U18" s="1">
        <v>24.330686569213867</v>
      </c>
      <c r="V18" s="1">
        <v>61.994003295898438</v>
      </c>
      <c r="W18" s="1">
        <v>62.423679351806641</v>
      </c>
      <c r="X18" s="1">
        <v>24.445602416992188</v>
      </c>
      <c r="Y18" s="1">
        <v>2.2288036346435547</v>
      </c>
      <c r="Z18" s="1">
        <v>103.48464202880859</v>
      </c>
      <c r="AA18" s="1">
        <v>97.480400085449219</v>
      </c>
      <c r="AB18" s="1">
        <v>-1.1989427804946899</v>
      </c>
      <c r="AC18" s="1">
        <v>0.2034481018781662</v>
      </c>
      <c r="AD18" s="1">
        <v>1.7763011157512665E-2</v>
      </c>
      <c r="AE18" s="1">
        <v>2.8061808552592993E-3</v>
      </c>
      <c r="AF18" s="1">
        <v>4.6714704483747482E-2</v>
      </c>
      <c r="AG18" s="1">
        <v>2.2753991652280092E-3</v>
      </c>
      <c r="AH18" s="1">
        <v>0.25</v>
      </c>
      <c r="AI18" s="1">
        <v>-1.355140209197998</v>
      </c>
      <c r="AJ18" s="1">
        <v>7.355140209197998</v>
      </c>
      <c r="AK18" s="1">
        <v>1</v>
      </c>
      <c r="AL18" s="1">
        <v>0</v>
      </c>
      <c r="AM18" s="1">
        <v>0.15999999642372131</v>
      </c>
      <c r="AN18" s="1">
        <v>111315</v>
      </c>
      <c r="AO18">
        <f>X18*0.000001/(K18*0.0001)</f>
        <v>0.12222801208496092</v>
      </c>
      <c r="AP18">
        <f>(U18-T18)/(1000-U18)*AO18</f>
        <v>2.0980577212267569E-5</v>
      </c>
      <c r="AQ18">
        <f>(P18+273.15)</f>
        <v>300.7530578613281</v>
      </c>
      <c r="AR18">
        <f>(O18+273.15)</f>
        <v>301.17089118957517</v>
      </c>
      <c r="AS18">
        <f>(Y18*AK18+Z18*AL18)*AM18</f>
        <v>0.35660857357214581</v>
      </c>
      <c r="AT18">
        <f>((AS18+0.00000010773*(AR18^4-AQ18^4))-AP18*44100)/(L18*0.92*2*29.3+0.00000043092*AQ18^3)</f>
        <v>1.655515172149969E-2</v>
      </c>
      <c r="AU18">
        <f>0.61365*EXP(17.502*J18/(240.97+J18))</f>
        <v>3.707907126472533</v>
      </c>
      <c r="AV18">
        <f>AU18*1000/AA18</f>
        <v>38.037463153846943</v>
      </c>
      <c r="AW18">
        <f>(AV18-U18)</f>
        <v>13.706776584633076</v>
      </c>
      <c r="AX18">
        <f>IF(D18,P18,(O18+P18)/2)</f>
        <v>27.81197452545166</v>
      </c>
      <c r="AY18">
        <f>0.61365*EXP(17.502*AX18/(240.97+AX18))</f>
        <v>3.7534418940412198</v>
      </c>
      <c r="AZ18">
        <f>IF(AW18&lt;&gt;0,(1000-(AV18+U18)/2)/AW18*AP18,0)</f>
        <v>1.4829392743316698E-3</v>
      </c>
      <c r="BA18">
        <f>U18*AA18/1000</f>
        <v>2.3717650611206338</v>
      </c>
      <c r="BB18">
        <f>(AY18-BA18)</f>
        <v>1.381676832920586</v>
      </c>
      <c r="BC18">
        <f>1/(1.6/F18+1.37/N18)</f>
        <v>9.2687958493345673E-4</v>
      </c>
      <c r="BD18">
        <f>G18*AA18*0.001</f>
        <v>49.261820933315924</v>
      </c>
      <c r="BE18">
        <f>G18/S18</f>
        <v>1.2614252772480492</v>
      </c>
      <c r="BF18">
        <f>(1-AP18*AA18/AU18/F18)*100</f>
        <v>62.817049939603329</v>
      </c>
      <c r="BG18">
        <f>(S18-E18/(N18/1.35))</f>
        <v>400.65005577292175</v>
      </c>
      <c r="BH18">
        <f>E18*BF18/100/BG18</f>
        <v>-1.6710100899032737E-4</v>
      </c>
    </row>
    <row r="19" spans="1:60" x14ac:dyDescent="0.2">
      <c r="A19" s="1" t="s">
        <v>12</v>
      </c>
      <c r="B19" s="1" t="s">
        <v>82</v>
      </c>
    </row>
    <row r="20" spans="1:60" x14ac:dyDescent="0.2">
      <c r="A20" s="1">
        <v>3</v>
      </c>
      <c r="B20" s="1" t="s">
        <v>83</v>
      </c>
      <c r="C20" s="1">
        <v>1173.5000020330772</v>
      </c>
      <c r="D20" s="1">
        <v>0</v>
      </c>
      <c r="E20">
        <f>(R20-S20*(1000-T20)/(1000-U20))*AO20</f>
        <v>-1.4017767065375377</v>
      </c>
      <c r="F20">
        <f>IF(AZ20&lt;&gt;0,1/(1/AZ20-1/N20),0)</f>
        <v>3.1728964480149968E-3</v>
      </c>
      <c r="G20">
        <f>((BC20-AP20/2)*S20-E20)/(BC20+AP20/2)</f>
        <v>1004.1351989162127</v>
      </c>
      <c r="H20">
        <f>AP20*1000</f>
        <v>4.36205638434842E-2</v>
      </c>
      <c r="I20">
        <f>(AU20-BA20)</f>
        <v>1.2989510713807508</v>
      </c>
      <c r="J20">
        <f>(P20+AT20*D20)</f>
        <v>27.591146469116211</v>
      </c>
      <c r="K20" s="1">
        <v>2</v>
      </c>
      <c r="L20">
        <f>(K20*AI20+AJ20)</f>
        <v>4.644859790802002</v>
      </c>
      <c r="M20" s="1">
        <v>0</v>
      </c>
      <c r="N20">
        <f>L20*(M20+1)*(M20+1)/(M20*M20+1)</f>
        <v>4.644859790802002</v>
      </c>
      <c r="O20" s="1">
        <v>28.019647598266602</v>
      </c>
      <c r="P20" s="1">
        <v>27.591146469116211</v>
      </c>
      <c r="Q20" s="1">
        <v>27.937145233154297</v>
      </c>
      <c r="R20" s="1">
        <v>299.87545776367188</v>
      </c>
      <c r="S20" s="1">
        <v>311.322509765625</v>
      </c>
      <c r="T20" s="1">
        <v>24.336236953735352</v>
      </c>
      <c r="U20" s="1">
        <v>24.687051773071289</v>
      </c>
      <c r="V20" s="1">
        <v>62.439094543457031</v>
      </c>
      <c r="W20" s="1">
        <v>63.33917236328125</v>
      </c>
      <c r="X20" s="1">
        <v>24.254220962524414</v>
      </c>
      <c r="Y20" s="1">
        <v>2.3037171363830566</v>
      </c>
      <c r="Z20" s="1">
        <v>109.97490692138672</v>
      </c>
      <c r="AA20" s="1">
        <v>97.475166320800781</v>
      </c>
      <c r="AB20" s="1">
        <v>0.19716623425483704</v>
      </c>
      <c r="AC20" s="1">
        <v>0.21107368171215057</v>
      </c>
      <c r="AD20" s="1">
        <v>0.70629197359085083</v>
      </c>
      <c r="AE20" s="1">
        <v>2.6902178302407265E-2</v>
      </c>
      <c r="AF20" s="1">
        <v>0.76951885223388672</v>
      </c>
      <c r="AG20" s="1">
        <v>2.2669775411486626E-2</v>
      </c>
      <c r="AH20" s="1">
        <v>0.75</v>
      </c>
      <c r="AI20" s="1">
        <v>-1.355140209197998</v>
      </c>
      <c r="AJ20" s="1">
        <v>7.355140209197998</v>
      </c>
      <c r="AK20" s="1">
        <v>1</v>
      </c>
      <c r="AL20" s="1">
        <v>0</v>
      </c>
      <c r="AM20" s="1">
        <v>0.15999999642372131</v>
      </c>
      <c r="AN20" s="1">
        <v>111315</v>
      </c>
      <c r="AO20">
        <f>X20*0.000001/(K20*0.0001)</f>
        <v>0.12127110481262206</v>
      </c>
      <c r="AP20">
        <f>(U20-T20)/(1000-U20)*AO20</f>
        <v>4.3620563843484204E-5</v>
      </c>
      <c r="AQ20">
        <f>(P20+273.15)</f>
        <v>300.74114646911619</v>
      </c>
      <c r="AR20">
        <f>(O20+273.15)</f>
        <v>301.16964759826658</v>
      </c>
      <c r="AS20">
        <f>(Y20*AK20+Z20*AL20)*AM20</f>
        <v>0.36859473358255457</v>
      </c>
      <c r="AT20">
        <f>((AS20+0.00000010773*(AR20^4-AQ20^4))-AP20*44100)/(L20*0.92*2*29.3+0.00000043092*AQ20^3)</f>
        <v>1.3268951218531713E-2</v>
      </c>
      <c r="AU20">
        <f>0.61365*EXP(17.502*J20/(240.97+J20))</f>
        <v>3.7053255489310946</v>
      </c>
      <c r="AV20">
        <f>AU20*1000/AA20</f>
        <v>38.013021047191522</v>
      </c>
      <c r="AW20">
        <f>(AV20-U20)</f>
        <v>13.325969274120233</v>
      </c>
      <c r="AX20">
        <f>IF(D20,P20,(O20+P20)/2)</f>
        <v>27.805397033691406</v>
      </c>
      <c r="AY20">
        <f>0.61365*EXP(17.502*AX20/(240.97+AX20))</f>
        <v>3.7520008819169197</v>
      </c>
      <c r="AZ20">
        <f>IF(AW20&lt;&gt;0,(1000-(AV20+U20)/2)/AW20*AP20,0)</f>
        <v>3.1707305269582362E-3</v>
      </c>
      <c r="BA20">
        <f>U20*AA20/1000</f>
        <v>2.4063744775503437</v>
      </c>
      <c r="BB20">
        <f>(AY20-BA20)</f>
        <v>1.345626404366576</v>
      </c>
      <c r="BC20">
        <f>1/(1.6/F20+1.37/N20)</f>
        <v>1.981901060066479E-3</v>
      </c>
      <c r="BD20">
        <f>G20*AA20*0.001</f>
        <v>97.878245522928225</v>
      </c>
      <c r="BE20">
        <f>G20/S20</f>
        <v>3.2253857893930076</v>
      </c>
      <c r="BF20">
        <f>(1-AP20*AA20/AU20/F20)*100</f>
        <v>63.833790775662891</v>
      </c>
      <c r="BG20">
        <f>(S20-E20/(N20/1.35))</f>
        <v>311.72992756488196</v>
      </c>
      <c r="BH20">
        <f>E20*BF20/100/BG20</f>
        <v>-2.8704565422481257E-3</v>
      </c>
    </row>
    <row r="21" spans="1:60" x14ac:dyDescent="0.2">
      <c r="A21" s="1" t="s">
        <v>12</v>
      </c>
      <c r="B21" s="1" t="s">
        <v>84</v>
      </c>
    </row>
    <row r="22" spans="1:60" x14ac:dyDescent="0.2">
      <c r="A22" s="1">
        <v>4</v>
      </c>
      <c r="B22" s="1" t="s">
        <v>85</v>
      </c>
      <c r="C22" s="1">
        <v>1433.5000020330772</v>
      </c>
      <c r="D22" s="1">
        <v>0</v>
      </c>
      <c r="E22">
        <f>(R22-S22*(1000-T22)/(1000-U22))*AO22</f>
        <v>-1.8048310838108852</v>
      </c>
      <c r="F22">
        <f>IF(AZ22&lt;&gt;0,1/(1/AZ22-1/N22),0)</f>
        <v>5.6558183538175768E-3</v>
      </c>
      <c r="G22">
        <f>((BC22-AP22/2)*S22-E22)/(BC22+AP22/2)</f>
        <v>715.45402627246449</v>
      </c>
      <c r="H22">
        <f>AP22*1000</f>
        <v>7.8393032330912979E-2</v>
      </c>
      <c r="I22">
        <f>(AU22-BA22)</f>
        <v>1.3102850367663952</v>
      </c>
      <c r="J22">
        <f>(P22+AT22*D22)</f>
        <v>27.628602981567383</v>
      </c>
      <c r="K22" s="1">
        <v>2</v>
      </c>
      <c r="L22">
        <f>(K22*AI22+AJ22)</f>
        <v>4.644859790802002</v>
      </c>
      <c r="M22" s="1">
        <v>0</v>
      </c>
      <c r="N22">
        <f>L22*(M22+1)*(M22+1)/(M22*M22+1)</f>
        <v>4.644859790802002</v>
      </c>
      <c r="O22" s="1">
        <v>28.045793533325195</v>
      </c>
      <c r="P22" s="1">
        <v>27.628602981567383</v>
      </c>
      <c r="Q22" s="1">
        <v>27.965862274169922</v>
      </c>
      <c r="R22" s="1">
        <v>199.98747253417969</v>
      </c>
      <c r="S22" s="1">
        <v>214.66928100585938</v>
      </c>
      <c r="T22" s="1">
        <v>24.025960922241211</v>
      </c>
      <c r="U22" s="1">
        <v>24.653799057006836</v>
      </c>
      <c r="V22" s="1">
        <v>61.549945831298828</v>
      </c>
      <c r="W22" s="1">
        <v>63.158340454101562</v>
      </c>
      <c r="X22" s="1">
        <v>24.356706619262695</v>
      </c>
      <c r="Y22" s="1">
        <v>2.405423641204834</v>
      </c>
      <c r="Z22" s="1">
        <v>147.35113525390625</v>
      </c>
      <c r="AA22" s="1">
        <v>97.476409912109375</v>
      </c>
      <c r="AB22" s="1">
        <v>1.1204389333724976</v>
      </c>
      <c r="AC22" s="1">
        <v>0.21689233183860779</v>
      </c>
      <c r="AD22" s="1">
        <v>0.9810681939125061</v>
      </c>
      <c r="AE22" s="1">
        <v>3.1211033463478088E-2</v>
      </c>
      <c r="AF22" s="1">
        <v>1.0384945869445801</v>
      </c>
      <c r="AG22" s="1">
        <v>3.1112696975469589E-2</v>
      </c>
      <c r="AH22" s="1">
        <v>0.75</v>
      </c>
      <c r="AI22" s="1">
        <v>-1.355140209197998</v>
      </c>
      <c r="AJ22" s="1">
        <v>7.355140209197998</v>
      </c>
      <c r="AK22" s="1">
        <v>1</v>
      </c>
      <c r="AL22" s="1">
        <v>0</v>
      </c>
      <c r="AM22" s="1">
        <v>0.15999999642372131</v>
      </c>
      <c r="AN22" s="1">
        <v>111315</v>
      </c>
      <c r="AO22">
        <f>X22*0.000001/(K22*0.0001)</f>
        <v>0.12178353309631347</v>
      </c>
      <c r="AP22">
        <f>(U22-T22)/(1000-U22)*AO22</f>
        <v>7.8393032330912978E-5</v>
      </c>
      <c r="AQ22">
        <f>(P22+273.15)</f>
        <v>300.77860298156736</v>
      </c>
      <c r="AR22">
        <f>(O22+273.15)</f>
        <v>301.19579353332517</v>
      </c>
      <c r="AS22">
        <f>(Y22*AK22+Z22*AL22)*AM22</f>
        <v>0.38486777399030814</v>
      </c>
      <c r="AT22">
        <f>((AS22+0.00000010773*(AR22^4-AQ22^4))-AP22*44100)/(L22*0.92*2*29.3+0.00000043092*AQ22^3)</f>
        <v>6.9800992161805631E-3</v>
      </c>
      <c r="AU22">
        <f>0.61365*EXP(17.502*J22/(240.97+J22))</f>
        <v>3.7134488595379689</v>
      </c>
      <c r="AV22">
        <f>AU22*1000/AA22</f>
        <v>38.095872251411791</v>
      </c>
      <c r="AW22">
        <f>(AV22-U22)</f>
        <v>13.442073194404955</v>
      </c>
      <c r="AX22">
        <f>IF(D22,P22,(O22+P22)/2)</f>
        <v>27.837198257446289</v>
      </c>
      <c r="AY22">
        <f>0.61365*EXP(17.502*AX22/(240.97+AX22))</f>
        <v>3.7589724453403894</v>
      </c>
      <c r="AZ22">
        <f>IF(AW22&lt;&gt;0,(1000-(AV22+U22)/2)/AW22*AP22,0)</f>
        <v>5.6489399162549967E-3</v>
      </c>
      <c r="BA22">
        <f>U22*AA22/1000</f>
        <v>2.4031638227715737</v>
      </c>
      <c r="BB22">
        <f>(AY22-BA22)</f>
        <v>1.3558086225688157</v>
      </c>
      <c r="BC22">
        <f>1/(1.6/F22+1.37/N22)</f>
        <v>3.5312047886359747E-3</v>
      </c>
      <c r="BD22">
        <f>G22*AA22*0.001</f>
        <v>69.739889938203817</v>
      </c>
      <c r="BE22">
        <f>G22/S22</f>
        <v>3.3328197817597212</v>
      </c>
      <c r="BF22">
        <f>(1-AP22*AA22/AU22/F22)*100</f>
        <v>63.616532305877172</v>
      </c>
      <c r="BG22">
        <f>(S22-E22/(N22/1.35))</f>
        <v>215.19384408696027</v>
      </c>
      <c r="BH22">
        <f>E22*BF22/100/BG22</f>
        <v>-5.3355194911388201E-3</v>
      </c>
    </row>
    <row r="23" spans="1:60" x14ac:dyDescent="0.2">
      <c r="A23" s="1" t="s">
        <v>12</v>
      </c>
      <c r="B23" s="1" t="s">
        <v>86</v>
      </c>
    </row>
    <row r="24" spans="1:60" x14ac:dyDescent="0.2">
      <c r="A24" s="1">
        <v>5</v>
      </c>
      <c r="B24" s="1" t="s">
        <v>87</v>
      </c>
      <c r="C24" s="1">
        <v>1694.0000019986182</v>
      </c>
      <c r="D24" s="1">
        <v>0</v>
      </c>
      <c r="E24">
        <f>(R24-S24*(1000-T24)/(1000-U24))*AO24</f>
        <v>-2.1859495793122026</v>
      </c>
      <c r="F24">
        <f>IF(AZ24&lt;&gt;0,1/(1/AZ24-1/N24),0)</f>
        <v>6.223424469326673E-3</v>
      </c>
      <c r="G24">
        <f>((BC24-AP24/2)*S24-E24)/(BC24+AP24/2)</f>
        <v>671.89476351331984</v>
      </c>
      <c r="H24">
        <f>AP24*1000</f>
        <v>8.2934371650496871E-2</v>
      </c>
      <c r="I24">
        <f>(AU24-BA24)</f>
        <v>1.2606146000724001</v>
      </c>
      <c r="J24">
        <f>(P24+AT24*D24)</f>
        <v>27.309885025024414</v>
      </c>
      <c r="K24" s="1">
        <v>2</v>
      </c>
      <c r="L24">
        <f>(K24*AI24+AJ24)</f>
        <v>4.644859790802002</v>
      </c>
      <c r="M24" s="1">
        <v>0</v>
      </c>
      <c r="N24">
        <f>L24*(M24+1)*(M24+1)/(M24*M24+1)</f>
        <v>4.644859790802002</v>
      </c>
      <c r="O24" s="1">
        <v>27.749259948730469</v>
      </c>
      <c r="P24" s="1">
        <v>27.309885025024414</v>
      </c>
      <c r="Q24" s="1">
        <v>27.690801620483398</v>
      </c>
      <c r="R24" s="1">
        <v>99.829994201660156</v>
      </c>
      <c r="S24" s="1">
        <v>117.68459320068359</v>
      </c>
      <c r="T24" s="1">
        <v>23.793394088745117</v>
      </c>
      <c r="U24" s="1">
        <v>24.457189559936523</v>
      </c>
      <c r="V24" s="1">
        <v>62.023239135742188</v>
      </c>
      <c r="W24" s="1">
        <v>63.753585815429688</v>
      </c>
      <c r="X24" s="1">
        <v>24.376794815063477</v>
      </c>
      <c r="Y24" s="1">
        <v>2.3561062812805176</v>
      </c>
      <c r="Z24" s="1">
        <v>167.19920349121094</v>
      </c>
      <c r="AA24" s="1">
        <v>97.484901428222656</v>
      </c>
      <c r="AB24" s="1">
        <v>1.7964932918548584</v>
      </c>
      <c r="AC24" s="1">
        <v>0.2096162736415863</v>
      </c>
      <c r="AD24" s="1">
        <v>1.1207042932510376</v>
      </c>
      <c r="AE24" s="1">
        <v>2.8745582327246666E-2</v>
      </c>
      <c r="AF24" s="1">
        <v>1.2107377052307129</v>
      </c>
      <c r="AG24" s="1">
        <v>2.8497392311692238E-2</v>
      </c>
      <c r="AH24" s="1">
        <v>0.5</v>
      </c>
      <c r="AI24" s="1">
        <v>-1.355140209197998</v>
      </c>
      <c r="AJ24" s="1">
        <v>7.355140209197998</v>
      </c>
      <c r="AK24" s="1">
        <v>1</v>
      </c>
      <c r="AL24" s="1">
        <v>0</v>
      </c>
      <c r="AM24" s="1">
        <v>0.15999999642372131</v>
      </c>
      <c r="AN24" s="1">
        <v>111315</v>
      </c>
      <c r="AO24">
        <f>X24*0.000001/(K24*0.0001)</f>
        <v>0.12188397407531737</v>
      </c>
      <c r="AP24">
        <f>(U24-T24)/(1000-U24)*AO24</f>
        <v>8.2934371650496866E-5</v>
      </c>
      <c r="AQ24">
        <f>(P24+273.15)</f>
        <v>300.45988502502439</v>
      </c>
      <c r="AR24">
        <f>(O24+273.15)</f>
        <v>300.89925994873045</v>
      </c>
      <c r="AS24">
        <f>(Y24*AK24+Z24*AL24)*AM24</f>
        <v>0.37697699657879014</v>
      </c>
      <c r="AT24">
        <f>((AS24+0.00000010773*(AR24^4-AQ24^4))-AP24*44100)/(L24*0.92*2*29.3+0.00000043092*AQ24^3)</f>
        <v>7.1210787978668979E-3</v>
      </c>
      <c r="AU24">
        <f>0.61365*EXP(17.502*J24/(240.97+J24))</f>
        <v>3.6448213135341683</v>
      </c>
      <c r="AV24">
        <f>AU24*1000/AA24</f>
        <v>37.388572590575173</v>
      </c>
      <c r="AW24">
        <f>(AV24-U24)</f>
        <v>12.931383030638649</v>
      </c>
      <c r="AX24">
        <f>IF(D24,P24,(O24+P24)/2)</f>
        <v>27.529572486877441</v>
      </c>
      <c r="AY24">
        <f>0.61365*EXP(17.502*AX24/(240.97+AX24))</f>
        <v>3.6920055034252046</v>
      </c>
      <c r="AZ24">
        <f>IF(AW24&lt;&gt;0,(1000-(AV24+U24)/2)/AW24*AP24,0)</f>
        <v>6.2150971592501202E-3</v>
      </c>
      <c r="BA24">
        <f>U24*AA24/1000</f>
        <v>2.3842067134617682</v>
      </c>
      <c r="BB24">
        <f>(AY24-BA24)</f>
        <v>1.3077987899634365</v>
      </c>
      <c r="BC24">
        <f>1/(1.6/F24+1.37/N24)</f>
        <v>3.885183023958066E-3</v>
      </c>
      <c r="BD24">
        <f>G24*AA24*0.001</f>
        <v>65.499594791234955</v>
      </c>
      <c r="BE24">
        <f>G24/S24</f>
        <v>5.7092839873063097</v>
      </c>
      <c r="BF24">
        <f>(1-AP24*AA24/AU24/F24)*100</f>
        <v>64.357656580099857</v>
      </c>
      <c r="BG24">
        <f>(S24-E24/(N24/1.35))</f>
        <v>118.31992603417736</v>
      </c>
      <c r="BH24">
        <f>E24*BF24/100/BG24</f>
        <v>-1.1890016926324951E-2</v>
      </c>
    </row>
    <row r="25" spans="1:60" x14ac:dyDescent="0.2">
      <c r="A25" s="1" t="s">
        <v>12</v>
      </c>
      <c r="B25" s="1" t="s">
        <v>88</v>
      </c>
    </row>
    <row r="26" spans="1:60" x14ac:dyDescent="0.2">
      <c r="A26" s="1">
        <v>6</v>
      </c>
      <c r="B26" s="1" t="s">
        <v>89</v>
      </c>
      <c r="C26" s="1">
        <v>1954.0000019986182</v>
      </c>
      <c r="D26" s="1">
        <v>0</v>
      </c>
      <c r="E26">
        <f>(R26-S26*(1000-T26)/(1000-U26))*AO26</f>
        <v>-2.2830471632387144</v>
      </c>
      <c r="F26">
        <f>IF(AZ26&lt;&gt;0,1/(1/AZ26-1/N26),0)</f>
        <v>2.5882532640591825E-3</v>
      </c>
      <c r="G26">
        <f>((BC26-AP26/2)*S26-E26)/(BC26+AP26/2)</f>
        <v>1464.3994524131174</v>
      </c>
      <c r="H26">
        <f>AP26*1000</f>
        <v>3.4701192537371507E-2</v>
      </c>
      <c r="I26">
        <f>(AU26-BA26)</f>
        <v>1.2659365124822499</v>
      </c>
      <c r="J26">
        <f>(P26+AT26*D26)</f>
        <v>27.784309387207031</v>
      </c>
      <c r="K26" s="1">
        <v>2</v>
      </c>
      <c r="L26">
        <f>(K26*AI26+AJ26)</f>
        <v>4.644859790802002</v>
      </c>
      <c r="M26" s="1">
        <v>0</v>
      </c>
      <c r="N26">
        <f>L26*(M26+1)*(M26+1)/(M26*M26+1)</f>
        <v>4.644859790802002</v>
      </c>
      <c r="O26" s="1">
        <v>28.19244384765625</v>
      </c>
      <c r="P26" s="1">
        <v>27.784309387207031</v>
      </c>
      <c r="Q26" s="1">
        <v>28.116230010986328</v>
      </c>
      <c r="R26" s="1">
        <v>50.1617431640625</v>
      </c>
      <c r="S26" s="1">
        <v>68.850723266601562</v>
      </c>
      <c r="T26" s="1">
        <v>25.17778205871582</v>
      </c>
      <c r="U26" s="1">
        <v>25.454904556274414</v>
      </c>
      <c r="V26" s="1">
        <v>63.957115173339844</v>
      </c>
      <c r="W26" s="1">
        <v>64.66107177734375</v>
      </c>
      <c r="X26" s="1">
        <v>24.40644645690918</v>
      </c>
      <c r="Y26" s="1">
        <v>2.2344872951507568</v>
      </c>
      <c r="Z26" s="1">
        <v>125.26651763916016</v>
      </c>
      <c r="AA26" s="1">
        <v>97.48406982421875</v>
      </c>
      <c r="AB26" s="1">
        <v>2.0365705490112305</v>
      </c>
      <c r="AC26" s="1">
        <v>0.18723802268505096</v>
      </c>
      <c r="AD26" s="1">
        <v>1.1659471988677979</v>
      </c>
      <c r="AE26" s="1">
        <v>1.2817231006920338E-2</v>
      </c>
      <c r="AF26" s="1">
        <v>1.2169398069381714</v>
      </c>
      <c r="AG26" s="1">
        <v>1.2726946733891964E-2</v>
      </c>
      <c r="AH26" s="1">
        <v>0.5</v>
      </c>
      <c r="AI26" s="1">
        <v>-1.355140209197998</v>
      </c>
      <c r="AJ26" s="1">
        <v>7.355140209197998</v>
      </c>
      <c r="AK26" s="1">
        <v>1</v>
      </c>
      <c r="AL26" s="1">
        <v>0</v>
      </c>
      <c r="AM26" s="1">
        <v>0.15999999642372131</v>
      </c>
      <c r="AN26" s="1">
        <v>111315</v>
      </c>
      <c r="AO26">
        <f>X26*0.000001/(K26*0.0001)</f>
        <v>0.12203223228454589</v>
      </c>
      <c r="AP26">
        <f>(U26-T26)/(1000-U26)*AO26</f>
        <v>3.4701192537371509E-5</v>
      </c>
      <c r="AQ26">
        <f>(P26+273.15)</f>
        <v>300.93430938720701</v>
      </c>
      <c r="AR26">
        <f>(O26+273.15)</f>
        <v>301.34244384765623</v>
      </c>
      <c r="AS26">
        <f>(Y26*AK26+Z26*AL26)*AM26</f>
        <v>0.3575179592329718</v>
      </c>
      <c r="AT26">
        <f>((AS26+0.00000010773*(AR26^4-AQ26^4))-AP26*44100)/(L26*0.92*2*29.3+0.00000043092*AQ26^3)</f>
        <v>1.384678260962913E-2</v>
      </c>
      <c r="AU26">
        <f>0.61365*EXP(17.502*J26/(240.97+J26))</f>
        <v>3.7473842056149289</v>
      </c>
      <c r="AV26">
        <f>AU26*1000/AA26</f>
        <v>38.440990536937306</v>
      </c>
      <c r="AW26">
        <f>(AV26-U26)</f>
        <v>12.986085980662892</v>
      </c>
      <c r="AX26">
        <f>IF(D26,P26,(O26+P26)/2)</f>
        <v>27.988376617431641</v>
      </c>
      <c r="AY26">
        <f>0.61365*EXP(17.502*AX26/(240.97+AX26))</f>
        <v>3.7922690436402902</v>
      </c>
      <c r="AZ26">
        <f>IF(AW26&lt;&gt;0,(1000-(AV26+U26)/2)/AW26*AP26,0)</f>
        <v>2.5868118160009375E-3</v>
      </c>
      <c r="BA26">
        <f>U26*AA26/1000</f>
        <v>2.481447693132679</v>
      </c>
      <c r="BB26">
        <f>(AY26-BA26)</f>
        <v>1.3108213505076112</v>
      </c>
      <c r="BC26">
        <f>1/(1.6/F26+1.37/N26)</f>
        <v>1.6168868283385502E-3</v>
      </c>
      <c r="BD26">
        <f>G26*AA26*0.001</f>
        <v>142.75561846958806</v>
      </c>
      <c r="BE26">
        <f>G26/S26</f>
        <v>21.269194903628197</v>
      </c>
      <c r="BF26">
        <f>(1-AP26*AA26/AU26/F26)*100</f>
        <v>65.122683722648333</v>
      </c>
      <c r="BG26">
        <f>(S26-E26/(N26/1.35))</f>
        <v>69.514276917128456</v>
      </c>
      <c r="BH26">
        <f>E26*BF26/100/BG26</f>
        <v>-2.1388147144611912E-2</v>
      </c>
    </row>
    <row r="27" spans="1:60" x14ac:dyDescent="0.2">
      <c r="A27" s="1" t="s">
        <v>12</v>
      </c>
      <c r="B27" s="1" t="s">
        <v>90</v>
      </c>
    </row>
    <row r="28" spans="1:60" x14ac:dyDescent="0.2">
      <c r="A28" s="1">
        <v>7</v>
      </c>
      <c r="B28" s="1" t="s">
        <v>91</v>
      </c>
      <c r="C28" s="1">
        <v>2229.0000010337681</v>
      </c>
      <c r="D28" s="1">
        <v>0</v>
      </c>
      <c r="E28">
        <f>(R28-S28*(1000-T28)/(1000-U28))*AO28</f>
        <v>-0.61086815820997464</v>
      </c>
      <c r="F28">
        <f>IF(AZ28&lt;&gt;0,1/(1/AZ28-1/N28),0)</f>
        <v>2.8182602447386195E-2</v>
      </c>
      <c r="G28">
        <f>((BC28-AP28/2)*S28-E28)/(BC28+AP28/2)</f>
        <v>427.00327706204143</v>
      </c>
      <c r="H28">
        <f>AP28*1000</f>
        <v>0.46607011049419272</v>
      </c>
      <c r="I28">
        <f>(AU28-BA28)</f>
        <v>1.5726710054093385</v>
      </c>
      <c r="J28">
        <f>(P28+AT28*D28)</f>
        <v>27.771158218383789</v>
      </c>
      <c r="K28" s="1">
        <v>2</v>
      </c>
      <c r="L28">
        <f>(K28*AI28+AJ28)</f>
        <v>4.644859790802002</v>
      </c>
      <c r="M28" s="1">
        <v>0</v>
      </c>
      <c r="N28">
        <f>L28*(M28+1)*(M28+1)/(M28*M28+1)</f>
        <v>4.644859790802002</v>
      </c>
      <c r="O28" s="1">
        <v>28.160398483276367</v>
      </c>
      <c r="P28" s="1">
        <v>27.771158218383789</v>
      </c>
      <c r="Q28" s="1">
        <v>28.078729629516602</v>
      </c>
      <c r="R28" s="1">
        <v>399.74993896484375</v>
      </c>
      <c r="S28" s="1">
        <v>403.18295288085938</v>
      </c>
      <c r="T28" s="1">
        <v>18.580722808837891</v>
      </c>
      <c r="U28" s="1">
        <v>22.279394149780273</v>
      </c>
      <c r="V28" s="1">
        <v>47.286197662353516</v>
      </c>
      <c r="W28" s="1">
        <v>56.698966979980469</v>
      </c>
      <c r="X28" s="1">
        <v>24.640542984008789</v>
      </c>
      <c r="Y28" s="1">
        <v>2.3816719055175781</v>
      </c>
      <c r="Z28" s="1">
        <v>188.81513977050781</v>
      </c>
      <c r="AA28" s="1">
        <v>97.481849670410156</v>
      </c>
      <c r="AB28" s="1">
        <v>-1.2258775234222412</v>
      </c>
      <c r="AC28" s="1">
        <v>0.28414735198020935</v>
      </c>
      <c r="AD28" s="1">
        <v>0.10600166767835617</v>
      </c>
      <c r="AE28" s="1">
        <v>7.5545035302639008E-2</v>
      </c>
      <c r="AF28" s="1">
        <v>0.13695040345191956</v>
      </c>
      <c r="AG28" s="1">
        <v>7.8466944396495819E-2</v>
      </c>
      <c r="AH28" s="1">
        <v>1</v>
      </c>
      <c r="AI28" s="1">
        <v>-1.355140209197998</v>
      </c>
      <c r="AJ28" s="1">
        <v>7.355140209197998</v>
      </c>
      <c r="AK28" s="1">
        <v>1</v>
      </c>
      <c r="AL28" s="1">
        <v>0</v>
      </c>
      <c r="AM28" s="1">
        <v>0.15999999642372131</v>
      </c>
      <c r="AN28" s="1">
        <v>111315</v>
      </c>
      <c r="AO28">
        <f>X28*0.000001/(K28*0.0001)</f>
        <v>0.12320271492004393</v>
      </c>
      <c r="AP28">
        <f>(U28-T28)/(1000-U28)*AO28</f>
        <v>4.6607011049419275E-4</v>
      </c>
      <c r="AQ28">
        <f>(P28+273.15)</f>
        <v>300.92115821838377</v>
      </c>
      <c r="AR28">
        <f>(O28+273.15)</f>
        <v>301.31039848327634</v>
      </c>
      <c r="AS28">
        <f>(Y28*AK28+Z28*AL28)*AM28</f>
        <v>0.38106749636529003</v>
      </c>
      <c r="AT28">
        <f>((AS28+0.00000010773*(AR28^4-AQ28^4))-AP28*44100)/(L28*0.92*2*29.3+0.00000043092*AQ28^3)</f>
        <v>-5.9480438235538606E-2</v>
      </c>
      <c r="AU28">
        <f>0.61365*EXP(17.502*J28/(240.97+J28))</f>
        <v>3.7445075566660346</v>
      </c>
      <c r="AV28">
        <f>AU28*1000/AA28</f>
        <v>38.412356447137157</v>
      </c>
      <c r="AW28">
        <f>(AV28-U28)</f>
        <v>16.132962297356883</v>
      </c>
      <c r="AX28">
        <f>IF(D28,P28,(O28+P28)/2)</f>
        <v>27.965778350830078</v>
      </c>
      <c r="AY28">
        <f>0.61365*EXP(17.502*AX28/(240.97+AX28))</f>
        <v>3.7872755421875279</v>
      </c>
      <c r="AZ28">
        <f>IF(AW28&lt;&gt;0,(1000-(AV28+U28)/2)/AW28*AP28,0)</f>
        <v>2.8012636285329802E-2</v>
      </c>
      <c r="BA28">
        <f>U28*AA28/1000</f>
        <v>2.1718365512566962</v>
      </c>
      <c r="BB28">
        <f>(AY28-BA28)</f>
        <v>1.6154389909308318</v>
      </c>
      <c r="BC28">
        <f>1/(1.6/F28+1.37/N28)</f>
        <v>1.7523089151725301E-2</v>
      </c>
      <c r="BD28">
        <f>G28*AA28*0.001</f>
        <v>41.625069263334424</v>
      </c>
      <c r="BE28">
        <f>G28/S28</f>
        <v>1.0590806828785269</v>
      </c>
      <c r="BF28">
        <f>(1-AP28*AA28/AU28/F28)*100</f>
        <v>56.947417514679955</v>
      </c>
      <c r="BG28">
        <f>(S28-E28/(N28/1.35))</f>
        <v>403.3604979631063</v>
      </c>
      <c r="BH28">
        <f>E28*BF28/100/BG28</f>
        <v>-8.6243854387518251E-4</v>
      </c>
    </row>
    <row r="29" spans="1:60" x14ac:dyDescent="0.2">
      <c r="A29" s="1" t="s">
        <v>12</v>
      </c>
      <c r="B29" s="1" t="s">
        <v>92</v>
      </c>
    </row>
    <row r="30" spans="1:60" x14ac:dyDescent="0.2">
      <c r="A30" s="1">
        <v>8</v>
      </c>
      <c r="B30" s="1" t="s">
        <v>93</v>
      </c>
      <c r="C30" s="1">
        <v>2490.0000019986182</v>
      </c>
      <c r="D30" s="1">
        <v>0</v>
      </c>
      <c r="E30">
        <f t="shared" ref="E30:E36" si="0">(R30-S30*(1000-T30)/(1000-U30))*AO30</f>
        <v>-0.46921123899679845</v>
      </c>
      <c r="F30">
        <f t="shared" ref="F30:F36" si="1">IF(AZ30&lt;&gt;0,1/(1/AZ30-1/N30),0)</f>
        <v>-2.0648056290498536E-2</v>
      </c>
      <c r="G30">
        <f t="shared" ref="G30:G36" si="2">((BC30-AP30/2)*S30-E30)/(BC30+AP30/2)</f>
        <v>358.42238115424095</v>
      </c>
      <c r="H30">
        <f t="shared" ref="H30:H36" si="3">AP30*1000</f>
        <v>-0.34833394644615323</v>
      </c>
      <c r="I30">
        <f t="shared" ref="I30:I36" si="4">(AU30-BA30)</f>
        <v>1.5864619277819871</v>
      </c>
      <c r="J30">
        <f t="shared" ref="J30:J36" si="5">(P30+AT30*D30)</f>
        <v>28.082094192504883</v>
      </c>
      <c r="K30" s="1">
        <v>2</v>
      </c>
      <c r="L30">
        <f t="shared" ref="L30:L36" si="6">(K30*AI30+AJ30)</f>
        <v>4.644859790802002</v>
      </c>
      <c r="M30" s="1">
        <v>0</v>
      </c>
      <c r="N30">
        <f t="shared" ref="N30:N36" si="7">L30*(M30+1)*(M30+1)/(M30*M30+1)</f>
        <v>4.644859790802002</v>
      </c>
      <c r="O30" s="1">
        <v>28.462308883666992</v>
      </c>
      <c r="P30" s="1">
        <v>28.082094192504883</v>
      </c>
      <c r="Q30" s="1">
        <v>28.380704879760742</v>
      </c>
      <c r="R30" s="1">
        <v>399.92074584960938</v>
      </c>
      <c r="S30" s="1">
        <v>404.90545654296875</v>
      </c>
      <c r="T30" s="1">
        <v>25.621711730957031</v>
      </c>
      <c r="U30" s="1">
        <v>22.841419219970703</v>
      </c>
      <c r="V30" s="1">
        <v>64.068527221679688</v>
      </c>
      <c r="W30" s="1">
        <v>57.116249084472656</v>
      </c>
      <c r="X30" s="1">
        <v>24.485013961791992</v>
      </c>
      <c r="Y30" s="1">
        <v>2.4170575141906738</v>
      </c>
      <c r="Z30" s="1">
        <v>187.91618347167969</v>
      </c>
      <c r="AA30" s="1">
        <v>97.479804992675781</v>
      </c>
      <c r="AB30" s="1">
        <v>-1.0762147903442383</v>
      </c>
      <c r="AC30" s="1">
        <v>0.14266061782836914</v>
      </c>
      <c r="AD30" s="1">
        <v>0.32199272513389587</v>
      </c>
      <c r="AE30" s="1">
        <v>0.15925684571266174</v>
      </c>
      <c r="AF30" s="1">
        <v>0.31111741065979004</v>
      </c>
      <c r="AG30" s="1">
        <v>0.16570337116718292</v>
      </c>
      <c r="AH30" s="1">
        <v>1</v>
      </c>
      <c r="AI30" s="1">
        <v>-1.355140209197998</v>
      </c>
      <c r="AJ30" s="1">
        <v>7.355140209197998</v>
      </c>
      <c r="AK30" s="1">
        <v>1</v>
      </c>
      <c r="AL30" s="1">
        <v>0</v>
      </c>
      <c r="AM30" s="1">
        <v>0.15999999642372131</v>
      </c>
      <c r="AN30" s="1">
        <v>111315</v>
      </c>
      <c r="AO30">
        <f t="shared" ref="AO30:AO36" si="8">X30*0.000001/(K30*0.0001)</f>
        <v>0.12242506980895995</v>
      </c>
      <c r="AP30">
        <f t="shared" ref="AP30:AP36" si="9">(U30-T30)/(1000-U30)*AO30</f>
        <v>-3.4833394644615321E-4</v>
      </c>
      <c r="AQ30">
        <f t="shared" ref="AQ30:AQ36" si="10">(P30+273.15)</f>
        <v>301.23209419250486</v>
      </c>
      <c r="AR30">
        <f t="shared" ref="AR30:AR36" si="11">(O30+273.15)</f>
        <v>301.61230888366697</v>
      </c>
      <c r="AS30">
        <f t="shared" ref="AS30:AS36" si="12">(Y30*AK30+Z30*AL30)*AM30</f>
        <v>0.38672919362643654</v>
      </c>
      <c r="AT30">
        <f t="shared" ref="AT30:AT36" si="13">((AS30+0.00000010773*(AR30^4-AQ30^4))-AP30*44100)/(L30*0.92*2*29.3+0.00000043092*AQ30^3)</f>
        <v>7.7176926005525573E-2</v>
      </c>
      <c r="AU30">
        <f t="shared" ref="AU30:AU36" si="14">0.61365*EXP(17.502*J30/(240.97+J30))</f>
        <v>3.813039019100688</v>
      </c>
      <c r="AV30">
        <f t="shared" ref="AV30:AV36" si="15">AU30*1000/AA30</f>
        <v>39.116194573708718</v>
      </c>
      <c r="AW30">
        <f t="shared" ref="AW30:AW36" si="16">(AV30-U30)</f>
        <v>16.274775353738015</v>
      </c>
      <c r="AX30">
        <f t="shared" ref="AX30:AX36" si="17">IF(D30,P30,(O30+P30)/2)</f>
        <v>28.272201538085938</v>
      </c>
      <c r="AY30">
        <f t="shared" ref="AY30:AY36" si="18">0.61365*EXP(17.502*AX30/(240.97+AX30))</f>
        <v>3.8554762367501767</v>
      </c>
      <c r="AZ30">
        <f t="shared" ref="AZ30:AZ36" si="19">IF(AW30&lt;&gt;0,(1000-(AV30+U30)/2)/AW30*AP30,0)</f>
        <v>-2.0740254107781363E-2</v>
      </c>
      <c r="BA30">
        <f t="shared" ref="BA30:BA36" si="20">U30*AA30/1000</f>
        <v>2.2265770913187009</v>
      </c>
      <c r="BB30">
        <f t="shared" ref="BB30:BB36" si="21">(AY30-BA30)</f>
        <v>1.6288991454314758</v>
      </c>
      <c r="BC30">
        <f t="shared" ref="BC30:BC36" si="22">1/(1.6/F30+1.37/N30)</f>
        <v>-1.2954343769850078E-2</v>
      </c>
      <c r="BD30">
        <f t="shared" ref="BD30:BD36" si="23">G30*AA30*0.001</f>
        <v>34.938943819925917</v>
      </c>
      <c r="BE30">
        <f t="shared" ref="BE30:BE36" si="24">G30/S30</f>
        <v>0.88520017540490958</v>
      </c>
      <c r="BF30">
        <f t="shared" ref="BF30:BF36" si="25">(1-AP30*AA30/AU30/F30)*100</f>
        <v>56.871929684919564</v>
      </c>
      <c r="BG30">
        <f t="shared" ref="BG30:BG36" si="26">(S30-E30/(N30/1.35))</f>
        <v>405.04182991077204</v>
      </c>
      <c r="BH30">
        <f t="shared" ref="BH30:BH36" si="27">E30*BF30/100/BG30</f>
        <v>-6.5881957420245766E-4</v>
      </c>
    </row>
    <row r="31" spans="1:60" x14ac:dyDescent="0.2">
      <c r="A31" s="1">
        <v>9</v>
      </c>
      <c r="B31" s="1" t="s">
        <v>94</v>
      </c>
      <c r="C31" s="1">
        <v>2749.5000020330772</v>
      </c>
      <c r="D31" s="1">
        <v>0</v>
      </c>
      <c r="E31">
        <f t="shared" si="0"/>
        <v>-0.36924577923719121</v>
      </c>
      <c r="F31">
        <f t="shared" si="1"/>
        <v>-5.10235020100527E-3</v>
      </c>
      <c r="G31">
        <f t="shared" si="2"/>
        <v>374.42359987834499</v>
      </c>
      <c r="H31">
        <f t="shared" si="3"/>
        <v>-7.2997527396131801E-2</v>
      </c>
      <c r="I31">
        <f t="shared" si="4"/>
        <v>1.3472482024182244</v>
      </c>
      <c r="J31">
        <f t="shared" si="5"/>
        <v>28.386030197143555</v>
      </c>
      <c r="K31" s="1">
        <v>2</v>
      </c>
      <c r="L31">
        <f t="shared" si="6"/>
        <v>4.644859790802002</v>
      </c>
      <c r="M31" s="1">
        <v>0</v>
      </c>
      <c r="N31">
        <f t="shared" si="7"/>
        <v>4.644859790802002</v>
      </c>
      <c r="O31" s="1">
        <v>28.774089813232422</v>
      </c>
      <c r="P31" s="1">
        <v>28.386030197143555</v>
      </c>
      <c r="Q31" s="1">
        <v>28.680339813232422</v>
      </c>
      <c r="R31" s="1">
        <v>499.98870849609375</v>
      </c>
      <c r="S31" s="1">
        <v>500.10296630859375</v>
      </c>
      <c r="T31" s="1">
        <v>26.01329231262207</v>
      </c>
      <c r="U31" s="1">
        <v>25.993270874023438</v>
      </c>
      <c r="V31" s="1">
        <v>63.881797790527344</v>
      </c>
      <c r="W31" s="1">
        <v>63.832630157470703</v>
      </c>
      <c r="X31" s="1">
        <v>710.239501953125</v>
      </c>
      <c r="Y31" s="1">
        <v>2.2885892391204834</v>
      </c>
      <c r="Z31" s="1">
        <v>165.39849853515625</v>
      </c>
      <c r="AA31" s="1">
        <v>97.480400085449219</v>
      </c>
      <c r="AB31" s="1">
        <v>-2.3653993606567383</v>
      </c>
      <c r="AC31" s="1">
        <v>0.19490690529346466</v>
      </c>
      <c r="AD31" s="1">
        <v>6.5898075699806213E-2</v>
      </c>
      <c r="AE31" s="1">
        <v>4.7436323948204517E-3</v>
      </c>
      <c r="AF31" s="1">
        <v>2.5033285841345787E-2</v>
      </c>
      <c r="AG31" s="1">
        <v>3.9985543116927147E-3</v>
      </c>
      <c r="AH31" s="1">
        <v>1</v>
      </c>
      <c r="AI31" s="1">
        <v>-1.355140209197998</v>
      </c>
      <c r="AJ31" s="1">
        <v>7.355140209197998</v>
      </c>
      <c r="AK31" s="1">
        <v>1</v>
      </c>
      <c r="AL31" s="1">
        <v>0</v>
      </c>
      <c r="AM31" s="1">
        <v>0.15999999642372131</v>
      </c>
      <c r="AN31" s="1">
        <v>111215</v>
      </c>
      <c r="AO31">
        <f t="shared" si="8"/>
        <v>3.551197509765625</v>
      </c>
      <c r="AP31">
        <f t="shared" si="9"/>
        <v>-7.2997527396131804E-5</v>
      </c>
      <c r="AQ31">
        <f t="shared" si="10"/>
        <v>301.53603019714353</v>
      </c>
      <c r="AR31">
        <f t="shared" si="11"/>
        <v>301.9240898132324</v>
      </c>
      <c r="AS31">
        <f t="shared" si="12"/>
        <v>0.36617427007464443</v>
      </c>
      <c r="AT31">
        <f t="shared" si="13"/>
        <v>3.1190176716519528E-2</v>
      </c>
      <c r="AU31">
        <f t="shared" si="14"/>
        <v>3.8810826467474833</v>
      </c>
      <c r="AV31">
        <f t="shared" si="15"/>
        <v>39.813979459926401</v>
      </c>
      <c r="AW31">
        <f t="shared" si="16"/>
        <v>13.820708585902963</v>
      </c>
      <c r="AX31">
        <f t="shared" si="17"/>
        <v>28.580060005187988</v>
      </c>
      <c r="AY31">
        <f t="shared" si="18"/>
        <v>3.9250728104848922</v>
      </c>
      <c r="AZ31">
        <f t="shared" si="19"/>
        <v>-5.1079612653565833E-3</v>
      </c>
      <c r="BA31">
        <f t="shared" si="20"/>
        <v>2.5338344443292589</v>
      </c>
      <c r="BB31">
        <f t="shared" si="21"/>
        <v>1.3912383661556333</v>
      </c>
      <c r="BC31">
        <f t="shared" si="22"/>
        <v>-3.1919711971716007E-3</v>
      </c>
      <c r="BD31">
        <f t="shared" si="23"/>
        <v>36.498962317575227</v>
      </c>
      <c r="BE31">
        <f t="shared" si="24"/>
        <v>0.7486930194437259</v>
      </c>
      <c r="BF31">
        <f t="shared" si="25"/>
        <v>64.066270146283131</v>
      </c>
      <c r="BG31">
        <f t="shared" si="26"/>
        <v>500.21028532884861</v>
      </c>
      <c r="BH31">
        <f t="shared" si="27"/>
        <v>-4.7292509844000188E-4</v>
      </c>
    </row>
    <row r="32" spans="1:60" x14ac:dyDescent="0.2">
      <c r="A32" s="1">
        <v>10</v>
      </c>
      <c r="B32" s="1" t="s">
        <v>95</v>
      </c>
      <c r="C32" s="1">
        <v>3010.0000019986182</v>
      </c>
      <c r="D32" s="1">
        <v>0</v>
      </c>
      <c r="E32">
        <f t="shared" si="0"/>
        <v>-0.45635934815039308</v>
      </c>
      <c r="F32">
        <f t="shared" si="1"/>
        <v>2.39109119248602E-6</v>
      </c>
      <c r="G32">
        <f t="shared" si="2"/>
        <v>302453.36226169375</v>
      </c>
      <c r="H32">
        <f t="shared" si="3"/>
        <v>3.4716039134755201E-5</v>
      </c>
      <c r="I32">
        <f t="shared" si="4"/>
        <v>1.3683111664892538</v>
      </c>
      <c r="J32">
        <f t="shared" si="5"/>
        <v>28.537784576416016</v>
      </c>
      <c r="K32" s="1">
        <v>2</v>
      </c>
      <c r="L32">
        <f t="shared" si="6"/>
        <v>4.644859790802002</v>
      </c>
      <c r="M32" s="1">
        <v>0</v>
      </c>
      <c r="N32">
        <f t="shared" si="7"/>
        <v>4.644859790802002</v>
      </c>
      <c r="O32" s="1">
        <v>28.935983657836914</v>
      </c>
      <c r="P32" s="1">
        <v>28.537784576416016</v>
      </c>
      <c r="Q32" s="1">
        <v>28.845300674438477</v>
      </c>
      <c r="R32" s="1">
        <v>599.9942626953125</v>
      </c>
      <c r="S32" s="1">
        <v>600.12298583984375</v>
      </c>
      <c r="T32" s="1">
        <v>26.131305694580078</v>
      </c>
      <c r="U32" s="1">
        <v>26.131315231323242</v>
      </c>
      <c r="V32" s="1">
        <v>63.568840026855469</v>
      </c>
      <c r="W32" s="1">
        <v>63.568862915039062</v>
      </c>
      <c r="X32" s="1">
        <v>709.02325439453125</v>
      </c>
      <c r="Y32" s="1">
        <v>2.3421711921691895</v>
      </c>
      <c r="Z32" s="1">
        <v>117.77256011962891</v>
      </c>
      <c r="AA32" s="1">
        <v>97.474624633789062</v>
      </c>
      <c r="AB32" s="1">
        <v>-3.6522951126098633</v>
      </c>
      <c r="AC32" s="1">
        <v>0.19286976754665375</v>
      </c>
      <c r="AD32" s="1">
        <v>3.2952919602394104E-2</v>
      </c>
      <c r="AE32" s="1">
        <v>1.2880128342658281E-3</v>
      </c>
      <c r="AF32" s="1">
        <v>1.9582955166697502E-2</v>
      </c>
      <c r="AG32" s="1">
        <v>8.8851869804784656E-4</v>
      </c>
      <c r="AH32" s="1">
        <v>1</v>
      </c>
      <c r="AI32" s="1">
        <v>-1.355140209197998</v>
      </c>
      <c r="AJ32" s="1">
        <v>7.355140209197998</v>
      </c>
      <c r="AK32" s="1">
        <v>1</v>
      </c>
      <c r="AL32" s="1">
        <v>0</v>
      </c>
      <c r="AM32" s="1">
        <v>0.15999999642372131</v>
      </c>
      <c r="AN32" s="1">
        <v>111215</v>
      </c>
      <c r="AO32">
        <f t="shared" si="8"/>
        <v>3.5451162719726557</v>
      </c>
      <c r="AP32">
        <f t="shared" si="9"/>
        <v>3.47160391347552E-8</v>
      </c>
      <c r="AQ32">
        <f t="shared" si="10"/>
        <v>301.68778457641599</v>
      </c>
      <c r="AR32">
        <f t="shared" si="11"/>
        <v>302.08598365783689</v>
      </c>
      <c r="AS32">
        <f t="shared" si="12"/>
        <v>0.3747473823708134</v>
      </c>
      <c r="AT32">
        <f t="shared" si="13"/>
        <v>1.9425162165710969E-2</v>
      </c>
      <c r="AU32">
        <f t="shared" si="14"/>
        <v>3.9154513098497015</v>
      </c>
      <c r="AV32">
        <f t="shared" si="15"/>
        <v>40.168929345047523</v>
      </c>
      <c r="AW32">
        <f t="shared" si="16"/>
        <v>14.037614113724281</v>
      </c>
      <c r="AX32">
        <f t="shared" si="17"/>
        <v>28.736884117126465</v>
      </c>
      <c r="AY32">
        <f t="shared" si="18"/>
        <v>3.9609449092760212</v>
      </c>
      <c r="AZ32">
        <f t="shared" si="19"/>
        <v>2.3910899615954427E-6</v>
      </c>
      <c r="BA32">
        <f t="shared" si="20"/>
        <v>2.5471401433604477</v>
      </c>
      <c r="BB32">
        <f t="shared" si="21"/>
        <v>1.4138047659155735</v>
      </c>
      <c r="BC32">
        <f t="shared" si="22"/>
        <v>1.4944313365849281E-6</v>
      </c>
      <c r="BD32">
        <f t="shared" si="23"/>
        <v>29481.527955686022</v>
      </c>
      <c r="BE32">
        <f t="shared" si="24"/>
        <v>503.98563194246685</v>
      </c>
      <c r="BF32">
        <f t="shared" si="25"/>
        <v>63.855370844364437</v>
      </c>
      <c r="BG32">
        <f t="shared" si="26"/>
        <v>600.25562388442438</v>
      </c>
      <c r="BH32">
        <f t="shared" si="27"/>
        <v>-4.854764246248311E-4</v>
      </c>
    </row>
    <row r="33" spans="1:60" x14ac:dyDescent="0.2">
      <c r="A33" s="1">
        <v>11</v>
      </c>
      <c r="B33" s="1" t="s">
        <v>96</v>
      </c>
      <c r="C33" s="1">
        <v>3271.0000019986182</v>
      </c>
      <c r="D33" s="1">
        <v>0</v>
      </c>
      <c r="E33">
        <f t="shared" si="0"/>
        <v>0.12693113934097219</v>
      </c>
      <c r="F33">
        <f t="shared" si="1"/>
        <v>1.8881490839409468E-3</v>
      </c>
      <c r="G33">
        <f t="shared" si="2"/>
        <v>675.3577438977494</v>
      </c>
      <c r="H33">
        <f t="shared" si="3"/>
        <v>2.7391428894506041E-2</v>
      </c>
      <c r="I33">
        <f t="shared" si="4"/>
        <v>1.3679272449891759</v>
      </c>
      <c r="J33">
        <f t="shared" si="5"/>
        <v>28.495527267456055</v>
      </c>
      <c r="K33" s="1">
        <v>2</v>
      </c>
      <c r="L33">
        <f t="shared" si="6"/>
        <v>4.644859790802002</v>
      </c>
      <c r="M33" s="1">
        <v>0</v>
      </c>
      <c r="N33">
        <f t="shared" si="7"/>
        <v>4.644859790802002</v>
      </c>
      <c r="O33" s="1">
        <v>28.898384094238281</v>
      </c>
      <c r="P33" s="1">
        <v>28.495527267456055</v>
      </c>
      <c r="Q33" s="1">
        <v>28.815517425537109</v>
      </c>
      <c r="R33" s="1">
        <v>800.1268310546875</v>
      </c>
      <c r="S33" s="1">
        <v>800.0848388671875</v>
      </c>
      <c r="T33" s="1">
        <v>26.028453826904297</v>
      </c>
      <c r="U33" s="1">
        <v>26.035980224609375</v>
      </c>
      <c r="V33" s="1">
        <v>63.458629608154297</v>
      </c>
      <c r="W33" s="1">
        <v>63.476978302001953</v>
      </c>
      <c r="X33" s="1">
        <v>708.92523193359375</v>
      </c>
      <c r="Y33" s="1">
        <v>2.36281418800354</v>
      </c>
      <c r="Z33" s="1">
        <v>160.13795471191406</v>
      </c>
      <c r="AA33" s="1">
        <v>97.477691650390625</v>
      </c>
      <c r="AB33" s="1">
        <v>-6.7286624908447266</v>
      </c>
      <c r="AC33" s="1">
        <v>0.19537106156349182</v>
      </c>
      <c r="AD33" s="1">
        <v>2.3592129349708557E-2</v>
      </c>
      <c r="AE33" s="1">
        <v>1.8712910823523998E-3</v>
      </c>
      <c r="AF33" s="1">
        <v>2.5635767728090286E-2</v>
      </c>
      <c r="AG33" s="1">
        <v>1.9561087246984243E-3</v>
      </c>
      <c r="AH33" s="1">
        <v>0.75</v>
      </c>
      <c r="AI33" s="1">
        <v>-1.355140209197998</v>
      </c>
      <c r="AJ33" s="1">
        <v>7.355140209197998</v>
      </c>
      <c r="AK33" s="1">
        <v>1</v>
      </c>
      <c r="AL33" s="1">
        <v>0</v>
      </c>
      <c r="AM33" s="1">
        <v>0.15999999642372131</v>
      </c>
      <c r="AN33" s="1">
        <v>111215</v>
      </c>
      <c r="AO33">
        <f t="shared" si="8"/>
        <v>3.5446261596679687</v>
      </c>
      <c r="AP33">
        <f t="shared" si="9"/>
        <v>2.739142889450604E-5</v>
      </c>
      <c r="AQ33">
        <f t="shared" si="10"/>
        <v>301.64552726745603</v>
      </c>
      <c r="AR33">
        <f t="shared" si="11"/>
        <v>302.04838409423826</v>
      </c>
      <c r="AS33">
        <f t="shared" si="12"/>
        <v>0.37805026163048439</v>
      </c>
      <c r="AT33">
        <f t="shared" si="13"/>
        <v>1.5041007260124566E-2</v>
      </c>
      <c r="AU33">
        <f t="shared" si="14"/>
        <v>3.9058544971393165</v>
      </c>
      <c r="AV33">
        <f t="shared" si="15"/>
        <v>40.069214104370566</v>
      </c>
      <c r="AW33">
        <f t="shared" si="16"/>
        <v>14.033233879761191</v>
      </c>
      <c r="AX33">
        <f t="shared" si="17"/>
        <v>28.696955680847168</v>
      </c>
      <c r="AY33">
        <f t="shared" si="18"/>
        <v>3.9517846170913193</v>
      </c>
      <c r="AZ33">
        <f t="shared" si="19"/>
        <v>1.8873818576981406E-3</v>
      </c>
      <c r="BA33">
        <f t="shared" si="20"/>
        <v>2.5379272521501406</v>
      </c>
      <c r="BB33">
        <f t="shared" si="21"/>
        <v>1.4138573649411788</v>
      </c>
      <c r="BC33">
        <f t="shared" si="22"/>
        <v>1.1796825675599338E-3</v>
      </c>
      <c r="BD33">
        <f t="shared" si="23"/>
        <v>65.832313913368296</v>
      </c>
      <c r="BE33">
        <f t="shared" si="24"/>
        <v>0.84410766344974753</v>
      </c>
      <c r="BF33">
        <f t="shared" si="25"/>
        <v>63.795080896714886</v>
      </c>
      <c r="BG33">
        <f t="shared" si="26"/>
        <v>800.04794711031479</v>
      </c>
      <c r="BH33">
        <f t="shared" si="27"/>
        <v>1.0121371265081158E-4</v>
      </c>
    </row>
    <row r="34" spans="1:60" x14ac:dyDescent="0.2">
      <c r="A34" s="1">
        <v>12</v>
      </c>
      <c r="B34" s="1" t="s">
        <v>97</v>
      </c>
      <c r="C34" s="1">
        <v>3531.5000020330772</v>
      </c>
      <c r="D34" s="1">
        <v>0</v>
      </c>
      <c r="E34">
        <f t="shared" si="0"/>
        <v>1.2094991343389341</v>
      </c>
      <c r="F34">
        <f t="shared" si="1"/>
        <v>2.5445027952552511E-3</v>
      </c>
      <c r="G34">
        <f t="shared" si="2"/>
        <v>224.65872893005522</v>
      </c>
      <c r="H34">
        <f t="shared" si="3"/>
        <v>3.6750835057160876E-2</v>
      </c>
      <c r="I34">
        <f t="shared" si="4"/>
        <v>1.3624917876281364</v>
      </c>
      <c r="J34">
        <f t="shared" si="5"/>
        <v>28.403366088867188</v>
      </c>
      <c r="K34" s="1">
        <v>2</v>
      </c>
      <c r="L34">
        <f t="shared" si="6"/>
        <v>4.644859790802002</v>
      </c>
      <c r="M34" s="1">
        <v>0</v>
      </c>
      <c r="N34">
        <f t="shared" si="7"/>
        <v>4.644859790802002</v>
      </c>
      <c r="O34" s="1">
        <v>28.805515289306641</v>
      </c>
      <c r="P34" s="1">
        <v>28.403366088867188</v>
      </c>
      <c r="Q34" s="1">
        <v>28.729230880737305</v>
      </c>
      <c r="R34" s="1">
        <v>1000.0615844726562</v>
      </c>
      <c r="S34" s="1">
        <v>999.71014404296875</v>
      </c>
      <c r="T34" s="1">
        <v>25.865346908569336</v>
      </c>
      <c r="U34" s="1">
        <v>25.875442504882812</v>
      </c>
      <c r="V34" s="1">
        <v>63.40679931640625</v>
      </c>
      <c r="W34" s="1">
        <v>63.431549072265625</v>
      </c>
      <c r="X34" s="1">
        <v>709.21795654296875</v>
      </c>
      <c r="Y34" s="1">
        <v>2.3195276260375977</v>
      </c>
      <c r="Z34" s="1">
        <v>178.82987976074219</v>
      </c>
      <c r="AA34" s="1">
        <v>97.486396789550781</v>
      </c>
      <c r="AB34" s="1">
        <v>-10.111413955688477</v>
      </c>
      <c r="AC34" s="1">
        <v>0.19933587312698364</v>
      </c>
      <c r="AD34" s="1">
        <v>8.2411304116249084E-2</v>
      </c>
      <c r="AE34" s="1">
        <v>2.4908804334700108E-3</v>
      </c>
      <c r="AF34" s="1">
        <v>7.7792637050151825E-2</v>
      </c>
      <c r="AG34" s="1">
        <v>1.1876277858391404E-3</v>
      </c>
      <c r="AH34" s="1">
        <v>1</v>
      </c>
      <c r="AI34" s="1">
        <v>-1.355140209197998</v>
      </c>
      <c r="AJ34" s="1">
        <v>7.355140209197998</v>
      </c>
      <c r="AK34" s="1">
        <v>1</v>
      </c>
      <c r="AL34" s="1">
        <v>0</v>
      </c>
      <c r="AM34" s="1">
        <v>0.15999999642372131</v>
      </c>
      <c r="AN34" s="1">
        <v>111215</v>
      </c>
      <c r="AO34">
        <f t="shared" si="8"/>
        <v>3.5460897827148434</v>
      </c>
      <c r="AP34">
        <f t="shared" si="9"/>
        <v>3.6750835057160876E-5</v>
      </c>
      <c r="AQ34">
        <f t="shared" si="10"/>
        <v>301.55336608886716</v>
      </c>
      <c r="AR34">
        <f t="shared" si="11"/>
        <v>301.95551528930662</v>
      </c>
      <c r="AS34">
        <f t="shared" si="12"/>
        <v>0.37112441187073841</v>
      </c>
      <c r="AT34">
        <f t="shared" si="13"/>
        <v>1.3392533338360669E-2</v>
      </c>
      <c r="AU34">
        <f t="shared" si="14"/>
        <v>3.88499544276435</v>
      </c>
      <c r="AV34">
        <f t="shared" si="15"/>
        <v>39.851667214156066</v>
      </c>
      <c r="AW34">
        <f t="shared" si="16"/>
        <v>13.976224709273254</v>
      </c>
      <c r="AX34">
        <f t="shared" si="17"/>
        <v>28.604440689086914</v>
      </c>
      <c r="AY34">
        <f t="shared" si="18"/>
        <v>3.9306310009870704</v>
      </c>
      <c r="AZ34">
        <f t="shared" si="19"/>
        <v>2.5431096531772141E-3</v>
      </c>
      <c r="BA34">
        <f t="shared" si="20"/>
        <v>2.5225036551362137</v>
      </c>
      <c r="BB34">
        <f t="shared" si="21"/>
        <v>1.4081273458508567</v>
      </c>
      <c r="BC34">
        <f t="shared" si="22"/>
        <v>1.5895686396615728E-3</v>
      </c>
      <c r="BD34">
        <f t="shared" si="23"/>
        <v>21.901169990711495</v>
      </c>
      <c r="BE34">
        <f t="shared" si="24"/>
        <v>0.22472386648144196</v>
      </c>
      <c r="BF34">
        <f t="shared" si="25"/>
        <v>63.757530317165845</v>
      </c>
      <c r="BG34">
        <f t="shared" si="26"/>
        <v>999.35861054036639</v>
      </c>
      <c r="BH34">
        <f t="shared" si="27"/>
        <v>7.7164170011507203E-4</v>
      </c>
    </row>
    <row r="35" spans="1:60" x14ac:dyDescent="0.2">
      <c r="A35" s="1">
        <v>13</v>
      </c>
      <c r="B35" s="1" t="s">
        <v>98</v>
      </c>
      <c r="C35" s="1">
        <v>3791.5000020330772</v>
      </c>
      <c r="D35" s="1">
        <v>0</v>
      </c>
      <c r="E35">
        <f t="shared" si="0"/>
        <v>1.4469593280774475</v>
      </c>
      <c r="F35">
        <f t="shared" si="1"/>
        <v>8.3271946285607421E-4</v>
      </c>
      <c r="G35">
        <f t="shared" si="2"/>
        <v>-1576.6613694207799</v>
      </c>
      <c r="H35">
        <f t="shared" si="3"/>
        <v>1.2021323053728415E-2</v>
      </c>
      <c r="I35">
        <f t="shared" si="4"/>
        <v>1.3613964277343076</v>
      </c>
      <c r="J35">
        <f t="shared" si="5"/>
        <v>28.365802764892578</v>
      </c>
      <c r="K35" s="1">
        <v>2</v>
      </c>
      <c r="L35">
        <f t="shared" si="6"/>
        <v>4.644859790802002</v>
      </c>
      <c r="M35" s="1">
        <v>0</v>
      </c>
      <c r="N35">
        <f t="shared" si="7"/>
        <v>4.644859790802002</v>
      </c>
      <c r="O35" s="1">
        <v>28.762050628662109</v>
      </c>
      <c r="P35" s="1">
        <v>28.365802764892578</v>
      </c>
      <c r="Q35" s="1">
        <v>28.687311172485352</v>
      </c>
      <c r="R35" s="1">
        <v>1200.032470703125</v>
      </c>
      <c r="S35" s="1">
        <v>1199.6202392578125</v>
      </c>
      <c r="T35" s="1">
        <v>25.797317504882812</v>
      </c>
      <c r="U35" s="1">
        <v>25.800621032714844</v>
      </c>
      <c r="V35" s="1">
        <v>63.397415161132812</v>
      </c>
      <c r="W35" s="1">
        <v>63.405532836914062</v>
      </c>
      <c r="X35" s="1">
        <v>709.0096435546875</v>
      </c>
      <c r="Y35" s="1">
        <v>2.4481120109558105</v>
      </c>
      <c r="Z35" s="1">
        <v>184.80735778808594</v>
      </c>
      <c r="AA35" s="1">
        <v>97.483123779296875</v>
      </c>
      <c r="AB35" s="1">
        <v>-13.638843536376953</v>
      </c>
      <c r="AC35" s="1">
        <v>0.1964353621006012</v>
      </c>
      <c r="AD35" s="1">
        <v>3.2447099685668945E-2</v>
      </c>
      <c r="AE35" s="1">
        <v>1.7319192411378026E-3</v>
      </c>
      <c r="AF35" s="1">
        <v>5.0250567495822906E-2</v>
      </c>
      <c r="AG35" s="1">
        <v>1.1685625649988651E-3</v>
      </c>
      <c r="AH35" s="1">
        <v>0.75</v>
      </c>
      <c r="AI35" s="1">
        <v>-1.355140209197998</v>
      </c>
      <c r="AJ35" s="1">
        <v>7.355140209197998</v>
      </c>
      <c r="AK35" s="1">
        <v>1</v>
      </c>
      <c r="AL35" s="1">
        <v>0</v>
      </c>
      <c r="AM35" s="1">
        <v>0.15999999642372131</v>
      </c>
      <c r="AN35" s="1">
        <v>111225</v>
      </c>
      <c r="AO35">
        <f t="shared" si="8"/>
        <v>3.545048217773437</v>
      </c>
      <c r="AP35">
        <f t="shared" si="9"/>
        <v>1.2021323053728414E-5</v>
      </c>
      <c r="AQ35">
        <f t="shared" si="10"/>
        <v>301.51580276489256</v>
      </c>
      <c r="AR35">
        <f t="shared" si="11"/>
        <v>301.91205062866209</v>
      </c>
      <c r="AS35">
        <f t="shared" si="12"/>
        <v>0.39169791299779888</v>
      </c>
      <c r="AT35">
        <f t="shared" si="13"/>
        <v>1.735645248555364E-2</v>
      </c>
      <c r="AU35">
        <f t="shared" si="14"/>
        <v>3.876521561449179</v>
      </c>
      <c r="AV35">
        <f t="shared" si="15"/>
        <v>39.766078590440706</v>
      </c>
      <c r="AW35">
        <f t="shared" si="16"/>
        <v>13.965457557725863</v>
      </c>
      <c r="AX35">
        <f t="shared" si="17"/>
        <v>28.563926696777344</v>
      </c>
      <c r="AY35">
        <f t="shared" si="18"/>
        <v>3.9213985868157719</v>
      </c>
      <c r="AZ35">
        <f t="shared" si="19"/>
        <v>8.325702016421029E-4</v>
      </c>
      <c r="BA35">
        <f t="shared" si="20"/>
        <v>2.5151251337148715</v>
      </c>
      <c r="BB35">
        <f t="shared" si="21"/>
        <v>1.4062734531009005</v>
      </c>
      <c r="BC35">
        <f t="shared" si="22"/>
        <v>5.2036978415527242E-4</v>
      </c>
      <c r="BD35">
        <f t="shared" si="23"/>
        <v>-153.69787543328161</v>
      </c>
      <c r="BE35">
        <f t="shared" si="24"/>
        <v>-1.3143004075991893</v>
      </c>
      <c r="BF35">
        <f t="shared" si="25"/>
        <v>63.697144549343207</v>
      </c>
      <c r="BG35">
        <f t="shared" si="26"/>
        <v>1199.1996894068197</v>
      </c>
      <c r="BH35">
        <f t="shared" si="27"/>
        <v>7.6857239283609127E-4</v>
      </c>
    </row>
    <row r="36" spans="1:60" x14ac:dyDescent="0.2">
      <c r="A36" s="1">
        <v>14</v>
      </c>
      <c r="B36" s="1" t="s">
        <v>99</v>
      </c>
      <c r="C36" s="1">
        <v>4123.5000020330772</v>
      </c>
      <c r="D36" s="1">
        <v>0</v>
      </c>
      <c r="E36">
        <f t="shared" si="0"/>
        <v>1.5769300514478806</v>
      </c>
      <c r="F36">
        <f t="shared" si="1"/>
        <v>1.281616537307609E-3</v>
      </c>
      <c r="G36">
        <f t="shared" si="2"/>
        <v>-578.90998504021843</v>
      </c>
      <c r="H36">
        <f t="shared" si="3"/>
        <v>1.8324947098483053E-2</v>
      </c>
      <c r="I36">
        <f t="shared" si="4"/>
        <v>1.3487409877370431</v>
      </c>
      <c r="J36">
        <f t="shared" si="5"/>
        <v>28.311786651611328</v>
      </c>
      <c r="K36" s="1">
        <v>2</v>
      </c>
      <c r="L36">
        <f t="shared" si="6"/>
        <v>4.644859790802002</v>
      </c>
      <c r="M36" s="1">
        <v>0</v>
      </c>
      <c r="N36">
        <f t="shared" si="7"/>
        <v>4.644859790802002</v>
      </c>
      <c r="O36" s="1">
        <v>28.703422546386719</v>
      </c>
      <c r="P36" s="1">
        <v>28.311786651611328</v>
      </c>
      <c r="Q36" s="1">
        <v>28.629287719726562</v>
      </c>
      <c r="R36" s="1">
        <v>1400.073486328125</v>
      </c>
      <c r="S36" s="1">
        <v>1399.6214599609375</v>
      </c>
      <c r="T36" s="1">
        <v>25.798164367675781</v>
      </c>
      <c r="U36" s="1">
        <v>25.803199768066406</v>
      </c>
      <c r="V36" s="1">
        <v>63.621620178222656</v>
      </c>
      <c r="W36" s="1">
        <v>63.634037017822266</v>
      </c>
      <c r="X36" s="1">
        <v>709.06396484375</v>
      </c>
      <c r="Y36" s="1">
        <v>2.3886265754699707</v>
      </c>
      <c r="Z36" s="1">
        <v>218.98008728027344</v>
      </c>
      <c r="AA36" s="1">
        <v>97.492691040039062</v>
      </c>
      <c r="AB36" s="1">
        <v>-17.358819961547852</v>
      </c>
      <c r="AC36" s="1">
        <v>0.19804783165454865</v>
      </c>
      <c r="AD36" s="1">
        <v>4.4277951121330261E-2</v>
      </c>
      <c r="AE36" s="1">
        <v>1.0362089378759265E-3</v>
      </c>
      <c r="AF36" s="1">
        <v>6.7951872944831848E-2</v>
      </c>
      <c r="AG36" s="1">
        <v>9.2516985023394227E-4</v>
      </c>
      <c r="AH36" s="1">
        <v>1</v>
      </c>
      <c r="AI36" s="1">
        <v>-1.355140209197998</v>
      </c>
      <c r="AJ36" s="1">
        <v>7.355140209197998</v>
      </c>
      <c r="AK36" s="1">
        <v>1</v>
      </c>
      <c r="AL36" s="1">
        <v>0</v>
      </c>
      <c r="AM36" s="1">
        <v>0.15999999642372131</v>
      </c>
      <c r="AN36" s="1">
        <v>111215</v>
      </c>
      <c r="AO36">
        <f t="shared" si="8"/>
        <v>3.5453198242187494</v>
      </c>
      <c r="AP36">
        <f t="shared" si="9"/>
        <v>1.8324947098483054E-5</v>
      </c>
      <c r="AQ36">
        <f t="shared" si="10"/>
        <v>301.46178665161131</v>
      </c>
      <c r="AR36">
        <f t="shared" si="11"/>
        <v>301.8534225463867</v>
      </c>
      <c r="AS36">
        <f t="shared" si="12"/>
        <v>0.382180243532801</v>
      </c>
      <c r="AT36">
        <f t="shared" si="13"/>
        <v>1.604237299108081E-2</v>
      </c>
      <c r="AU36">
        <f t="shared" si="14"/>
        <v>3.864364370569549</v>
      </c>
      <c r="AV36">
        <f t="shared" si="15"/>
        <v>39.637477736484897</v>
      </c>
      <c r="AW36">
        <f t="shared" si="16"/>
        <v>13.83427796841849</v>
      </c>
      <c r="AX36">
        <f t="shared" si="17"/>
        <v>28.507604598999023</v>
      </c>
      <c r="AY36">
        <f t="shared" si="18"/>
        <v>3.9085952138067492</v>
      </c>
      <c r="AZ36">
        <f t="shared" si="19"/>
        <v>1.2812630093357513E-3</v>
      </c>
      <c r="BA36">
        <f t="shared" si="20"/>
        <v>2.5156233828325059</v>
      </c>
      <c r="BB36">
        <f t="shared" si="21"/>
        <v>1.3929718309742434</v>
      </c>
      <c r="BC36">
        <f t="shared" si="22"/>
        <v>8.0082113561125384E-4</v>
      </c>
      <c r="BD36">
        <f t="shared" si="23"/>
        <v>-56.439492311519651</v>
      </c>
      <c r="BE36">
        <f t="shared" si="24"/>
        <v>-0.41361896884345817</v>
      </c>
      <c r="BF36">
        <f t="shared" si="25"/>
        <v>63.927302840128839</v>
      </c>
      <c r="BG36">
        <f t="shared" si="26"/>
        <v>1399.1631349166228</v>
      </c>
      <c r="BH36">
        <f t="shared" si="27"/>
        <v>7.2049414711470282E-4</v>
      </c>
    </row>
    <row r="39" spans="1:60" x14ac:dyDescent="0.2">
      <c r="E39" t="s">
        <v>18</v>
      </c>
      <c r="F39" t="s">
        <v>20</v>
      </c>
    </row>
    <row r="40" spans="1:60" x14ac:dyDescent="0.2">
      <c r="E40">
        <v>-0.46629985699277371</v>
      </c>
      <c r="F40">
        <v>2.0226370564774367E-3</v>
      </c>
    </row>
    <row r="41" spans="1:60" x14ac:dyDescent="0.2">
      <c r="E41">
        <v>-0.1065777979641763</v>
      </c>
      <c r="F41">
        <v>1.4834128755408054E-3</v>
      </c>
    </row>
    <row r="42" spans="1:60" x14ac:dyDescent="0.2">
      <c r="E42">
        <v>-1.4017767065375377</v>
      </c>
      <c r="F42">
        <v>3.1728964480149968E-3</v>
      </c>
    </row>
    <row r="43" spans="1:60" x14ac:dyDescent="0.2">
      <c r="E43">
        <v>-1.8048310838108852</v>
      </c>
      <c r="F43">
        <v>5.6558183538175768E-3</v>
      </c>
    </row>
    <row r="44" spans="1:60" x14ac:dyDescent="0.2">
      <c r="E44">
        <v>-2.1859495793122026</v>
      </c>
      <c r="F44">
        <v>6.223424469326673E-3</v>
      </c>
    </row>
    <row r="45" spans="1:60" x14ac:dyDescent="0.2">
      <c r="E45">
        <v>-2.2830471632387144</v>
      </c>
      <c r="F45">
        <v>2.5882532640591825E-3</v>
      </c>
    </row>
    <row r="46" spans="1:60" x14ac:dyDescent="0.2">
      <c r="E46">
        <v>-0.61086815820997464</v>
      </c>
      <c r="F46">
        <v>2.8182602447386195E-2</v>
      </c>
    </row>
    <row r="47" spans="1:60" x14ac:dyDescent="0.2">
      <c r="E47">
        <v>-0.46921123899679845</v>
      </c>
      <c r="F47">
        <v>-2.0648056290498536E-2</v>
      </c>
    </row>
    <row r="48" spans="1:60" x14ac:dyDescent="0.2">
      <c r="E48">
        <v>-0.36924577923719121</v>
      </c>
      <c r="F48">
        <v>-5.10235020100527E-3</v>
      </c>
    </row>
    <row r="49" spans="5:6" x14ac:dyDescent="0.2">
      <c r="E49">
        <v>-0.45635934815039308</v>
      </c>
      <c r="F49">
        <v>2.39109119248602E-6</v>
      </c>
    </row>
    <row r="50" spans="5:6" x14ac:dyDescent="0.2">
      <c r="E50">
        <v>0.12693113934097219</v>
      </c>
      <c r="F50">
        <v>1.8881490839409468E-3</v>
      </c>
    </row>
    <row r="51" spans="5:6" x14ac:dyDescent="0.2">
      <c r="E51">
        <v>1.2094991343389341</v>
      </c>
      <c r="F51">
        <v>2.5445027952552511E-3</v>
      </c>
    </row>
    <row r="52" spans="5:6" x14ac:dyDescent="0.2">
      <c r="E52">
        <v>1.4469593280774475</v>
      </c>
      <c r="F52">
        <v>8.3271946285607421E-4</v>
      </c>
    </row>
    <row r="53" spans="5:6" x14ac:dyDescent="0.2">
      <c r="E53">
        <v>1.5769300514478806</v>
      </c>
      <c r="F53">
        <v>1.281616537307609E-3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response morning auto_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Menendez Burns</dc:creator>
  <cp:lastModifiedBy>Francisco Menendez Burns</cp:lastModifiedBy>
  <dcterms:created xsi:type="dcterms:W3CDTF">2023-12-08T17:39:54Z</dcterms:created>
  <dcterms:modified xsi:type="dcterms:W3CDTF">2023-12-12T20:43:58Z</dcterms:modified>
</cp:coreProperties>
</file>