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PSU/Lab/Cd/1project/LicorMeasurementDataTransfer/"/>
    </mc:Choice>
  </mc:AlternateContent>
  <xr:revisionPtr revIDLastSave="0" documentId="8_{C06C4139-2827-3B41-9F26-03D14556B866}" xr6:coauthVersionLast="47" xr6:coauthVersionMax="47" xr10:uidLastSave="{00000000-0000-0000-0000-000000000000}"/>
  <bookViews>
    <workbookView xWindow="6300" yWindow="5200" windowWidth="25640" windowHeight="14440"/>
  </bookViews>
  <sheets>
    <sheet name="fmb-co2 response 1pm const flow" sheetId="1" r:id="rId1"/>
  </sheets>
  <calcPr calcId="0"/>
</workbook>
</file>

<file path=xl/calcChain.xml><?xml version="1.0" encoding="utf-8"?>
<calcChain xmlns="http://schemas.openxmlformats.org/spreadsheetml/2006/main">
  <c r="L15" i="1" l="1"/>
  <c r="N15" i="1"/>
  <c r="AO15" i="1"/>
  <c r="E15" i="1" s="1"/>
  <c r="AQ15" i="1"/>
  <c r="AR15" i="1"/>
  <c r="AS15" i="1"/>
  <c r="AX15" i="1"/>
  <c r="AY15" i="1" s="1"/>
  <c r="BB15" i="1" s="1"/>
  <c r="BA15" i="1"/>
  <c r="E16" i="1"/>
  <c r="H16" i="1"/>
  <c r="L16" i="1"/>
  <c r="N16" i="1" s="1"/>
  <c r="AO16" i="1"/>
  <c r="AP16" i="1"/>
  <c r="AQ16" i="1"/>
  <c r="AR16" i="1"/>
  <c r="AS16" i="1"/>
  <c r="AT16" i="1" s="1"/>
  <c r="J16" i="1" s="1"/>
  <c r="AU16" i="1" s="1"/>
  <c r="AX16" i="1"/>
  <c r="AY16" i="1"/>
  <c r="BB16" i="1" s="1"/>
  <c r="BA16" i="1"/>
  <c r="E17" i="1"/>
  <c r="BG17" i="1" s="1"/>
  <c r="H17" i="1"/>
  <c r="L17" i="1"/>
  <c r="AT17" i="1" s="1"/>
  <c r="J17" i="1" s="1"/>
  <c r="AU17" i="1" s="1"/>
  <c r="N17" i="1"/>
  <c r="AO17" i="1"/>
  <c r="AP17" i="1"/>
  <c r="AQ17" i="1"/>
  <c r="AR17" i="1"/>
  <c r="AS17" i="1"/>
  <c r="AX17" i="1"/>
  <c r="AY17" i="1" s="1"/>
  <c r="BB17" i="1" s="1"/>
  <c r="BA17" i="1"/>
  <c r="L18" i="1"/>
  <c r="N18" i="1"/>
  <c r="AO18" i="1"/>
  <c r="E18" i="1" s="1"/>
  <c r="AP18" i="1"/>
  <c r="H18" i="1" s="1"/>
  <c r="AQ18" i="1"/>
  <c r="AR18" i="1"/>
  <c r="AT18" i="1" s="1"/>
  <c r="J18" i="1" s="1"/>
  <c r="AU18" i="1" s="1"/>
  <c r="AS18" i="1"/>
  <c r="AX18" i="1"/>
  <c r="AY18" i="1"/>
  <c r="BA18" i="1"/>
  <c r="BB18" i="1" s="1"/>
  <c r="L19" i="1"/>
  <c r="N19" i="1"/>
  <c r="AO19" i="1"/>
  <c r="E19" i="1" s="1"/>
  <c r="AQ19" i="1"/>
  <c r="AR19" i="1"/>
  <c r="AS19" i="1"/>
  <c r="AX19" i="1"/>
  <c r="AY19" i="1" s="1"/>
  <c r="BB19" i="1" s="1"/>
  <c r="BA19" i="1"/>
  <c r="E20" i="1"/>
  <c r="H20" i="1"/>
  <c r="L20" i="1"/>
  <c r="N20" i="1" s="1"/>
  <c r="AO20" i="1"/>
  <c r="AP20" i="1"/>
  <c r="AQ20" i="1"/>
  <c r="AR20" i="1"/>
  <c r="AS20" i="1"/>
  <c r="AT20" i="1" s="1"/>
  <c r="J20" i="1" s="1"/>
  <c r="AU20" i="1" s="1"/>
  <c r="AX20" i="1"/>
  <c r="AY20" i="1"/>
  <c r="BB20" i="1" s="1"/>
  <c r="BA20" i="1"/>
  <c r="E21" i="1"/>
  <c r="BG21" i="1" s="1"/>
  <c r="H21" i="1"/>
  <c r="L21" i="1"/>
  <c r="AT21" i="1" s="1"/>
  <c r="J21" i="1" s="1"/>
  <c r="AU21" i="1" s="1"/>
  <c r="N21" i="1"/>
  <c r="AO21" i="1"/>
  <c r="AP21" i="1"/>
  <c r="AQ21" i="1"/>
  <c r="AR21" i="1"/>
  <c r="AS21" i="1"/>
  <c r="AX21" i="1"/>
  <c r="AY21" i="1" s="1"/>
  <c r="BB21" i="1" s="1"/>
  <c r="BA21" i="1"/>
  <c r="L22" i="1"/>
  <c r="N22" i="1"/>
  <c r="AO22" i="1"/>
  <c r="E22" i="1" s="1"/>
  <c r="AP22" i="1"/>
  <c r="H22" i="1" s="1"/>
  <c r="AQ22" i="1"/>
  <c r="AR22" i="1"/>
  <c r="AT22" i="1" s="1"/>
  <c r="J22" i="1" s="1"/>
  <c r="AU22" i="1" s="1"/>
  <c r="AS22" i="1"/>
  <c r="AX22" i="1"/>
  <c r="AY22" i="1"/>
  <c r="BA22" i="1"/>
  <c r="BB22" i="1" s="1"/>
  <c r="L23" i="1"/>
  <c r="N23" i="1"/>
  <c r="AO23" i="1"/>
  <c r="E23" i="1" s="1"/>
  <c r="AQ23" i="1"/>
  <c r="AR23" i="1"/>
  <c r="AS23" i="1"/>
  <c r="AX23" i="1"/>
  <c r="AY23" i="1" s="1"/>
  <c r="BB23" i="1" s="1"/>
  <c r="BA23" i="1"/>
  <c r="E24" i="1"/>
  <c r="H24" i="1"/>
  <c r="L24" i="1"/>
  <c r="N24" i="1" s="1"/>
  <c r="AO24" i="1"/>
  <c r="AP24" i="1"/>
  <c r="AQ24" i="1"/>
  <c r="AR24" i="1"/>
  <c r="AS24" i="1"/>
  <c r="AT24" i="1" s="1"/>
  <c r="J24" i="1" s="1"/>
  <c r="AU24" i="1" s="1"/>
  <c r="AX24" i="1"/>
  <c r="AY24" i="1"/>
  <c r="BB24" i="1" s="1"/>
  <c r="BA24" i="1"/>
  <c r="E25" i="1"/>
  <c r="BG25" i="1" s="1"/>
  <c r="H25" i="1"/>
  <c r="L25" i="1"/>
  <c r="AT25" i="1" s="1"/>
  <c r="J25" i="1" s="1"/>
  <c r="AU25" i="1" s="1"/>
  <c r="N25" i="1"/>
  <c r="AO25" i="1"/>
  <c r="AP25" i="1"/>
  <c r="AQ25" i="1"/>
  <c r="AR25" i="1"/>
  <c r="AS25" i="1"/>
  <c r="AX25" i="1"/>
  <c r="AY25" i="1" s="1"/>
  <c r="BB25" i="1" s="1"/>
  <c r="BA25" i="1"/>
  <c r="L26" i="1"/>
  <c r="N26" i="1"/>
  <c r="AO26" i="1"/>
  <c r="E26" i="1" s="1"/>
  <c r="AP26" i="1"/>
  <c r="H26" i="1" s="1"/>
  <c r="AQ26" i="1"/>
  <c r="AR26" i="1"/>
  <c r="AT26" i="1" s="1"/>
  <c r="J26" i="1" s="1"/>
  <c r="AU26" i="1" s="1"/>
  <c r="AS26" i="1"/>
  <c r="AX26" i="1"/>
  <c r="AY26" i="1"/>
  <c r="BA26" i="1"/>
  <c r="BB26" i="1" s="1"/>
  <c r="L27" i="1"/>
  <c r="N27" i="1"/>
  <c r="AO27" i="1"/>
  <c r="E27" i="1" s="1"/>
  <c r="AQ27" i="1"/>
  <c r="AR27" i="1"/>
  <c r="AS27" i="1"/>
  <c r="AX27" i="1"/>
  <c r="AY27" i="1" s="1"/>
  <c r="BB27" i="1" s="1"/>
  <c r="BA27" i="1"/>
  <c r="E28" i="1"/>
  <c r="H28" i="1"/>
  <c r="L28" i="1"/>
  <c r="N28" i="1" s="1"/>
  <c r="AO28" i="1"/>
  <c r="AP28" i="1"/>
  <c r="AQ28" i="1"/>
  <c r="AR28" i="1"/>
  <c r="AS28" i="1"/>
  <c r="AT28" i="1" s="1"/>
  <c r="J28" i="1" s="1"/>
  <c r="AU28" i="1" s="1"/>
  <c r="AX28" i="1"/>
  <c r="AY28" i="1"/>
  <c r="BB28" i="1" s="1"/>
  <c r="BA28" i="1"/>
  <c r="E29" i="1"/>
  <c r="BG29" i="1" s="1"/>
  <c r="H29" i="1"/>
  <c r="L29" i="1"/>
  <c r="AT29" i="1" s="1"/>
  <c r="J29" i="1" s="1"/>
  <c r="AU29" i="1" s="1"/>
  <c r="N29" i="1"/>
  <c r="AO29" i="1"/>
  <c r="AP29" i="1"/>
  <c r="AQ29" i="1"/>
  <c r="AR29" i="1"/>
  <c r="AS29" i="1"/>
  <c r="AX29" i="1"/>
  <c r="AY29" i="1" s="1"/>
  <c r="BB29" i="1" s="1"/>
  <c r="BA29" i="1"/>
  <c r="I24" i="1" l="1"/>
  <c r="AV24" i="1"/>
  <c r="AW24" i="1" s="1"/>
  <c r="AZ24" i="1" s="1"/>
  <c r="F24" i="1" s="1"/>
  <c r="BC24" i="1" s="1"/>
  <c r="G24" i="1" s="1"/>
  <c r="I22" i="1"/>
  <c r="AV22" i="1"/>
  <c r="AW22" i="1" s="1"/>
  <c r="AZ22" i="1" s="1"/>
  <c r="F22" i="1" s="1"/>
  <c r="BC22" i="1" s="1"/>
  <c r="G22" i="1" s="1"/>
  <c r="I29" i="1"/>
  <c r="AV29" i="1"/>
  <c r="AW29" i="1" s="1"/>
  <c r="AZ29" i="1" s="1"/>
  <c r="F29" i="1" s="1"/>
  <c r="BC29" i="1" s="1"/>
  <c r="G29" i="1" s="1"/>
  <c r="BG19" i="1"/>
  <c r="I20" i="1"/>
  <c r="AV20" i="1"/>
  <c r="AW20" i="1" s="1"/>
  <c r="AZ20" i="1" s="1"/>
  <c r="F20" i="1" s="1"/>
  <c r="BC20" i="1" s="1"/>
  <c r="G20" i="1" s="1"/>
  <c r="AV17" i="1"/>
  <c r="AW17" i="1" s="1"/>
  <c r="AZ17" i="1" s="1"/>
  <c r="F17" i="1" s="1"/>
  <c r="BC17" i="1" s="1"/>
  <c r="G17" i="1" s="1"/>
  <c r="I17" i="1"/>
  <c r="I26" i="1"/>
  <c r="AV26" i="1"/>
  <c r="AW26" i="1" s="1"/>
  <c r="AZ26" i="1" s="1"/>
  <c r="F26" i="1" s="1"/>
  <c r="BC26" i="1" s="1"/>
  <c r="G26" i="1" s="1"/>
  <c r="BG27" i="1"/>
  <c r="BG24" i="1"/>
  <c r="BG15" i="1"/>
  <c r="I16" i="1"/>
  <c r="AV16" i="1"/>
  <c r="AW16" i="1" s="1"/>
  <c r="AZ16" i="1" s="1"/>
  <c r="F16" i="1" s="1"/>
  <c r="BC16" i="1" s="1"/>
  <c r="G16" i="1" s="1"/>
  <c r="BG22" i="1"/>
  <c r="BH22" i="1" s="1"/>
  <c r="AV21" i="1"/>
  <c r="AW21" i="1" s="1"/>
  <c r="AZ21" i="1" s="1"/>
  <c r="F21" i="1" s="1"/>
  <c r="BC21" i="1" s="1"/>
  <c r="G21" i="1" s="1"/>
  <c r="I21" i="1"/>
  <c r="BF24" i="1"/>
  <c r="BH24" i="1" s="1"/>
  <c r="I28" i="1"/>
  <c r="AV28" i="1"/>
  <c r="AW28" i="1" s="1"/>
  <c r="AZ28" i="1" s="1"/>
  <c r="F28" i="1" s="1"/>
  <c r="BC28" i="1" s="1"/>
  <c r="G28" i="1" s="1"/>
  <c r="I25" i="1"/>
  <c r="AV25" i="1"/>
  <c r="AW25" i="1" s="1"/>
  <c r="AZ25" i="1" s="1"/>
  <c r="F25" i="1" s="1"/>
  <c r="BC25" i="1" s="1"/>
  <c r="G25" i="1" s="1"/>
  <c r="BF28" i="1"/>
  <c r="I18" i="1"/>
  <c r="AV18" i="1"/>
  <c r="AW18" i="1" s="1"/>
  <c r="AZ18" i="1" s="1"/>
  <c r="F18" i="1" s="1"/>
  <c r="BC18" i="1" s="1"/>
  <c r="G18" i="1" s="1"/>
  <c r="BG23" i="1"/>
  <c r="BF29" i="1"/>
  <c r="BH29" i="1" s="1"/>
  <c r="BG28" i="1"/>
  <c r="BH28" i="1" s="1"/>
  <c r="BG26" i="1"/>
  <c r="BG20" i="1"/>
  <c r="BG18" i="1"/>
  <c r="AP27" i="1"/>
  <c r="AP23" i="1"/>
  <c r="AP19" i="1"/>
  <c r="AP15" i="1"/>
  <c r="BF22" i="1"/>
  <c r="BG16" i="1"/>
  <c r="BF21" i="1" l="1"/>
  <c r="BH21" i="1" s="1"/>
  <c r="BD16" i="1"/>
  <c r="BE16" i="1"/>
  <c r="BD26" i="1"/>
  <c r="BE26" i="1"/>
  <c r="BE20" i="1"/>
  <c r="BD20" i="1"/>
  <c r="BF17" i="1"/>
  <c r="BH17" i="1" s="1"/>
  <c r="BF18" i="1"/>
  <c r="BH18" i="1" s="1"/>
  <c r="BE22" i="1"/>
  <c r="BD22" i="1"/>
  <c r="BE21" i="1"/>
  <c r="BD21" i="1"/>
  <c r="BD18" i="1"/>
  <c r="BE18" i="1"/>
  <c r="AT23" i="1"/>
  <c r="J23" i="1" s="1"/>
  <c r="AU23" i="1" s="1"/>
  <c r="H23" i="1"/>
  <c r="BF20" i="1"/>
  <c r="BH20" i="1" s="1"/>
  <c r="BF16" i="1"/>
  <c r="BH16" i="1" s="1"/>
  <c r="BF26" i="1"/>
  <c r="BH26" i="1" s="1"/>
  <c r="H15" i="1"/>
  <c r="AT15" i="1"/>
  <c r="J15" i="1" s="1"/>
  <c r="AU15" i="1" s="1"/>
  <c r="H19" i="1"/>
  <c r="AT19" i="1"/>
  <c r="J19" i="1" s="1"/>
  <c r="AU19" i="1" s="1"/>
  <c r="H27" i="1"/>
  <c r="AT27" i="1"/>
  <c r="J27" i="1" s="1"/>
  <c r="AU27" i="1" s="1"/>
  <c r="BF25" i="1"/>
  <c r="BH25" i="1" s="1"/>
  <c r="BE24" i="1"/>
  <c r="BD24" i="1"/>
  <c r="BE17" i="1"/>
  <c r="BD17" i="1"/>
  <c r="BE29" i="1"/>
  <c r="BD29" i="1"/>
  <c r="BE25" i="1"/>
  <c r="BD25" i="1"/>
  <c r="BD28" i="1"/>
  <c r="BE28" i="1"/>
  <c r="I27" i="1" l="1"/>
  <c r="AV27" i="1"/>
  <c r="AW27" i="1" s="1"/>
  <c r="AZ27" i="1" s="1"/>
  <c r="F27" i="1" s="1"/>
  <c r="BC27" i="1" s="1"/>
  <c r="G27" i="1" s="1"/>
  <c r="I19" i="1"/>
  <c r="AV19" i="1"/>
  <c r="AW19" i="1" s="1"/>
  <c r="AZ19" i="1" s="1"/>
  <c r="F19" i="1" s="1"/>
  <c r="BC19" i="1" s="1"/>
  <c r="G19" i="1" s="1"/>
  <c r="BF27" i="1"/>
  <c r="BH27" i="1" s="1"/>
  <c r="I15" i="1"/>
  <c r="AV15" i="1"/>
  <c r="AW15" i="1" s="1"/>
  <c r="AZ15" i="1" s="1"/>
  <c r="F15" i="1" s="1"/>
  <c r="BC15" i="1" s="1"/>
  <c r="G15" i="1" s="1"/>
  <c r="I23" i="1"/>
  <c r="AV23" i="1"/>
  <c r="AW23" i="1" s="1"/>
  <c r="AZ23" i="1" s="1"/>
  <c r="F23" i="1" s="1"/>
  <c r="BC23" i="1" s="1"/>
  <c r="G23" i="1" s="1"/>
  <c r="BE15" i="1" l="1"/>
  <c r="BD15" i="1"/>
  <c r="BD19" i="1"/>
  <c r="BE19" i="1"/>
  <c r="BD23" i="1"/>
  <c r="BE23" i="1"/>
  <c r="BF15" i="1"/>
  <c r="BH15" i="1" s="1"/>
  <c r="BF19" i="1"/>
  <c r="BH19" i="1" s="1"/>
  <c r="BD27" i="1"/>
  <c r="BE27" i="1"/>
  <c r="BF23" i="1"/>
  <c r="BH23" i="1" s="1"/>
</calcChain>
</file>

<file path=xl/sharedStrings.xml><?xml version="1.0" encoding="utf-8"?>
<sst xmlns="http://schemas.openxmlformats.org/spreadsheetml/2006/main" count="152" uniqueCount="93">
  <si>
    <t>OPEN 6.3.4</t>
  </si>
  <si>
    <t>Fri Dec  8 2023 13:26:35</t>
  </si>
  <si>
    <t>Unit=</t>
  </si>
  <si>
    <t>PSC-4468</t>
  </si>
  <si>
    <t>LCF=</t>
  </si>
  <si>
    <t>LCF-2246</t>
  </si>
  <si>
    <t>LCFCals=</t>
  </si>
  <si>
    <t>LightSource=</t>
  </si>
  <si>
    <t>6400-40 Fluorometer</t>
  </si>
  <si>
    <t>A/D AvgTime=</t>
  </si>
  <si>
    <t>Log AvgTime=</t>
  </si>
  <si>
    <t>Config=</t>
  </si>
  <si>
    <t>/User/Configs/UserPrefs/LCF_Source-cacao.xml</t>
  </si>
  <si>
    <t>Remark=</t>
  </si>
  <si>
    <t>at seedlings test1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</si>
  <si>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</si>
  <si>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</si>
  <si>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</si>
  <si>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</si>
  <si>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</si>
  <si>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</si>
  <si>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</si>
  <si>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</si>
  <si>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</si>
  <si>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</si>
  <si>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</si>
  <si>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</si>
  <si>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</si>
  <si>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</si>
  <si>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</si>
  <si>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</si>
  <si>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</si>
  <si>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</si>
  <si>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</si>
  <si>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</si>
  <si>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</si>
  <si>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</si>
  <si>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</si>
  <si>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</si>
  <si>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</si>
  <si>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</si>
  <si>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</si>
  <si>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</si>
  <si>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</si>
  <si>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</si>
  <si>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</si>
  <si>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</si>
  <si>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</si>
  <si>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</si>
  <si>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</si>
  <si>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</si>
  <si>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</si>
  <si>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</si>
  <si>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</si>
  <si>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</si>
  <si>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</si>
  <si>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</si>
  <si>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</si>
  <si>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</si>
  <si>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</si>
  <si>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</si>
  <si>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</si>
  <si>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</si>
  <si>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</si>
  <si>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</si>
  <si>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</si>
  <si>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</si>
  <si>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</si>
  <si>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</si>
  <si>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</si>
  <si>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</si>
  <si>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</si>
  <si>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</si>
  <si>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</si>
  <si>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</si>
  <si>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</si>
  <si>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</si>
  <si>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"13:27:33 Launched AutoProg /User/Configs/AutoProgs/A-CiCurve2"
</t>
  </si>
  <si>
    <t>13:31:19</t>
  </si>
  <si>
    <t>13:33:57</t>
  </si>
  <si>
    <t>13:36:39</t>
  </si>
  <si>
    <t>13:40:38</t>
  </si>
  <si>
    <t>13:43:49</t>
  </si>
  <si>
    <t>13:48:20</t>
  </si>
  <si>
    <t>13:52:51</t>
  </si>
  <si>
    <t>13:57:22</t>
  </si>
  <si>
    <t>14:01:53</t>
  </si>
  <si>
    <t>14:06:24</t>
  </si>
  <si>
    <t>14:10:55</t>
  </si>
  <si>
    <t>14:15:26</t>
  </si>
  <si>
    <t>14:19:57</t>
  </si>
  <si>
    <t>14:24:28</t>
  </si>
  <si>
    <t>14:28:59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</si>
</sst>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9"/>
  <sheetViews>
    <sheetView tabSelected="1" workbookViewId="0"/>
  </sheetViews>
  <sheetFormatPr baseColWidth="10" defaultRowHeight="16" x14ac:dyDescent="0.2"/>
  <sheetData>
    <row r="1" spans="1:60" x14ac:dyDescent="0.2">
      <c r="A1" s="1" t="s">
        <v>0</v>
      </c>
    </row>
    <row r="2" spans="1:60" x14ac:dyDescent="0.2">
      <c r="A2" s="1" t="s">
        <v>1</v>
      </c>
    </row>
    <row r="3" spans="1:60" x14ac:dyDescent="0.2">
      <c r="A3" s="1" t="s">
        <v>2</v>
      </c>
      <c r="B3" s="1" t="s">
        <v>3</v>
      </c>
    </row>
    <row r="4" spans="1:60" x14ac:dyDescent="0.2">
      <c r="A4" s="1" t="s">
        <v>4</v>
      </c>
      <c r="B4" s="1" t="s">
        <v>5</v>
      </c>
    </row>
    <row r="5" spans="1:60" x14ac:dyDescent="0.2">
      <c r="A5" s="1" t="s">
        <v>6</v>
      </c>
      <c r="B5" s="1">
        <v>-2.2899999618530273</v>
      </c>
      <c r="C5" s="1">
        <v>-0.2199999988079071</v>
      </c>
      <c r="D5" s="1">
        <v>-2864</v>
      </c>
    </row>
    <row r="6" spans="1:60" x14ac:dyDescent="0.2">
      <c r="A6" s="1" t="s">
        <v>7</v>
      </c>
      <c r="B6" s="1" t="s">
        <v>8</v>
      </c>
      <c r="C6" s="1">
        <v>1</v>
      </c>
      <c r="D6" s="1">
        <v>0.15999999642372131</v>
      </c>
    </row>
    <row r="7" spans="1:60" x14ac:dyDescent="0.2">
      <c r="A7" s="1" t="s">
        <v>9</v>
      </c>
      <c r="B7" s="1">
        <v>4</v>
      </c>
    </row>
    <row r="8" spans="1:60" x14ac:dyDescent="0.2">
      <c r="A8" s="1" t="s">
        <v>10</v>
      </c>
      <c r="B8" s="1">
        <v>15</v>
      </c>
    </row>
    <row r="9" spans="1:60" x14ac:dyDescent="0.2">
      <c r="A9" s="1" t="s">
        <v>11</v>
      </c>
      <c r="B9" s="1" t="s">
        <v>12</v>
      </c>
    </row>
    <row r="10" spans="1:60" x14ac:dyDescent="0.2">
      <c r="A10" s="1" t="s">
        <v>13</v>
      </c>
      <c r="B10" s="1" t="s">
        <v>14</v>
      </c>
    </row>
    <row r="12" spans="1:60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34</v>
      </c>
      <c r="U12" s="1" t="s">
        <v>35</v>
      </c>
      <c r="V12" s="1" t="s">
        <v>36</v>
      </c>
      <c r="W12" s="1" t="s">
        <v>37</v>
      </c>
      <c r="X12" s="1" t="s">
        <v>38</v>
      </c>
      <c r="Y12" s="1" t="s">
        <v>39</v>
      </c>
      <c r="Z12" s="1" t="s">
        <v>40</v>
      </c>
      <c r="AA12" s="1" t="s">
        <v>41</v>
      </c>
      <c r="AB12" s="1" t="s">
        <v>42</v>
      </c>
      <c r="AC12" s="1" t="s">
        <v>43</v>
      </c>
      <c r="AD12" s="1" t="s">
        <v>44</v>
      </c>
      <c r="AE12" s="1" t="s">
        <v>45</v>
      </c>
      <c r="AF12" s="1" t="s">
        <v>46</v>
      </c>
      <c r="AG12" s="1" t="s">
        <v>47</v>
      </c>
      <c r="AH12" s="1" t="s">
        <v>48</v>
      </c>
      <c r="AI12" s="1" t="s">
        <v>49</v>
      </c>
      <c r="AJ12" s="1" t="s">
        <v>50</v>
      </c>
      <c r="AK12" s="1" t="s">
        <v>51</v>
      </c>
      <c r="AL12" s="1" t="s">
        <v>52</v>
      </c>
      <c r="AM12" s="1" t="s">
        <v>53</v>
      </c>
      <c r="AN12" s="1" t="s">
        <v>54</v>
      </c>
      <c r="AO12" s="1" t="s">
        <v>55</v>
      </c>
      <c r="AP12" s="1" t="s">
        <v>56</v>
      </c>
      <c r="AQ12" s="1" t="s">
        <v>57</v>
      </c>
      <c r="AR12" s="1" t="s">
        <v>58</v>
      </c>
      <c r="AS12" s="1" t="s">
        <v>59</v>
      </c>
      <c r="AT12" s="1" t="s">
        <v>60</v>
      </c>
      <c r="AU12" s="1" t="s">
        <v>61</v>
      </c>
      <c r="AV12" s="1" t="s">
        <v>62</v>
      </c>
      <c r="AW12" s="1" t="s">
        <v>63</v>
      </c>
      <c r="AX12" s="1" t="s">
        <v>64</v>
      </c>
      <c r="AY12" s="1" t="s">
        <v>65</v>
      </c>
      <c r="AZ12" s="1" t="s">
        <v>66</v>
      </c>
      <c r="BA12" s="1" t="s">
        <v>67</v>
      </c>
      <c r="BB12" s="1" t="s">
        <v>68</v>
      </c>
      <c r="BC12" s="1" t="s">
        <v>69</v>
      </c>
      <c r="BD12" s="1" t="s">
        <v>70</v>
      </c>
      <c r="BE12" s="1" t="s">
        <v>71</v>
      </c>
      <c r="BF12" s="1" t="s">
        <v>72</v>
      </c>
      <c r="BG12" s="1" t="s">
        <v>73</v>
      </c>
      <c r="BH12" s="1" t="s">
        <v>74</v>
      </c>
    </row>
    <row r="13" spans="1:60" x14ac:dyDescent="0.2">
      <c r="A13" s="1" t="s">
        <v>75</v>
      </c>
      <c r="B13" s="1" t="s">
        <v>75</v>
      </c>
      <c r="C13" s="1" t="s">
        <v>75</v>
      </c>
      <c r="D13" s="1" t="s">
        <v>75</v>
      </c>
      <c r="E13" s="1" t="s">
        <v>76</v>
      </c>
      <c r="F13" s="1" t="s">
        <v>76</v>
      </c>
      <c r="G13" s="1" t="s">
        <v>76</v>
      </c>
      <c r="H13" s="1" t="s">
        <v>76</v>
      </c>
      <c r="I13" s="1" t="s">
        <v>76</v>
      </c>
      <c r="J13" s="1" t="s">
        <v>76</v>
      </c>
      <c r="K13" s="1" t="s">
        <v>75</v>
      </c>
      <c r="L13" s="1" t="s">
        <v>76</v>
      </c>
      <c r="M13" s="1" t="s">
        <v>75</v>
      </c>
      <c r="N13" s="1" t="s">
        <v>76</v>
      </c>
      <c r="O13" s="1" t="s">
        <v>75</v>
      </c>
      <c r="P13" s="1" t="s">
        <v>75</v>
      </c>
      <c r="Q13" s="1" t="s">
        <v>75</v>
      </c>
      <c r="R13" s="1" t="s">
        <v>75</v>
      </c>
      <c r="S13" s="1" t="s">
        <v>75</v>
      </c>
      <c r="T13" s="1" t="s">
        <v>75</v>
      </c>
      <c r="U13" s="1" t="s">
        <v>75</v>
      </c>
      <c r="V13" s="1" t="s">
        <v>75</v>
      </c>
      <c r="W13" s="1" t="s">
        <v>75</v>
      </c>
      <c r="X13" s="1" t="s">
        <v>75</v>
      </c>
      <c r="Y13" s="1" t="s">
        <v>75</v>
      </c>
      <c r="Z13" s="1" t="s">
        <v>75</v>
      </c>
      <c r="AA13" s="1" t="s">
        <v>75</v>
      </c>
      <c r="AB13" s="1" t="s">
        <v>75</v>
      </c>
      <c r="AC13" s="1" t="s">
        <v>75</v>
      </c>
      <c r="AD13" s="1" t="s">
        <v>75</v>
      </c>
      <c r="AE13" s="1" t="s">
        <v>75</v>
      </c>
      <c r="AF13" s="1" t="s">
        <v>75</v>
      </c>
      <c r="AG13" s="1" t="s">
        <v>75</v>
      </c>
      <c r="AH13" s="1" t="s">
        <v>75</v>
      </c>
      <c r="AI13" s="1" t="s">
        <v>75</v>
      </c>
      <c r="AJ13" s="1" t="s">
        <v>75</v>
      </c>
      <c r="AK13" s="1" t="s">
        <v>75</v>
      </c>
      <c r="AL13" s="1" t="s">
        <v>75</v>
      </c>
      <c r="AM13" s="1" t="s">
        <v>75</v>
      </c>
      <c r="AN13" s="1" t="s">
        <v>75</v>
      </c>
      <c r="AO13" s="1" t="s">
        <v>76</v>
      </c>
      <c r="AP13" s="1" t="s">
        <v>76</v>
      </c>
      <c r="AQ13" s="1" t="s">
        <v>76</v>
      </c>
      <c r="AR13" s="1" t="s">
        <v>76</v>
      </c>
      <c r="AS13" s="1" t="s">
        <v>76</v>
      </c>
      <c r="AT13" s="1" t="s">
        <v>76</v>
      </c>
      <c r="AU13" s="1" t="s">
        <v>76</v>
      </c>
      <c r="AV13" s="1" t="s">
        <v>76</v>
      </c>
      <c r="AW13" s="1" t="s">
        <v>76</v>
      </c>
      <c r="AX13" s="1" t="s">
        <v>76</v>
      </c>
      <c r="AY13" s="1" t="s">
        <v>76</v>
      </c>
      <c r="AZ13" s="1" t="s">
        <v>76</v>
      </c>
      <c r="BA13" s="1" t="s">
        <v>76</v>
      </c>
      <c r="BB13" s="1" t="s">
        <v>76</v>
      </c>
      <c r="BC13" s="1" t="s">
        <v>76</v>
      </c>
      <c r="BD13" s="1" t="s">
        <v>76</v>
      </c>
      <c r="BE13" s="1" t="s">
        <v>76</v>
      </c>
      <c r="BF13" s="1" t="s">
        <v>76</v>
      </c>
      <c r="BG13" s="1" t="s">
        <v>76</v>
      </c>
      <c r="BH13" s="1" t="s">
        <v>76</v>
      </c>
    </row>
    <row r="14" spans="1:60" x14ac:dyDescent="0.2">
      <c r="A14" s="1" t="s">
        <v>13</v>
      </c>
      <c r="B14" s="1" t="s">
        <v>77</v>
      </c>
    </row>
    <row r="15" spans="1:60" x14ac:dyDescent="0.2">
      <c r="A15" s="1">
        <v>1</v>
      </c>
      <c r="B15" s="1" t="s">
        <v>78</v>
      </c>
      <c r="C15" s="1">
        <v>434.99999820813537</v>
      </c>
      <c r="D15" s="1">
        <v>0</v>
      </c>
      <c r="E15">
        <f t="shared" ref="E15:E29" si="0">(R15-S15*(1000-T15)/(1000-U15))*AO15</f>
        <v>4.1097895726199294</v>
      </c>
      <c r="F15">
        <f t="shared" ref="F15:F29" si="1">IF(AZ15&lt;&gt;0,1/(1/AZ15-1/N15),0)</f>
        <v>2.986033597013979E-2</v>
      </c>
      <c r="G15">
        <f t="shared" ref="G15:G29" si="2">((BC15-AP15/2)*S15-E15)/(BC15+AP15/2)</f>
        <v>265.95238933092384</v>
      </c>
      <c r="H15">
        <f t="shared" ref="H15:H29" si="3">AP15*1000</f>
        <v>0.55855928168963431</v>
      </c>
      <c r="I15">
        <f t="shared" ref="I15:I29" si="4">(AU15-BA15)</f>
        <v>1.7631893602652244</v>
      </c>
      <c r="J15">
        <f t="shared" ref="J15:J29" si="5">(P15+AT15*D15)</f>
        <v>29.733455657958984</v>
      </c>
      <c r="K15" s="1">
        <v>2</v>
      </c>
      <c r="L15">
        <f t="shared" ref="L15:L29" si="6">(K15*AI15+AJ15)</f>
        <v>4.644859790802002</v>
      </c>
      <c r="M15" s="1">
        <v>1</v>
      </c>
      <c r="N15">
        <f t="shared" ref="N15:N29" si="7">L15*(M15+1)*(M15+1)/(M15*M15+1)</f>
        <v>9.2897195816040039</v>
      </c>
      <c r="O15" s="1">
        <v>30.234130859375</v>
      </c>
      <c r="P15" s="1">
        <v>29.733455657958984</v>
      </c>
      <c r="Q15" s="1">
        <v>30.246435165405273</v>
      </c>
      <c r="R15" s="1">
        <v>499.99508666992188</v>
      </c>
      <c r="S15" s="1">
        <v>498.23974609375</v>
      </c>
      <c r="T15" s="1">
        <v>24.789155960083008</v>
      </c>
      <c r="U15" s="1">
        <v>25.00700569152832</v>
      </c>
      <c r="V15" s="1">
        <v>55.841346740722656</v>
      </c>
      <c r="W15" s="1">
        <v>56.332088470458984</v>
      </c>
      <c r="X15" s="1">
        <v>499.96975708007812</v>
      </c>
      <c r="Y15" s="1">
        <v>177.81468200683594</v>
      </c>
      <c r="Z15" s="1">
        <v>177.09915161132812</v>
      </c>
      <c r="AA15" s="1">
        <v>97.271385192871094</v>
      </c>
      <c r="AB15" s="1">
        <v>-2.448218822479248</v>
      </c>
      <c r="AC15" s="1">
        <v>0.23744675517082214</v>
      </c>
      <c r="AD15" s="1">
        <v>7.8550957143306732E-2</v>
      </c>
      <c r="AE15" s="1">
        <v>7.7553442679345608E-3</v>
      </c>
      <c r="AF15" s="1">
        <v>8.0421172082424164E-2</v>
      </c>
      <c r="AG15" s="1">
        <v>8.8181681931018829E-3</v>
      </c>
      <c r="AH15" s="1">
        <v>1</v>
      </c>
      <c r="AI15" s="1">
        <v>-1.355140209197998</v>
      </c>
      <c r="AJ15" s="1">
        <v>7.355140209197998</v>
      </c>
      <c r="AK15" s="1">
        <v>1</v>
      </c>
      <c r="AL15" s="1">
        <v>0</v>
      </c>
      <c r="AM15" s="1">
        <v>0.15999999642372131</v>
      </c>
      <c r="AN15" s="1">
        <v>111115</v>
      </c>
      <c r="AO15">
        <f t="shared" ref="AO15:AO29" si="8">X15*0.000001/(K15*0.0001)</f>
        <v>2.4998487854003901</v>
      </c>
      <c r="AP15">
        <f t="shared" ref="AP15:AP29" si="9">(U15-T15)/(1000-U15)*AO15</f>
        <v>5.5855928168963432E-4</v>
      </c>
      <c r="AQ15">
        <f t="shared" ref="AQ15:AQ29" si="10">(P15+273.15)</f>
        <v>302.88345565795896</v>
      </c>
      <c r="AR15">
        <f t="shared" ref="AR15:AR29" si="11">(O15+273.15)</f>
        <v>303.38413085937498</v>
      </c>
      <c r="AS15">
        <f t="shared" ref="AS15:AS29" si="12">(Y15*AK15+Z15*AL15)*AM15</f>
        <v>28.450348485178893</v>
      </c>
      <c r="AT15">
        <f t="shared" ref="AT15:AT29" si="13">((AS15+0.00000010773*(AR15^4-AQ15^4))-AP15*44100)/(L15*0.92*2*29.3+0.00000043092*AQ15^3)</f>
        <v>3.7454678621186753E-2</v>
      </c>
      <c r="AU15">
        <f t="shared" ref="AU15:AU29" si="14">0.61365*EXP(17.502*J15/(240.97+J15))</f>
        <v>4.1956554434061957</v>
      </c>
      <c r="AV15">
        <f t="shared" ref="AV15:AV29" si="15">AU15*1000/AA15</f>
        <v>43.133501544025407</v>
      </c>
      <c r="AW15">
        <f t="shared" ref="AW15:AW29" si="16">(AV15-U15)</f>
        <v>18.126495852497087</v>
      </c>
      <c r="AX15">
        <f t="shared" ref="AX15:AX29" si="17">IF(D15,P15,(O15+P15)/2)</f>
        <v>29.983793258666992</v>
      </c>
      <c r="AY15">
        <f t="shared" ref="AY15:AY29" si="18">0.61365*EXP(17.502*AX15/(240.97+AX15))</f>
        <v>4.2564853198960328</v>
      </c>
      <c r="AZ15">
        <f t="shared" ref="AZ15:AZ29" si="19">IF(AW15&lt;&gt;0,(1000-(AV15+U15)/2)/AW15*AP15,0)</f>
        <v>2.9764662165940932E-2</v>
      </c>
      <c r="BA15">
        <f t="shared" ref="BA15:BA29" si="20">U15*AA15/1000</f>
        <v>2.4324660831409712</v>
      </c>
      <c r="BB15">
        <f t="shared" ref="BB15:BB29" si="21">(AY15-BA15)</f>
        <v>1.8240192367550616</v>
      </c>
      <c r="BC15">
        <f t="shared" ref="BC15:BC29" si="22">1/(1.6/F15+1.37/N15)</f>
        <v>1.8611485954235233E-2</v>
      </c>
      <c r="BD15">
        <f t="shared" ref="BD15:BD29" si="23">G15*AA15*0.001</f>
        <v>25.869557305572716</v>
      </c>
      <c r="BE15">
        <f t="shared" ref="BE15:BE29" si="24">G15/S15</f>
        <v>0.5337839692959413</v>
      </c>
      <c r="BF15">
        <f t="shared" ref="BF15:BF29" si="25">(1-AP15*AA15/AU15/F15)*100</f>
        <v>56.632951281944614</v>
      </c>
      <c r="BG15">
        <f t="shared" ref="BG15:BG29" si="26">(S15-E15/(N15/1.35))</f>
        <v>497.64250353176527</v>
      </c>
      <c r="BH15">
        <f t="shared" ref="BH15:BH29" si="27">E15*BF15/100/BG15</f>
        <v>4.677042475138414E-3</v>
      </c>
    </row>
    <row r="16" spans="1:60" x14ac:dyDescent="0.2">
      <c r="A16" s="1">
        <v>2</v>
      </c>
      <c r="B16" s="1" t="s">
        <v>79</v>
      </c>
      <c r="C16" s="1">
        <v>592.99999820813537</v>
      </c>
      <c r="D16" s="1">
        <v>0</v>
      </c>
      <c r="E16">
        <f t="shared" si="0"/>
        <v>2.8087246599825169</v>
      </c>
      <c r="F16">
        <f t="shared" si="1"/>
        <v>2.6069487282349278E-2</v>
      </c>
      <c r="G16">
        <f t="shared" si="2"/>
        <v>216.72096234182055</v>
      </c>
      <c r="H16">
        <f t="shared" si="3"/>
        <v>0.49257069150996075</v>
      </c>
      <c r="I16">
        <f t="shared" si="4"/>
        <v>1.7797370286551026</v>
      </c>
      <c r="J16">
        <f t="shared" si="5"/>
        <v>29.883520126342773</v>
      </c>
      <c r="K16" s="1">
        <v>2</v>
      </c>
      <c r="L16">
        <f t="shared" si="6"/>
        <v>4.644859790802002</v>
      </c>
      <c r="M16" s="1">
        <v>1</v>
      </c>
      <c r="N16">
        <f t="shared" si="7"/>
        <v>9.2897195816040039</v>
      </c>
      <c r="O16" s="1">
        <v>30.375818252563477</v>
      </c>
      <c r="P16" s="1">
        <v>29.883520126342773</v>
      </c>
      <c r="Q16" s="1">
        <v>30.386541366577148</v>
      </c>
      <c r="R16" s="1">
        <v>400.0482177734375</v>
      </c>
      <c r="S16" s="1">
        <v>398.84609985351562</v>
      </c>
      <c r="T16" s="1">
        <v>25.018638610839844</v>
      </c>
      <c r="U16" s="1">
        <v>25.21070671081543</v>
      </c>
      <c r="V16" s="1">
        <v>55.902755737304688</v>
      </c>
      <c r="W16" s="1">
        <v>56.331924438476562</v>
      </c>
      <c r="X16" s="1">
        <v>499.98165893554688</v>
      </c>
      <c r="Y16" s="1">
        <v>193.57231140136719</v>
      </c>
      <c r="Z16" s="1">
        <v>192.87919616699219</v>
      </c>
      <c r="AA16" s="1">
        <v>97.271812438964844</v>
      </c>
      <c r="AB16" s="1">
        <v>-1.2408229112625122</v>
      </c>
      <c r="AC16" s="1">
        <v>0.23338057100772858</v>
      </c>
      <c r="AD16" s="1">
        <v>7.2403267025947571E-2</v>
      </c>
      <c r="AE16" s="1">
        <v>1.4574747532606125E-2</v>
      </c>
      <c r="AF16" s="1">
        <v>4.4649567455053329E-2</v>
      </c>
      <c r="AG16" s="1">
        <v>1.4126608148217201E-2</v>
      </c>
      <c r="AH16" s="1">
        <v>1</v>
      </c>
      <c r="AI16" s="1">
        <v>-1.355140209197998</v>
      </c>
      <c r="AJ16" s="1">
        <v>7.355140209197998</v>
      </c>
      <c r="AK16" s="1">
        <v>1</v>
      </c>
      <c r="AL16" s="1">
        <v>0</v>
      </c>
      <c r="AM16" s="1">
        <v>0.15999999642372131</v>
      </c>
      <c r="AN16" s="1">
        <v>111115</v>
      </c>
      <c r="AO16">
        <f t="shared" si="8"/>
        <v>2.4999082946777342</v>
      </c>
      <c r="AP16">
        <f t="shared" si="9"/>
        <v>4.9257069150996074E-4</v>
      </c>
      <c r="AQ16">
        <f t="shared" si="10"/>
        <v>303.03352012634275</v>
      </c>
      <c r="AR16">
        <f t="shared" si="11"/>
        <v>303.52581825256345</v>
      </c>
      <c r="AS16">
        <f t="shared" si="12"/>
        <v>30.971569131950218</v>
      </c>
      <c r="AT16">
        <f t="shared" si="13"/>
        <v>5.7799687867310323E-2</v>
      </c>
      <c r="AU16">
        <f t="shared" si="14"/>
        <v>4.2320281632832932</v>
      </c>
      <c r="AV16">
        <f t="shared" si="15"/>
        <v>43.507240763492142</v>
      </c>
      <c r="AW16">
        <f t="shared" si="16"/>
        <v>18.296534052676712</v>
      </c>
      <c r="AX16">
        <f t="shared" si="17"/>
        <v>30.129669189453125</v>
      </c>
      <c r="AY16">
        <f t="shared" si="18"/>
        <v>4.2922851691171688</v>
      </c>
      <c r="AZ16">
        <f t="shared" si="19"/>
        <v>2.5996533916602258E-2</v>
      </c>
      <c r="BA16">
        <f t="shared" si="20"/>
        <v>2.4522911346281906</v>
      </c>
      <c r="BB16">
        <f t="shared" si="21"/>
        <v>1.8399940344889782</v>
      </c>
      <c r="BC16">
        <f t="shared" si="22"/>
        <v>1.6254372390195594E-2</v>
      </c>
      <c r="BD16">
        <f t="shared" si="23"/>
        <v>21.080840800505531</v>
      </c>
      <c r="BE16">
        <f t="shared" si="24"/>
        <v>0.54336989235049749</v>
      </c>
      <c r="BF16">
        <f t="shared" si="25"/>
        <v>56.571529297709297</v>
      </c>
      <c r="BG16">
        <f t="shared" si="26"/>
        <v>398.43793055866576</v>
      </c>
      <c r="BH16">
        <f t="shared" si="27"/>
        <v>3.9879197537395121E-3</v>
      </c>
    </row>
    <row r="17" spans="1:60" x14ac:dyDescent="0.2">
      <c r="A17" s="1">
        <v>3</v>
      </c>
      <c r="B17" s="1" t="s">
        <v>80</v>
      </c>
      <c r="C17" s="1">
        <v>754.99999820813537</v>
      </c>
      <c r="D17" s="1">
        <v>0</v>
      </c>
      <c r="E17">
        <f t="shared" si="0"/>
        <v>1.9136612379267008</v>
      </c>
      <c r="F17">
        <f t="shared" si="1"/>
        <v>3.4349157415033686E-2</v>
      </c>
      <c r="G17">
        <f t="shared" si="2"/>
        <v>202.2109563537073</v>
      </c>
      <c r="H17">
        <f t="shared" si="3"/>
        <v>0.64840171797981128</v>
      </c>
      <c r="I17">
        <f t="shared" si="4"/>
        <v>1.7790228377665134</v>
      </c>
      <c r="J17">
        <f t="shared" si="5"/>
        <v>30.0078125</v>
      </c>
      <c r="K17" s="1">
        <v>2</v>
      </c>
      <c r="L17">
        <f t="shared" si="6"/>
        <v>4.644859790802002</v>
      </c>
      <c r="M17" s="1">
        <v>1</v>
      </c>
      <c r="N17">
        <f t="shared" si="7"/>
        <v>9.2897195816040039</v>
      </c>
      <c r="O17" s="1">
        <v>30.520055770874023</v>
      </c>
      <c r="P17" s="1">
        <v>30.0078125</v>
      </c>
      <c r="Q17" s="1">
        <v>30.534091949462891</v>
      </c>
      <c r="R17" s="1">
        <v>300.07192993164062</v>
      </c>
      <c r="S17" s="1">
        <v>299.22885131835938</v>
      </c>
      <c r="T17" s="1">
        <v>25.277732849121094</v>
      </c>
      <c r="U17" s="1">
        <v>25.530473709106445</v>
      </c>
      <c r="V17" s="1">
        <v>56.015941619873047</v>
      </c>
      <c r="W17" s="1">
        <v>56.576023101806641</v>
      </c>
      <c r="X17" s="1">
        <v>499.99649047851562</v>
      </c>
      <c r="Y17" s="1">
        <v>204.09530639648438</v>
      </c>
      <c r="Z17" s="1">
        <v>202.57562255859375</v>
      </c>
      <c r="AA17" s="1">
        <v>97.269607543945312</v>
      </c>
      <c r="AB17" s="1">
        <v>-0.10723831504583359</v>
      </c>
      <c r="AC17" s="1">
        <v>0.23464380204677582</v>
      </c>
      <c r="AD17" s="1">
        <v>0.15723264217376709</v>
      </c>
      <c r="AE17" s="1">
        <v>1.6530787572264671E-2</v>
      </c>
      <c r="AF17" s="1">
        <v>0.14655838906764984</v>
      </c>
      <c r="AG17" s="1">
        <v>1.622791588306427E-2</v>
      </c>
      <c r="AH17" s="1">
        <v>1</v>
      </c>
      <c r="AI17" s="1">
        <v>-1.355140209197998</v>
      </c>
      <c r="AJ17" s="1">
        <v>7.355140209197998</v>
      </c>
      <c r="AK17" s="1">
        <v>1</v>
      </c>
      <c r="AL17" s="1">
        <v>0</v>
      </c>
      <c r="AM17" s="1">
        <v>0.15999999642372131</v>
      </c>
      <c r="AN17" s="1">
        <v>111115</v>
      </c>
      <c r="AO17">
        <f t="shared" si="8"/>
        <v>2.4999824523925778</v>
      </c>
      <c r="AP17">
        <f t="shared" si="9"/>
        <v>6.4840171797981129E-4</v>
      </c>
      <c r="AQ17">
        <f t="shared" si="10"/>
        <v>303.15781249999998</v>
      </c>
      <c r="AR17">
        <f t="shared" si="11"/>
        <v>303.670055770874</v>
      </c>
      <c r="AS17">
        <f t="shared" si="12"/>
        <v>32.655248293535806</v>
      </c>
      <c r="AT17">
        <f t="shared" si="13"/>
        <v>3.896960237544847E-2</v>
      </c>
      <c r="AU17">
        <f t="shared" si="14"/>
        <v>4.2623619958623111</v>
      </c>
      <c r="AV17">
        <f t="shared" si="15"/>
        <v>43.820080120469534</v>
      </c>
      <c r="AW17">
        <f t="shared" si="16"/>
        <v>18.289606411363089</v>
      </c>
      <c r="AX17">
        <f t="shared" si="17"/>
        <v>30.263934135437012</v>
      </c>
      <c r="AY17">
        <f t="shared" si="18"/>
        <v>4.325467138111196</v>
      </c>
      <c r="AZ17">
        <f t="shared" si="19"/>
        <v>3.4222617741405441E-2</v>
      </c>
      <c r="BA17">
        <f t="shared" si="20"/>
        <v>2.4833391580957977</v>
      </c>
      <c r="BB17">
        <f t="shared" si="21"/>
        <v>1.8421279800153982</v>
      </c>
      <c r="BC17">
        <f t="shared" si="22"/>
        <v>2.1400469006900024E-2</v>
      </c>
      <c r="BD17">
        <f t="shared" si="23"/>
        <v>19.668980365610967</v>
      </c>
      <c r="BE17">
        <f t="shared" si="24"/>
        <v>0.67577359423329286</v>
      </c>
      <c r="BF17">
        <f t="shared" si="25"/>
        <v>56.922062552299181</v>
      </c>
      <c r="BG17">
        <f t="shared" si="26"/>
        <v>298.95075436952175</v>
      </c>
      <c r="BH17">
        <f t="shared" si="27"/>
        <v>3.6437287110682535E-3</v>
      </c>
    </row>
    <row r="18" spans="1:60" x14ac:dyDescent="0.2">
      <c r="A18" s="1">
        <v>4</v>
      </c>
      <c r="B18" s="1" t="s">
        <v>81</v>
      </c>
      <c r="C18" s="1">
        <v>993.4999982425943</v>
      </c>
      <c r="D18" s="1">
        <v>0</v>
      </c>
      <c r="E18">
        <f t="shared" si="0"/>
        <v>1.0062838513487069</v>
      </c>
      <c r="F18">
        <f t="shared" si="1"/>
        <v>5.7327573718619497E-2</v>
      </c>
      <c r="G18">
        <f t="shared" si="2"/>
        <v>165.81786757153321</v>
      </c>
      <c r="H18">
        <f t="shared" si="3"/>
        <v>1.0771801137942338</v>
      </c>
      <c r="I18">
        <f t="shared" si="4"/>
        <v>1.7742399498545627</v>
      </c>
      <c r="J18">
        <f t="shared" si="5"/>
        <v>30.157913208007812</v>
      </c>
      <c r="K18" s="1">
        <v>2</v>
      </c>
      <c r="L18">
        <f t="shared" si="6"/>
        <v>4.644859790802002</v>
      </c>
      <c r="M18" s="1">
        <v>1</v>
      </c>
      <c r="N18">
        <f t="shared" si="7"/>
        <v>9.2897195816040039</v>
      </c>
      <c r="O18" s="1">
        <v>30.711986541748047</v>
      </c>
      <c r="P18" s="1">
        <v>30.157913208007812</v>
      </c>
      <c r="Q18" s="1">
        <v>30.732437133789062</v>
      </c>
      <c r="R18" s="1">
        <v>200.06149291992188</v>
      </c>
      <c r="S18" s="1">
        <v>199.57298278808594</v>
      </c>
      <c r="T18" s="1">
        <v>25.542221069335938</v>
      </c>
      <c r="U18" s="1">
        <v>25.961912155151367</v>
      </c>
      <c r="V18" s="1">
        <v>55.977664947509766</v>
      </c>
      <c r="W18" s="1">
        <v>56.897453308105469</v>
      </c>
      <c r="X18" s="1">
        <v>499.99368286132812</v>
      </c>
      <c r="Y18" s="1">
        <v>205.34735107421875</v>
      </c>
      <c r="Z18" s="1">
        <v>205.59645080566406</v>
      </c>
      <c r="AA18" s="1">
        <v>97.258125305175781</v>
      </c>
      <c r="AB18" s="1">
        <v>0.69831281900405884</v>
      </c>
      <c r="AC18" s="1">
        <v>0.23064389824867249</v>
      </c>
      <c r="AD18" s="1">
        <v>3.2521501183509827E-2</v>
      </c>
      <c r="AE18" s="1">
        <v>7.8272782266139984E-3</v>
      </c>
      <c r="AF18" s="1">
        <v>2.9617756605148315E-2</v>
      </c>
      <c r="AG18" s="1">
        <v>1.0634588077664375E-2</v>
      </c>
      <c r="AH18" s="1">
        <v>1</v>
      </c>
      <c r="AI18" s="1">
        <v>-1.355140209197998</v>
      </c>
      <c r="AJ18" s="1">
        <v>7.355140209197998</v>
      </c>
      <c r="AK18" s="1">
        <v>1</v>
      </c>
      <c r="AL18" s="1">
        <v>0</v>
      </c>
      <c r="AM18" s="1">
        <v>0.15999999642372131</v>
      </c>
      <c r="AN18" s="1">
        <v>111115</v>
      </c>
      <c r="AO18">
        <f t="shared" si="8"/>
        <v>2.4999684143066405</v>
      </c>
      <c r="AP18">
        <f t="shared" si="9"/>
        <v>1.0771801137942339E-3</v>
      </c>
      <c r="AQ18">
        <f t="shared" si="10"/>
        <v>303.30791320800779</v>
      </c>
      <c r="AR18">
        <f t="shared" si="11"/>
        <v>303.86198654174802</v>
      </c>
      <c r="AS18">
        <f t="shared" si="12"/>
        <v>32.855575437495645</v>
      </c>
      <c r="AT18">
        <f t="shared" si="13"/>
        <v>-3.0360083553745431E-2</v>
      </c>
      <c r="AU18">
        <f t="shared" si="14"/>
        <v>4.2992468554022407</v>
      </c>
      <c r="AV18">
        <f t="shared" si="15"/>
        <v>44.204500569099984</v>
      </c>
      <c r="AW18">
        <f t="shared" si="16"/>
        <v>18.242588413948617</v>
      </c>
      <c r="AX18">
        <f t="shared" si="17"/>
        <v>30.43494987487793</v>
      </c>
      <c r="AY18">
        <f t="shared" si="18"/>
        <v>4.3680551389446585</v>
      </c>
      <c r="AZ18">
        <f t="shared" si="19"/>
        <v>5.6975970623668555E-2</v>
      </c>
      <c r="BA18">
        <f t="shared" si="20"/>
        <v>2.525006905547678</v>
      </c>
      <c r="BB18">
        <f t="shared" si="21"/>
        <v>1.8430482333969804</v>
      </c>
      <c r="BC18">
        <f t="shared" si="22"/>
        <v>3.5641404940120545E-2</v>
      </c>
      <c r="BD18">
        <f t="shared" si="23"/>
        <v>16.127134942109222</v>
      </c>
      <c r="BE18">
        <f t="shared" si="24"/>
        <v>0.83086330251226859</v>
      </c>
      <c r="BF18">
        <f t="shared" si="25"/>
        <v>57.493213127171202</v>
      </c>
      <c r="BG18">
        <f t="shared" si="26"/>
        <v>199.42674767437907</v>
      </c>
      <c r="BH18">
        <f t="shared" si="27"/>
        <v>2.9010397354764963E-3</v>
      </c>
    </row>
    <row r="19" spans="1:60" x14ac:dyDescent="0.2">
      <c r="A19" s="1">
        <v>5</v>
      </c>
      <c r="B19" s="1" t="s">
        <v>82</v>
      </c>
      <c r="C19" s="1">
        <v>1184.9999982081354</v>
      </c>
      <c r="D19" s="1">
        <v>0</v>
      </c>
      <c r="E19">
        <f t="shared" si="0"/>
        <v>-0.75197914645662522</v>
      </c>
      <c r="F19">
        <f t="shared" si="1"/>
        <v>7.2394863581627861E-2</v>
      </c>
      <c r="G19">
        <f t="shared" si="2"/>
        <v>113.61052999891747</v>
      </c>
      <c r="H19">
        <f t="shared" si="3"/>
        <v>1.3621493123162152</v>
      </c>
      <c r="I19">
        <f t="shared" si="4"/>
        <v>1.7791320406291868</v>
      </c>
      <c r="J19">
        <f t="shared" si="5"/>
        <v>30.249382019042969</v>
      </c>
      <c r="K19" s="1">
        <v>2</v>
      </c>
      <c r="L19">
        <f t="shared" si="6"/>
        <v>4.644859790802002</v>
      </c>
      <c r="M19" s="1">
        <v>1</v>
      </c>
      <c r="N19">
        <f t="shared" si="7"/>
        <v>9.2897195816040039</v>
      </c>
      <c r="O19" s="1">
        <v>30.836132049560547</v>
      </c>
      <c r="P19" s="1">
        <v>30.249382019042969</v>
      </c>
      <c r="Q19" s="1">
        <v>30.858058929443359</v>
      </c>
      <c r="R19" s="1">
        <v>99.87249755859375</v>
      </c>
      <c r="S19" s="1">
        <v>100.11874389648438</v>
      </c>
      <c r="T19" s="1">
        <v>25.613639831542969</v>
      </c>
      <c r="U19" s="1">
        <v>26.144266128540039</v>
      </c>
      <c r="V19" s="1">
        <v>55.737274169921875</v>
      </c>
      <c r="W19" s="1">
        <v>56.891956329345703</v>
      </c>
      <c r="X19" s="1">
        <v>499.9891357421875</v>
      </c>
      <c r="Y19" s="1">
        <v>210.34873962402344</v>
      </c>
      <c r="Z19" s="1">
        <v>209.90731811523438</v>
      </c>
      <c r="AA19" s="1">
        <v>97.257575988769531</v>
      </c>
      <c r="AB19" s="1">
        <v>1.286532998085022</v>
      </c>
      <c r="AC19" s="1">
        <v>0.22899079322814941</v>
      </c>
      <c r="AD19" s="1">
        <v>2.2450312972068787E-2</v>
      </c>
      <c r="AE19" s="1">
        <v>4.3608988635241985E-3</v>
      </c>
      <c r="AF19" s="1">
        <v>3.0436448752880096E-2</v>
      </c>
      <c r="AG19" s="1">
        <v>4.0184785611927509E-3</v>
      </c>
      <c r="AH19" s="1">
        <v>1</v>
      </c>
      <c r="AI19" s="1">
        <v>-1.355140209197998</v>
      </c>
      <c r="AJ19" s="1">
        <v>7.355140209197998</v>
      </c>
      <c r="AK19" s="1">
        <v>1</v>
      </c>
      <c r="AL19" s="1">
        <v>0</v>
      </c>
      <c r="AM19" s="1">
        <v>0.15999999642372131</v>
      </c>
      <c r="AN19" s="1">
        <v>111115</v>
      </c>
      <c r="AO19">
        <f t="shared" si="8"/>
        <v>2.4999456787109375</v>
      </c>
      <c r="AP19">
        <f t="shared" si="9"/>
        <v>1.3621493123162152E-3</v>
      </c>
      <c r="AQ19">
        <f t="shared" si="10"/>
        <v>303.39938201904295</v>
      </c>
      <c r="AR19">
        <f t="shared" si="11"/>
        <v>303.98613204956052</v>
      </c>
      <c r="AS19">
        <f t="shared" si="12"/>
        <v>33.655797587578036</v>
      </c>
      <c r="AT19">
        <f t="shared" si="13"/>
        <v>-7.3664069457579487E-2</v>
      </c>
      <c r="AU19">
        <f t="shared" si="14"/>
        <v>4.3218599902962831</v>
      </c>
      <c r="AV19">
        <f t="shared" si="15"/>
        <v>44.437257934490724</v>
      </c>
      <c r="AW19">
        <f t="shared" si="16"/>
        <v>18.292991805950685</v>
      </c>
      <c r="AX19">
        <f t="shared" si="17"/>
        <v>30.542757034301758</v>
      </c>
      <c r="AY19">
        <f t="shared" si="18"/>
        <v>4.3950896719200454</v>
      </c>
      <c r="AZ19">
        <f t="shared" si="19"/>
        <v>7.1835052408234484E-2</v>
      </c>
      <c r="BA19">
        <f t="shared" si="20"/>
        <v>2.5427279496670963</v>
      </c>
      <c r="BB19">
        <f t="shared" si="21"/>
        <v>1.8523617222529491</v>
      </c>
      <c r="BC19">
        <f t="shared" si="22"/>
        <v>4.4946869904647503E-2</v>
      </c>
      <c r="BD19">
        <f t="shared" si="23"/>
        <v>11.049484754494097</v>
      </c>
      <c r="BE19">
        <f t="shared" si="24"/>
        <v>1.1347578443091799</v>
      </c>
      <c r="BF19">
        <f t="shared" si="25"/>
        <v>57.658161720721822</v>
      </c>
      <c r="BG19">
        <f t="shared" si="26"/>
        <v>100.22802295908673</v>
      </c>
      <c r="BH19">
        <f t="shared" si="27"/>
        <v>-4.3259094569494966E-3</v>
      </c>
    </row>
    <row r="20" spans="1:60" x14ac:dyDescent="0.2">
      <c r="A20" s="1">
        <v>6</v>
      </c>
      <c r="B20" s="1" t="s">
        <v>83</v>
      </c>
      <c r="C20" s="1">
        <v>1455.4999982425943</v>
      </c>
      <c r="D20" s="1">
        <v>0</v>
      </c>
      <c r="E20">
        <f t="shared" si="0"/>
        <v>-1.599959664720348</v>
      </c>
      <c r="F20">
        <f t="shared" si="1"/>
        <v>9.3383229876814799E-2</v>
      </c>
      <c r="G20">
        <f t="shared" si="2"/>
        <v>76.118828906199411</v>
      </c>
      <c r="H20">
        <f t="shared" si="3"/>
        <v>1.814075217444781</v>
      </c>
      <c r="I20">
        <f t="shared" si="4"/>
        <v>1.8400778593125002</v>
      </c>
      <c r="J20">
        <f t="shared" si="5"/>
        <v>30.552392959594727</v>
      </c>
      <c r="K20" s="1">
        <v>2</v>
      </c>
      <c r="L20">
        <f t="shared" si="6"/>
        <v>4.644859790802002</v>
      </c>
      <c r="M20" s="1">
        <v>1</v>
      </c>
      <c r="N20">
        <f t="shared" si="7"/>
        <v>9.2897195816040039</v>
      </c>
      <c r="O20" s="1">
        <v>31.094161987304688</v>
      </c>
      <c r="P20" s="1">
        <v>30.552392959594727</v>
      </c>
      <c r="Q20" s="1">
        <v>31.106895446777344</v>
      </c>
      <c r="R20" s="1">
        <v>49.850257873535156</v>
      </c>
      <c r="S20" s="1">
        <v>50.453632354736328</v>
      </c>
      <c r="T20" s="1">
        <v>25.589214324951172</v>
      </c>
      <c r="U20" s="1">
        <v>26.295764923095703</v>
      </c>
      <c r="V20" s="1">
        <v>54.870094299316406</v>
      </c>
      <c r="W20" s="1">
        <v>56.385124206542969</v>
      </c>
      <c r="X20" s="1">
        <v>499.99893188476562</v>
      </c>
      <c r="Y20" s="1">
        <v>337.00344848632812</v>
      </c>
      <c r="Z20" s="1">
        <v>338.73831176757812</v>
      </c>
      <c r="AA20" s="1">
        <v>97.256546020507812</v>
      </c>
      <c r="AB20" s="1">
        <v>1.4437803030014038</v>
      </c>
      <c r="AC20" s="1">
        <v>0.23298239707946777</v>
      </c>
      <c r="AD20" s="1">
        <v>3.7990443408489227E-2</v>
      </c>
      <c r="AE20" s="1">
        <v>5.0861570052802563E-3</v>
      </c>
      <c r="AF20" s="1">
        <v>3.249707818031311E-2</v>
      </c>
      <c r="AG20" s="1">
        <v>2.680659294128418E-3</v>
      </c>
      <c r="AH20" s="1">
        <v>0.75</v>
      </c>
      <c r="AI20" s="1">
        <v>-1.355140209197998</v>
      </c>
      <c r="AJ20" s="1">
        <v>7.355140209197998</v>
      </c>
      <c r="AK20" s="1">
        <v>1</v>
      </c>
      <c r="AL20" s="1">
        <v>0</v>
      </c>
      <c r="AM20" s="1">
        <v>0.15999999642372131</v>
      </c>
      <c r="AN20" s="1">
        <v>111115</v>
      </c>
      <c r="AO20">
        <f t="shared" si="8"/>
        <v>2.499994659423828</v>
      </c>
      <c r="AP20">
        <f t="shared" si="9"/>
        <v>1.814075217444781E-3</v>
      </c>
      <c r="AQ20">
        <f t="shared" si="10"/>
        <v>303.7023929595947</v>
      </c>
      <c r="AR20">
        <f t="shared" si="11"/>
        <v>304.24416198730466</v>
      </c>
      <c r="AS20">
        <f t="shared" si="12"/>
        <v>53.92055055259425</v>
      </c>
      <c r="AT20">
        <f t="shared" si="13"/>
        <v>-7.4377621752776304E-2</v>
      </c>
      <c r="AU20">
        <f t="shared" si="14"/>
        <v>4.3975131307000126</v>
      </c>
      <c r="AV20">
        <f t="shared" si="15"/>
        <v>45.215600498219828</v>
      </c>
      <c r="AW20">
        <f t="shared" si="16"/>
        <v>18.919835575124125</v>
      </c>
      <c r="AX20">
        <f t="shared" si="17"/>
        <v>30.823277473449707</v>
      </c>
      <c r="AY20">
        <f t="shared" si="18"/>
        <v>4.4661193588935175</v>
      </c>
      <c r="AZ20">
        <f t="shared" si="19"/>
        <v>9.2453854189749315E-2</v>
      </c>
      <c r="BA20">
        <f t="shared" si="20"/>
        <v>2.5574352713875124</v>
      </c>
      <c r="BB20">
        <f t="shared" si="21"/>
        <v>1.9086840875060052</v>
      </c>
      <c r="BC20">
        <f t="shared" si="22"/>
        <v>5.7866444901371994E-2</v>
      </c>
      <c r="BD20">
        <f t="shared" si="23"/>
        <v>7.4030543865429435</v>
      </c>
      <c r="BE20">
        <f t="shared" si="24"/>
        <v>1.5086887772720246</v>
      </c>
      <c r="BF20">
        <f t="shared" si="25"/>
        <v>57.036654057359627</v>
      </c>
      <c r="BG20">
        <f t="shared" si="26"/>
        <v>50.686141584794221</v>
      </c>
      <c r="BH20">
        <f t="shared" si="27"/>
        <v>-1.800420056628662E-2</v>
      </c>
    </row>
    <row r="21" spans="1:60" x14ac:dyDescent="0.2">
      <c r="A21" s="1">
        <v>7</v>
      </c>
      <c r="B21" s="1" t="s">
        <v>84</v>
      </c>
      <c r="C21" s="1">
        <v>1726.9999982081354</v>
      </c>
      <c r="D21" s="1">
        <v>0</v>
      </c>
      <c r="E21">
        <f t="shared" si="0"/>
        <v>4.4811235262214995</v>
      </c>
      <c r="F21">
        <f t="shared" si="1"/>
        <v>8.3232720567103055E-2</v>
      </c>
      <c r="G21">
        <f t="shared" si="2"/>
        <v>299.79250736884228</v>
      </c>
      <c r="H21">
        <f t="shared" si="3"/>
        <v>1.6933099576854906</v>
      </c>
      <c r="I21">
        <f t="shared" si="4"/>
        <v>1.9245978491018527</v>
      </c>
      <c r="J21">
        <f t="shared" si="5"/>
        <v>30.773078918457031</v>
      </c>
      <c r="K21" s="1">
        <v>2</v>
      </c>
      <c r="L21">
        <f t="shared" si="6"/>
        <v>4.644859790802002</v>
      </c>
      <c r="M21" s="1">
        <v>1</v>
      </c>
      <c r="N21">
        <f t="shared" si="7"/>
        <v>9.2897195816040039</v>
      </c>
      <c r="O21" s="1">
        <v>31.197023391723633</v>
      </c>
      <c r="P21" s="1">
        <v>30.773078918457031</v>
      </c>
      <c r="Q21" s="1">
        <v>31.224332809448242</v>
      </c>
      <c r="R21" s="1">
        <v>400.1016845703125</v>
      </c>
      <c r="S21" s="1">
        <v>398.03958129882812</v>
      </c>
      <c r="T21" s="1">
        <v>25.342081069946289</v>
      </c>
      <c r="U21" s="1">
        <v>26.001810073852539</v>
      </c>
      <c r="V21" s="1">
        <v>54.020431518554688</v>
      </c>
      <c r="W21" s="1">
        <v>55.426742553710938</v>
      </c>
      <c r="X21" s="1">
        <v>499.98736572265625</v>
      </c>
      <c r="Y21" s="1">
        <v>646.241943359375</v>
      </c>
      <c r="Z21" s="1">
        <v>358.96633911132812</v>
      </c>
      <c r="AA21" s="1">
        <v>97.25238037109375</v>
      </c>
      <c r="AB21" s="1">
        <v>-1.1241334676742554</v>
      </c>
      <c r="AC21" s="1">
        <v>0.23775610327720642</v>
      </c>
      <c r="AD21" s="1">
        <v>0.10876213759183884</v>
      </c>
      <c r="AE21" s="1">
        <v>1.294918917119503E-2</v>
      </c>
      <c r="AF21" s="1">
        <v>0.10726790875196457</v>
      </c>
      <c r="AG21" s="1">
        <v>1.522752083837986E-2</v>
      </c>
      <c r="AH21" s="1">
        <v>0.75</v>
      </c>
      <c r="AI21" s="1">
        <v>-1.355140209197998</v>
      </c>
      <c r="AJ21" s="1">
        <v>7.355140209197998</v>
      </c>
      <c r="AK21" s="1">
        <v>1</v>
      </c>
      <c r="AL21" s="1">
        <v>0</v>
      </c>
      <c r="AM21" s="1">
        <v>0.15999999642372131</v>
      </c>
      <c r="AN21" s="1">
        <v>111115</v>
      </c>
      <c r="AO21">
        <f t="shared" si="8"/>
        <v>2.4999368286132806</v>
      </c>
      <c r="AP21">
        <f t="shared" si="9"/>
        <v>1.6933099576854906E-3</v>
      </c>
      <c r="AQ21">
        <f t="shared" si="10"/>
        <v>303.92307891845701</v>
      </c>
      <c r="AR21">
        <f t="shared" si="11"/>
        <v>304.34702339172361</v>
      </c>
      <c r="AS21">
        <f t="shared" si="12"/>
        <v>103.39870862635871</v>
      </c>
      <c r="AT21">
        <f t="shared" si="13"/>
        <v>0.12899672771521903</v>
      </c>
      <c r="AU21">
        <f t="shared" si="14"/>
        <v>4.4533357727410969</v>
      </c>
      <c r="AV21">
        <f t="shared" si="15"/>
        <v>45.791534929511691</v>
      </c>
      <c r="AW21">
        <f t="shared" si="16"/>
        <v>19.789724855659152</v>
      </c>
      <c r="AX21">
        <f t="shared" si="17"/>
        <v>30.985051155090332</v>
      </c>
      <c r="AY21">
        <f t="shared" si="18"/>
        <v>4.5075344784462876</v>
      </c>
      <c r="AZ21">
        <f t="shared" si="19"/>
        <v>8.2493605979760423E-2</v>
      </c>
      <c r="BA21">
        <f t="shared" si="20"/>
        <v>2.5287379236392442</v>
      </c>
      <c r="BB21">
        <f t="shared" si="21"/>
        <v>1.9787965548070434</v>
      </c>
      <c r="BC21">
        <f t="shared" si="22"/>
        <v>5.1624403003621804E-2</v>
      </c>
      <c r="BD21">
        <f t="shared" si="23"/>
        <v>29.155534959038576</v>
      </c>
      <c r="BE21">
        <f t="shared" si="24"/>
        <v>0.7531726025602794</v>
      </c>
      <c r="BF21">
        <f t="shared" si="25"/>
        <v>55.571958315693863</v>
      </c>
      <c r="BG21">
        <f t="shared" si="26"/>
        <v>397.38837576918235</v>
      </c>
      <c r="BH21">
        <f t="shared" si="27"/>
        <v>6.2665348306841003E-3</v>
      </c>
    </row>
    <row r="22" spans="1:60" x14ac:dyDescent="0.2">
      <c r="A22" s="1">
        <v>8</v>
      </c>
      <c r="B22" s="1" t="s">
        <v>85</v>
      </c>
      <c r="C22" s="1">
        <v>1997.4999982425943</v>
      </c>
      <c r="D22" s="1">
        <v>0</v>
      </c>
      <c r="E22">
        <f t="shared" si="0"/>
        <v>3.4432193842280556</v>
      </c>
      <c r="F22">
        <f t="shared" si="1"/>
        <v>4.0426808382141161E-2</v>
      </c>
      <c r="G22">
        <f t="shared" si="2"/>
        <v>250.34076733918269</v>
      </c>
      <c r="H22">
        <f t="shared" si="3"/>
        <v>0.87951296674131074</v>
      </c>
      <c r="I22">
        <f t="shared" si="4"/>
        <v>2.0480113615901567</v>
      </c>
      <c r="J22">
        <f t="shared" si="5"/>
        <v>31.121244430541992</v>
      </c>
      <c r="K22" s="1">
        <v>2</v>
      </c>
      <c r="L22">
        <f t="shared" si="6"/>
        <v>4.644859790802002</v>
      </c>
      <c r="M22" s="1">
        <v>1</v>
      </c>
      <c r="N22">
        <f t="shared" si="7"/>
        <v>9.2897195816040039</v>
      </c>
      <c r="O22" s="1">
        <v>31.457679748535156</v>
      </c>
      <c r="P22" s="1">
        <v>31.121244430541992</v>
      </c>
      <c r="Q22" s="1">
        <v>31.450458526611328</v>
      </c>
      <c r="R22" s="1">
        <v>399.974853515625</v>
      </c>
      <c r="S22" s="1">
        <v>398.45736694335938</v>
      </c>
      <c r="T22" s="1">
        <v>25.309761047363281</v>
      </c>
      <c r="U22" s="1">
        <v>25.652545928955078</v>
      </c>
      <c r="V22" s="1">
        <v>53.154918670654297</v>
      </c>
      <c r="W22" s="1">
        <v>53.874828338623047</v>
      </c>
      <c r="X22" s="1">
        <v>499.99359130859375</v>
      </c>
      <c r="Y22" s="1">
        <v>616.5538330078125</v>
      </c>
      <c r="Z22" s="1">
        <v>333.26998901367188</v>
      </c>
      <c r="AA22" s="1">
        <v>97.247596740722656</v>
      </c>
      <c r="AB22" s="1">
        <v>-1.0969530344009399</v>
      </c>
      <c r="AC22" s="1">
        <v>0.2500508725643158</v>
      </c>
      <c r="AD22" s="1">
        <v>9.1400988399982452E-2</v>
      </c>
      <c r="AE22" s="1">
        <v>1.7580898711457849E-3</v>
      </c>
      <c r="AF22" s="1">
        <v>6.2350556254386902E-2</v>
      </c>
      <c r="AG22" s="1">
        <v>1.3860668987035751E-3</v>
      </c>
      <c r="AH22" s="1">
        <v>0.75</v>
      </c>
      <c r="AI22" s="1">
        <v>-1.355140209197998</v>
      </c>
      <c r="AJ22" s="1">
        <v>7.355140209197998</v>
      </c>
      <c r="AK22" s="1">
        <v>1</v>
      </c>
      <c r="AL22" s="1">
        <v>0</v>
      </c>
      <c r="AM22" s="1">
        <v>0.15999999642372131</v>
      </c>
      <c r="AN22" s="1">
        <v>111115</v>
      </c>
      <c r="AO22">
        <f t="shared" si="8"/>
        <v>2.4999679565429682</v>
      </c>
      <c r="AP22">
        <f t="shared" si="9"/>
        <v>8.7951296674131075E-4</v>
      </c>
      <c r="AQ22">
        <f t="shared" si="10"/>
        <v>304.27124443054197</v>
      </c>
      <c r="AR22">
        <f t="shared" si="11"/>
        <v>304.60767974853513</v>
      </c>
      <c r="AS22">
        <f t="shared" si="12"/>
        <v>98.648611076281668</v>
      </c>
      <c r="AT22">
        <f t="shared" si="13"/>
        <v>0.24358100876429101</v>
      </c>
      <c r="AU22">
        <f t="shared" si="14"/>
        <v>4.5426598034620467</v>
      </c>
      <c r="AV22">
        <f t="shared" si="15"/>
        <v>46.712309154266194</v>
      </c>
      <c r="AW22">
        <f t="shared" si="16"/>
        <v>21.059763225311116</v>
      </c>
      <c r="AX22">
        <f t="shared" si="17"/>
        <v>31.289462089538574</v>
      </c>
      <c r="AY22">
        <f t="shared" si="18"/>
        <v>4.5863733620761131</v>
      </c>
      <c r="AZ22">
        <f t="shared" si="19"/>
        <v>4.0251642123472327E-2</v>
      </c>
      <c r="BA22">
        <f t="shared" si="20"/>
        <v>2.4946484418718899</v>
      </c>
      <c r="BB22">
        <f t="shared" si="21"/>
        <v>2.0917249202042232</v>
      </c>
      <c r="BC22">
        <f t="shared" si="22"/>
        <v>2.5172955496829064E-2</v>
      </c>
      <c r="BD22">
        <f t="shared" si="23"/>
        <v>24.345037989963913</v>
      </c>
      <c r="BE22">
        <f t="shared" si="24"/>
        <v>0.62827491246954048</v>
      </c>
      <c r="BF22">
        <f t="shared" si="25"/>
        <v>53.426223560390063</v>
      </c>
      <c r="BG22">
        <f t="shared" si="26"/>
        <v>397.95699164915646</v>
      </c>
      <c r="BH22">
        <f t="shared" si="27"/>
        <v>4.6225650622923695E-3</v>
      </c>
    </row>
    <row r="23" spans="1:60" x14ac:dyDescent="0.2">
      <c r="A23" s="1">
        <v>9</v>
      </c>
      <c r="B23" s="1" t="s">
        <v>86</v>
      </c>
      <c r="C23" s="1">
        <v>2268.9999982081354</v>
      </c>
      <c r="D23" s="1">
        <v>0</v>
      </c>
      <c r="E23">
        <f t="shared" si="0"/>
        <v>4.5948099061843237</v>
      </c>
      <c r="F23">
        <f t="shared" si="1"/>
        <v>3.0895092583062052E-2</v>
      </c>
      <c r="G23">
        <f t="shared" si="2"/>
        <v>246.17660939667431</v>
      </c>
      <c r="H23">
        <f t="shared" si="3"/>
        <v>0.68477458627840448</v>
      </c>
      <c r="I23">
        <f t="shared" si="4"/>
        <v>2.0839145573439835</v>
      </c>
      <c r="J23">
        <f t="shared" si="5"/>
        <v>31.273815155029297</v>
      </c>
      <c r="K23" s="1">
        <v>2</v>
      </c>
      <c r="L23">
        <f t="shared" si="6"/>
        <v>4.644859790802002</v>
      </c>
      <c r="M23" s="1">
        <v>1</v>
      </c>
      <c r="N23">
        <f t="shared" si="7"/>
        <v>9.2897195816040039</v>
      </c>
      <c r="O23" s="1">
        <v>31.643547058105469</v>
      </c>
      <c r="P23" s="1">
        <v>31.273815155029297</v>
      </c>
      <c r="Q23" s="1">
        <v>31.628557205200195</v>
      </c>
      <c r="R23" s="1">
        <v>500.01919555664062</v>
      </c>
      <c r="S23" s="1">
        <v>498.0447998046875</v>
      </c>
      <c r="T23" s="1">
        <v>25.423635482788086</v>
      </c>
      <c r="U23" s="1">
        <v>25.690515518188477</v>
      </c>
      <c r="V23" s="1">
        <v>52.834236145019531</v>
      </c>
      <c r="W23" s="1">
        <v>53.38885498046875</v>
      </c>
      <c r="X23" s="1">
        <v>499.98672485351562</v>
      </c>
      <c r="Y23" s="1">
        <v>484.80963134765625</v>
      </c>
      <c r="Z23" s="1">
        <v>275.22189331054688</v>
      </c>
      <c r="AA23" s="1">
        <v>97.249015808105469</v>
      </c>
      <c r="AB23" s="1">
        <v>-2.2753815650939941</v>
      </c>
      <c r="AC23" s="1">
        <v>0.25028699636459351</v>
      </c>
      <c r="AD23" s="1">
        <v>3.4332491457462311E-2</v>
      </c>
      <c r="AE23" s="1">
        <v>2.4204123765230179E-3</v>
      </c>
      <c r="AF23" s="1">
        <v>4.8440530896186829E-2</v>
      </c>
      <c r="AG23" s="1">
        <v>2.7196672745049E-3</v>
      </c>
      <c r="AH23" s="1">
        <v>0.75</v>
      </c>
      <c r="AI23" s="1">
        <v>-1.355140209197998</v>
      </c>
      <c r="AJ23" s="1">
        <v>7.355140209197998</v>
      </c>
      <c r="AK23" s="1">
        <v>1</v>
      </c>
      <c r="AL23" s="1">
        <v>0</v>
      </c>
      <c r="AM23" s="1">
        <v>0.15999999642372131</v>
      </c>
      <c r="AN23" s="1">
        <v>111115</v>
      </c>
      <c r="AO23">
        <f t="shared" si="8"/>
        <v>2.499933624267578</v>
      </c>
      <c r="AP23">
        <f t="shared" si="9"/>
        <v>6.8477458627840449E-4</v>
      </c>
      <c r="AQ23">
        <f t="shared" si="10"/>
        <v>304.42381515502927</v>
      </c>
      <c r="AR23">
        <f t="shared" si="11"/>
        <v>304.79354705810545</v>
      </c>
      <c r="AS23">
        <f t="shared" si="12"/>
        <v>77.569539281810648</v>
      </c>
      <c r="AT23">
        <f t="shared" si="13"/>
        <v>0.19756217796857009</v>
      </c>
      <c r="AU23">
        <f t="shared" si="14"/>
        <v>4.5822919070906734</v>
      </c>
      <c r="AV23">
        <f t="shared" si="15"/>
        <v>47.119159705765895</v>
      </c>
      <c r="AW23">
        <f t="shared" si="16"/>
        <v>21.428644187577419</v>
      </c>
      <c r="AX23">
        <f t="shared" si="17"/>
        <v>31.458681106567383</v>
      </c>
      <c r="AY23">
        <f t="shared" si="18"/>
        <v>4.6307163017751813</v>
      </c>
      <c r="AZ23">
        <f t="shared" si="19"/>
        <v>3.0792684450220837E-2</v>
      </c>
      <c r="BA23">
        <f t="shared" si="20"/>
        <v>2.4983773497466899</v>
      </c>
      <c r="BB23">
        <f t="shared" si="21"/>
        <v>2.1323389520284914</v>
      </c>
      <c r="BC23">
        <f t="shared" si="22"/>
        <v>1.9254602385957869E-2</v>
      </c>
      <c r="BD23">
        <f t="shared" si="23"/>
        <v>23.940432978802988</v>
      </c>
      <c r="BE23">
        <f t="shared" si="24"/>
        <v>0.4942860752551067</v>
      </c>
      <c r="BF23">
        <f t="shared" si="25"/>
        <v>52.960727512476232</v>
      </c>
      <c r="BG23">
        <f t="shared" si="26"/>
        <v>497.37707315063085</v>
      </c>
      <c r="BH23">
        <f t="shared" si="27"/>
        <v>4.8925551367213398E-3</v>
      </c>
    </row>
    <row r="24" spans="1:60" x14ac:dyDescent="0.2">
      <c r="A24" s="1">
        <v>10</v>
      </c>
      <c r="B24" s="1" t="s">
        <v>87</v>
      </c>
      <c r="C24" s="1">
        <v>2539.4999982425943</v>
      </c>
      <c r="D24" s="1">
        <v>0</v>
      </c>
      <c r="E24">
        <f t="shared" si="0"/>
        <v>4.5157273248401104</v>
      </c>
      <c r="F24">
        <f t="shared" si="1"/>
        <v>2.1765133462886988E-2</v>
      </c>
      <c r="G24">
        <f t="shared" si="2"/>
        <v>250.34061003465948</v>
      </c>
      <c r="H24">
        <f t="shared" si="3"/>
        <v>0.48276401836759819</v>
      </c>
      <c r="I24">
        <f t="shared" si="4"/>
        <v>2.0835876327447691</v>
      </c>
      <c r="J24">
        <f t="shared" si="5"/>
        <v>31.245767593383789</v>
      </c>
      <c r="K24" s="1">
        <v>2</v>
      </c>
      <c r="L24">
        <f t="shared" si="6"/>
        <v>4.644859790802002</v>
      </c>
      <c r="M24" s="1">
        <v>1</v>
      </c>
      <c r="N24">
        <f t="shared" si="7"/>
        <v>9.2897195816040039</v>
      </c>
      <c r="O24" s="1">
        <v>31.659221649169922</v>
      </c>
      <c r="P24" s="1">
        <v>31.245767593383789</v>
      </c>
      <c r="Q24" s="1">
        <v>31.655046463012695</v>
      </c>
      <c r="R24" s="1">
        <v>599.9732666015625</v>
      </c>
      <c r="S24" s="1">
        <v>598.051513671875</v>
      </c>
      <c r="T24" s="1">
        <v>25.430063247680664</v>
      </c>
      <c r="U24" s="1">
        <v>25.618219375610352</v>
      </c>
      <c r="V24" s="1">
        <v>52.801666259765625</v>
      </c>
      <c r="W24" s="1">
        <v>53.192337036132812</v>
      </c>
      <c r="X24" s="1">
        <v>500.00653076171875</v>
      </c>
      <c r="Y24" s="1">
        <v>352.4014892578125</v>
      </c>
      <c r="Z24" s="1">
        <v>217.4283447265625</v>
      </c>
      <c r="AA24" s="1">
        <v>97.250946044921875</v>
      </c>
      <c r="AB24" s="1">
        <v>-3.5737214088439941</v>
      </c>
      <c r="AC24" s="1">
        <v>0.25017541646957397</v>
      </c>
      <c r="AD24" s="1">
        <v>0.13727247714996338</v>
      </c>
      <c r="AE24" s="1">
        <v>3.9331833831965923E-3</v>
      </c>
      <c r="AF24" s="1">
        <v>9.7902372479438782E-2</v>
      </c>
      <c r="AG24" s="1">
        <v>5.4555437527596951E-3</v>
      </c>
      <c r="AH24" s="1">
        <v>0.75</v>
      </c>
      <c r="AI24" s="1">
        <v>-1.355140209197998</v>
      </c>
      <c r="AJ24" s="1">
        <v>7.355140209197998</v>
      </c>
      <c r="AK24" s="1">
        <v>1</v>
      </c>
      <c r="AL24" s="1">
        <v>0</v>
      </c>
      <c r="AM24" s="1">
        <v>0.15999999642372131</v>
      </c>
      <c r="AN24" s="1">
        <v>111115</v>
      </c>
      <c r="AO24">
        <f t="shared" si="8"/>
        <v>2.5000326538085935</v>
      </c>
      <c r="AP24">
        <f t="shared" si="9"/>
        <v>4.8276401836759819E-4</v>
      </c>
      <c r="AQ24">
        <f t="shared" si="10"/>
        <v>304.39576759338377</v>
      </c>
      <c r="AR24">
        <f t="shared" si="11"/>
        <v>304.8092216491699</v>
      </c>
      <c r="AS24">
        <f t="shared" si="12"/>
        <v>56.384237020964065</v>
      </c>
      <c r="AT24">
        <f t="shared" si="13"/>
        <v>0.15283549894555215</v>
      </c>
      <c r="AU24">
        <f t="shared" si="14"/>
        <v>4.5749837030092237</v>
      </c>
      <c r="AV24">
        <f t="shared" si="15"/>
        <v>47.043076587614486</v>
      </c>
      <c r="AW24">
        <f t="shared" si="16"/>
        <v>21.424857212004135</v>
      </c>
      <c r="AX24">
        <f t="shared" si="17"/>
        <v>31.452494621276855</v>
      </c>
      <c r="AY24">
        <f t="shared" si="18"/>
        <v>4.6290886155600068</v>
      </c>
      <c r="AZ24">
        <f t="shared" si="19"/>
        <v>2.1714258543456495E-2</v>
      </c>
      <c r="BA24">
        <f t="shared" si="20"/>
        <v>2.4913960702644546</v>
      </c>
      <c r="BB24">
        <f t="shared" si="21"/>
        <v>2.1376925452955522</v>
      </c>
      <c r="BC24">
        <f t="shared" si="22"/>
        <v>1.3575973231950346E-2</v>
      </c>
      <c r="BD24">
        <f t="shared" si="23"/>
        <v>24.345861159333499</v>
      </c>
      <c r="BE24">
        <f t="shared" si="24"/>
        <v>0.41859372363700853</v>
      </c>
      <c r="BF24">
        <f t="shared" si="25"/>
        <v>52.850418488328962</v>
      </c>
      <c r="BG24">
        <f t="shared" si="26"/>
        <v>597.39527945134955</v>
      </c>
      <c r="BH24">
        <f t="shared" si="27"/>
        <v>3.9949776489055398E-3</v>
      </c>
    </row>
    <row r="25" spans="1:60" x14ac:dyDescent="0.2">
      <c r="A25" s="1">
        <v>11</v>
      </c>
      <c r="B25" s="1" t="s">
        <v>88</v>
      </c>
      <c r="C25" s="1">
        <v>2810.9999982081354</v>
      </c>
      <c r="D25" s="1">
        <v>0</v>
      </c>
      <c r="E25">
        <f t="shared" si="0"/>
        <v>5.7997510118768156</v>
      </c>
      <c r="F25">
        <f t="shared" si="1"/>
        <v>1.6270727528608905E-2</v>
      </c>
      <c r="G25">
        <f t="shared" si="2"/>
        <v>208.96167347524036</v>
      </c>
      <c r="H25">
        <f t="shared" si="3"/>
        <v>0.34873928491560013</v>
      </c>
      <c r="I25">
        <f t="shared" si="4"/>
        <v>2.0136409705280971</v>
      </c>
      <c r="J25">
        <f t="shared" si="5"/>
        <v>30.843955993652344</v>
      </c>
      <c r="K25" s="1">
        <v>2</v>
      </c>
      <c r="L25">
        <f t="shared" si="6"/>
        <v>4.644859790802002</v>
      </c>
      <c r="M25" s="1">
        <v>1</v>
      </c>
      <c r="N25">
        <f t="shared" si="7"/>
        <v>9.2897195816040039</v>
      </c>
      <c r="O25" s="1">
        <v>31.293285369873047</v>
      </c>
      <c r="P25" s="1">
        <v>30.843955993652344</v>
      </c>
      <c r="Q25" s="1">
        <v>31.335931777954102</v>
      </c>
      <c r="R25" s="1">
        <v>799.85528564453125</v>
      </c>
      <c r="S25" s="1">
        <v>797.42413330078125</v>
      </c>
      <c r="T25" s="1">
        <v>25.136964797973633</v>
      </c>
      <c r="U25" s="1">
        <v>25.27293586730957</v>
      </c>
      <c r="V25" s="1">
        <v>53.28826904296875</v>
      </c>
      <c r="W25" s="1">
        <v>53.576515197753906</v>
      </c>
      <c r="X25" s="1">
        <v>499.99697875976562</v>
      </c>
      <c r="Y25" s="1">
        <v>377.03952026367188</v>
      </c>
      <c r="Z25" s="1">
        <v>219.42254638671875</v>
      </c>
      <c r="AA25" s="1">
        <v>97.248443603515625</v>
      </c>
      <c r="AB25" s="1">
        <v>-6.6963562965393066</v>
      </c>
      <c r="AC25" s="1">
        <v>0.24640955030918121</v>
      </c>
      <c r="AD25" s="1">
        <v>0.1064784973859787</v>
      </c>
      <c r="AE25" s="1">
        <v>8.5062533617019653E-3</v>
      </c>
      <c r="AF25" s="1">
        <v>5.8992572128772736E-2</v>
      </c>
      <c r="AG25" s="1">
        <v>1.0202986188232899E-2</v>
      </c>
      <c r="AH25" s="1">
        <v>0.75</v>
      </c>
      <c r="AI25" s="1">
        <v>-1.355140209197998</v>
      </c>
      <c r="AJ25" s="1">
        <v>7.355140209197998</v>
      </c>
      <c r="AK25" s="1">
        <v>1</v>
      </c>
      <c r="AL25" s="1">
        <v>0</v>
      </c>
      <c r="AM25" s="1">
        <v>0.15999999642372131</v>
      </c>
      <c r="AN25" s="1">
        <v>111115</v>
      </c>
      <c r="AO25">
        <f t="shared" si="8"/>
        <v>2.4999848937988278</v>
      </c>
      <c r="AP25">
        <f t="shared" si="9"/>
        <v>3.4873928491560016E-4</v>
      </c>
      <c r="AQ25">
        <f t="shared" si="10"/>
        <v>303.99395599365232</v>
      </c>
      <c r="AR25">
        <f t="shared" si="11"/>
        <v>304.44328536987302</v>
      </c>
      <c r="AS25">
        <f t="shared" si="12"/>
        <v>60.3263218937891</v>
      </c>
      <c r="AT25">
        <f t="shared" si="13"/>
        <v>0.19197991845322857</v>
      </c>
      <c r="AU25">
        <f t="shared" si="14"/>
        <v>4.4713946489154193</v>
      </c>
      <c r="AV25">
        <f t="shared" si="15"/>
        <v>45.979086998506723</v>
      </c>
      <c r="AW25">
        <f t="shared" si="16"/>
        <v>20.706151131197153</v>
      </c>
      <c r="AX25">
        <f t="shared" si="17"/>
        <v>31.068620681762695</v>
      </c>
      <c r="AY25">
        <f t="shared" si="18"/>
        <v>4.529059562760156</v>
      </c>
      <c r="AZ25">
        <f t="shared" si="19"/>
        <v>1.6242279554184256E-2</v>
      </c>
      <c r="BA25">
        <f t="shared" si="20"/>
        <v>2.4577536783873222</v>
      </c>
      <c r="BB25">
        <f t="shared" si="21"/>
        <v>2.0713058843728338</v>
      </c>
      <c r="BC25">
        <f t="shared" si="22"/>
        <v>1.0153976766759953E-2</v>
      </c>
      <c r="BD25">
        <f t="shared" si="23"/>
        <v>20.321197518253161</v>
      </c>
      <c r="BE25">
        <f t="shared" si="24"/>
        <v>0.26204583577159168</v>
      </c>
      <c r="BF25">
        <f t="shared" si="25"/>
        <v>53.384155430492953</v>
      </c>
      <c r="BG25">
        <f t="shared" si="26"/>
        <v>796.58130227695369</v>
      </c>
      <c r="BH25">
        <f t="shared" si="27"/>
        <v>3.8867948392861534E-3</v>
      </c>
    </row>
    <row r="26" spans="1:60" x14ac:dyDescent="0.2">
      <c r="A26" s="1">
        <v>12</v>
      </c>
      <c r="B26" s="1" t="s">
        <v>89</v>
      </c>
      <c r="C26" s="1">
        <v>3081.4999982425943</v>
      </c>
      <c r="D26" s="1">
        <v>0</v>
      </c>
      <c r="E26">
        <f t="shared" si="0"/>
        <v>6.6496959801796498</v>
      </c>
      <c r="F26">
        <f t="shared" si="1"/>
        <v>1.3069468299040952E-2</v>
      </c>
      <c r="G26">
        <f t="shared" si="2"/>
        <v>162.21752088692907</v>
      </c>
      <c r="H26">
        <f t="shared" si="3"/>
        <v>0.2795816172127597</v>
      </c>
      <c r="I26">
        <f t="shared" si="4"/>
        <v>2.0094735353841502</v>
      </c>
      <c r="J26">
        <f t="shared" si="5"/>
        <v>30.753440856933594</v>
      </c>
      <c r="K26" s="1">
        <v>2</v>
      </c>
      <c r="L26">
        <f t="shared" si="6"/>
        <v>4.644859790802002</v>
      </c>
      <c r="M26" s="1">
        <v>1</v>
      </c>
      <c r="N26">
        <f t="shared" si="7"/>
        <v>9.2897195816040039</v>
      </c>
      <c r="O26" s="1">
        <v>31.180229187011719</v>
      </c>
      <c r="P26" s="1">
        <v>30.753440856933594</v>
      </c>
      <c r="Q26" s="1">
        <v>31.204912185668945</v>
      </c>
      <c r="R26" s="1">
        <v>999.908203125</v>
      </c>
      <c r="S26" s="1">
        <v>997.13671875</v>
      </c>
      <c r="T26" s="1">
        <v>24.96995735168457</v>
      </c>
      <c r="U26" s="1">
        <v>25.078989028930664</v>
      </c>
      <c r="V26" s="1">
        <v>53.275459289550781</v>
      </c>
      <c r="W26" s="1">
        <v>53.508083343505859</v>
      </c>
      <c r="X26" s="1">
        <v>499.98312377929688</v>
      </c>
      <c r="Y26" s="1">
        <v>319.47515869140625</v>
      </c>
      <c r="Z26" s="1">
        <v>188.57449340820312</v>
      </c>
      <c r="AA26" s="1">
        <v>97.247535705566406</v>
      </c>
      <c r="AB26" s="1">
        <v>-9.9590091705322266</v>
      </c>
      <c r="AC26" s="1">
        <v>0.24784368276596069</v>
      </c>
      <c r="AD26" s="1">
        <v>3.008132241666317E-2</v>
      </c>
      <c r="AE26" s="1">
        <v>3.5970145836472511E-3</v>
      </c>
      <c r="AF26" s="1">
        <v>7.265888899564743E-2</v>
      </c>
      <c r="AG26" s="1">
        <v>1.7847061390057206E-3</v>
      </c>
      <c r="AH26" s="1">
        <v>0.75</v>
      </c>
      <c r="AI26" s="1">
        <v>-1.355140209197998</v>
      </c>
      <c r="AJ26" s="1">
        <v>7.355140209197998</v>
      </c>
      <c r="AK26" s="1">
        <v>1</v>
      </c>
      <c r="AL26" s="1">
        <v>0</v>
      </c>
      <c r="AM26" s="1">
        <v>0.15999999642372131</v>
      </c>
      <c r="AN26" s="1">
        <v>111115</v>
      </c>
      <c r="AO26">
        <f t="shared" si="8"/>
        <v>2.4999156188964844</v>
      </c>
      <c r="AP26">
        <f t="shared" si="9"/>
        <v>2.7958161721275968E-4</v>
      </c>
      <c r="AQ26">
        <f t="shared" si="10"/>
        <v>303.90344085693357</v>
      </c>
      <c r="AR26">
        <f t="shared" si="11"/>
        <v>304.3302291870117</v>
      </c>
      <c r="AS26">
        <f t="shared" si="12"/>
        <v>51.116024248092799</v>
      </c>
      <c r="AT26">
        <f t="shared" si="13"/>
        <v>0.1674586400284569</v>
      </c>
      <c r="AU26">
        <f t="shared" si="14"/>
        <v>4.448343416434593</v>
      </c>
      <c r="AV26">
        <f t="shared" si="15"/>
        <v>45.742479582235539</v>
      </c>
      <c r="AW26">
        <f t="shared" si="16"/>
        <v>20.663490553304875</v>
      </c>
      <c r="AX26">
        <f t="shared" si="17"/>
        <v>30.966835021972656</v>
      </c>
      <c r="AY26">
        <f t="shared" si="18"/>
        <v>4.5028543779426737</v>
      </c>
      <c r="AZ26">
        <f t="shared" si="19"/>
        <v>1.3051107031177804E-2</v>
      </c>
      <c r="BA26">
        <f t="shared" si="20"/>
        <v>2.4388698810504428</v>
      </c>
      <c r="BB26">
        <f t="shared" si="21"/>
        <v>2.063984496892231</v>
      </c>
      <c r="BC26">
        <f t="shared" si="22"/>
        <v>8.1585895548144764E-3</v>
      </c>
      <c r="BD26">
        <f t="shared" si="23"/>
        <v>15.775254154520098</v>
      </c>
      <c r="BE26">
        <f t="shared" si="24"/>
        <v>0.16268332901257837</v>
      </c>
      <c r="BF26">
        <f t="shared" si="25"/>
        <v>53.233917645012866</v>
      </c>
      <c r="BG26">
        <f t="shared" si="26"/>
        <v>996.17037208104136</v>
      </c>
      <c r="BH26">
        <f t="shared" si="27"/>
        <v>3.5535022732482808E-3</v>
      </c>
    </row>
    <row r="27" spans="1:60" x14ac:dyDescent="0.2">
      <c r="A27" s="1">
        <v>13</v>
      </c>
      <c r="B27" s="1" t="s">
        <v>90</v>
      </c>
      <c r="C27" s="1">
        <v>3352.9999982081354</v>
      </c>
      <c r="D27" s="1">
        <v>0</v>
      </c>
      <c r="E27">
        <f t="shared" si="0"/>
        <v>7.3090932447966326</v>
      </c>
      <c r="F27">
        <f t="shared" si="1"/>
        <v>9.7369721656514301E-3</v>
      </c>
      <c r="G27">
        <f t="shared" si="2"/>
        <v>-24.893062793662825</v>
      </c>
      <c r="H27">
        <f t="shared" si="3"/>
        <v>0.20580441215224446</v>
      </c>
      <c r="I27">
        <f t="shared" si="4"/>
        <v>1.9850098022671645</v>
      </c>
      <c r="J27">
        <f t="shared" si="5"/>
        <v>30.660381317138672</v>
      </c>
      <c r="K27" s="1">
        <v>2</v>
      </c>
      <c r="L27">
        <f t="shared" si="6"/>
        <v>4.644859790802002</v>
      </c>
      <c r="M27" s="1">
        <v>1</v>
      </c>
      <c r="N27">
        <f t="shared" si="7"/>
        <v>9.2897195816040039</v>
      </c>
      <c r="O27" s="1">
        <v>31.116832733154297</v>
      </c>
      <c r="P27" s="1">
        <v>30.660381317138672</v>
      </c>
      <c r="Q27" s="1">
        <v>31.134910583496094</v>
      </c>
      <c r="R27" s="1">
        <v>1200.091064453125</v>
      </c>
      <c r="S27" s="1">
        <v>1197.06884765625</v>
      </c>
      <c r="T27" s="1">
        <v>25.007518768310547</v>
      </c>
      <c r="U27" s="1">
        <v>25.087776184082031</v>
      </c>
      <c r="V27" s="1">
        <v>53.549003601074219</v>
      </c>
      <c r="W27" s="1">
        <v>53.720859527587891</v>
      </c>
      <c r="X27" s="1">
        <v>499.9942626953125</v>
      </c>
      <c r="Y27" s="1">
        <v>307.20266723632812</v>
      </c>
      <c r="Z27" s="1">
        <v>176.34693908691406</v>
      </c>
      <c r="AA27" s="1">
        <v>97.248252868652344</v>
      </c>
      <c r="AB27" s="1">
        <v>-13.533313751220703</v>
      </c>
      <c r="AC27" s="1">
        <v>0.24797537922859192</v>
      </c>
      <c r="AD27" s="1">
        <v>0.20267459750175476</v>
      </c>
      <c r="AE27" s="1">
        <v>2.9857722111046314E-3</v>
      </c>
      <c r="AF27" s="1">
        <v>0.17179366946220398</v>
      </c>
      <c r="AG27" s="1">
        <v>3.4524404909461737E-3</v>
      </c>
      <c r="AH27" s="1">
        <v>0.75</v>
      </c>
      <c r="AI27" s="1">
        <v>-1.355140209197998</v>
      </c>
      <c r="AJ27" s="1">
        <v>7.355140209197998</v>
      </c>
      <c r="AK27" s="1">
        <v>1</v>
      </c>
      <c r="AL27" s="1">
        <v>0</v>
      </c>
      <c r="AM27" s="1">
        <v>0.15999999642372131</v>
      </c>
      <c r="AN27" s="1">
        <v>111115</v>
      </c>
      <c r="AO27">
        <f t="shared" si="8"/>
        <v>2.4999713134765624</v>
      </c>
      <c r="AP27">
        <f t="shared" si="9"/>
        <v>2.0580441215224446E-4</v>
      </c>
      <c r="AQ27">
        <f t="shared" si="10"/>
        <v>303.81038131713865</v>
      </c>
      <c r="AR27">
        <f t="shared" si="11"/>
        <v>304.26683273315427</v>
      </c>
      <c r="AS27">
        <f t="shared" si="12"/>
        <v>49.152425659170149</v>
      </c>
      <c r="AT27">
        <f t="shared" si="13"/>
        <v>0.17373335844823276</v>
      </c>
      <c r="AU27">
        <f t="shared" si="14"/>
        <v>4.4247522045289278</v>
      </c>
      <c r="AV27">
        <f t="shared" si="15"/>
        <v>45.499554737555933</v>
      </c>
      <c r="AW27">
        <f t="shared" si="16"/>
        <v>20.411778553473901</v>
      </c>
      <c r="AX27">
        <f t="shared" si="17"/>
        <v>30.888607025146484</v>
      </c>
      <c r="AY27">
        <f t="shared" si="18"/>
        <v>4.4828040753517673</v>
      </c>
      <c r="AZ27">
        <f t="shared" si="19"/>
        <v>9.7267770938849803E-3</v>
      </c>
      <c r="BA27">
        <f t="shared" si="20"/>
        <v>2.4397424022617633</v>
      </c>
      <c r="BB27">
        <f t="shared" si="21"/>
        <v>2.043061673090004</v>
      </c>
      <c r="BC27">
        <f t="shared" si="22"/>
        <v>6.0801508258407702E-3</v>
      </c>
      <c r="BD27">
        <f t="shared" si="23"/>
        <v>-2.4208068652333639</v>
      </c>
      <c r="BE27">
        <f t="shared" si="24"/>
        <v>-2.0795013455074982E-2</v>
      </c>
      <c r="BF27">
        <f t="shared" si="25"/>
        <v>53.54594754240081</v>
      </c>
      <c r="BG27">
        <f t="shared" si="26"/>
        <v>1196.0066761026528</v>
      </c>
      <c r="BH27">
        <f t="shared" si="27"/>
        <v>3.2723255755037709E-3</v>
      </c>
    </row>
    <row r="28" spans="1:60" x14ac:dyDescent="0.2">
      <c r="A28" s="1">
        <v>14</v>
      </c>
      <c r="B28" s="1" t="s">
        <v>91</v>
      </c>
      <c r="C28" s="1">
        <v>3623.4999982425943</v>
      </c>
      <c r="D28" s="1">
        <v>0</v>
      </c>
      <c r="E28">
        <f t="shared" si="0"/>
        <v>7.7814488649531519</v>
      </c>
      <c r="F28">
        <f t="shared" si="1"/>
        <v>9.4960122730157245E-3</v>
      </c>
      <c r="G28">
        <f t="shared" si="2"/>
        <v>60.951189958479283</v>
      </c>
      <c r="H28">
        <f t="shared" si="3"/>
        <v>0.1926375138026597</v>
      </c>
      <c r="I28">
        <f t="shared" si="4"/>
        <v>1.906328017680019</v>
      </c>
      <c r="J28">
        <f t="shared" si="5"/>
        <v>30.249210357666016</v>
      </c>
      <c r="K28" s="1">
        <v>2</v>
      </c>
      <c r="L28">
        <f t="shared" si="6"/>
        <v>4.644859790802002</v>
      </c>
      <c r="M28" s="1">
        <v>1</v>
      </c>
      <c r="N28">
        <f t="shared" si="7"/>
        <v>9.2897195816040039</v>
      </c>
      <c r="O28" s="1">
        <v>30.739543914794922</v>
      </c>
      <c r="P28" s="1">
        <v>30.249210357666016</v>
      </c>
      <c r="Q28" s="1">
        <v>30.792478561401367</v>
      </c>
      <c r="R28" s="1">
        <v>1400.109130859375</v>
      </c>
      <c r="S28" s="1">
        <v>1396.8887939453125</v>
      </c>
      <c r="T28" s="1">
        <v>24.76417350769043</v>
      </c>
      <c r="U28" s="1">
        <v>24.839317321777344</v>
      </c>
      <c r="V28" s="1">
        <v>54.179595947265625</v>
      </c>
      <c r="W28" s="1">
        <v>54.343997955322266</v>
      </c>
      <c r="X28" s="1">
        <v>499.98135375976562</v>
      </c>
      <c r="Y28" s="1">
        <v>254.88409423828125</v>
      </c>
      <c r="Z28" s="1">
        <v>153.50238037109375</v>
      </c>
      <c r="AA28" s="1">
        <v>97.244598388671875</v>
      </c>
      <c r="AB28" s="1">
        <v>-17.57435417175293</v>
      </c>
      <c r="AC28" s="1">
        <v>0.25001195073127747</v>
      </c>
      <c r="AD28" s="1">
        <v>0.17681320011615753</v>
      </c>
      <c r="AE28" s="1">
        <v>4.7101806849241257E-3</v>
      </c>
      <c r="AF28" s="1">
        <v>0.14802587032318115</v>
      </c>
      <c r="AG28" s="1">
        <v>5.2639404311776161E-3</v>
      </c>
      <c r="AH28" s="1">
        <v>0.75</v>
      </c>
      <c r="AI28" s="1">
        <v>-1.355140209197998</v>
      </c>
      <c r="AJ28" s="1">
        <v>7.355140209197998</v>
      </c>
      <c r="AK28" s="1">
        <v>1</v>
      </c>
      <c r="AL28" s="1">
        <v>0</v>
      </c>
      <c r="AM28" s="1">
        <v>0.15999999642372131</v>
      </c>
      <c r="AN28" s="1">
        <v>111115</v>
      </c>
      <c r="AO28">
        <f t="shared" si="8"/>
        <v>2.4999067687988274</v>
      </c>
      <c r="AP28">
        <f t="shared" si="9"/>
        <v>1.9263751380265969E-4</v>
      </c>
      <c r="AQ28">
        <f t="shared" si="10"/>
        <v>303.39921035766599</v>
      </c>
      <c r="AR28">
        <f t="shared" si="11"/>
        <v>303.8895439147949</v>
      </c>
      <c r="AS28">
        <f t="shared" si="12"/>
        <v>40.781454166588446</v>
      </c>
      <c r="AT28">
        <f t="shared" si="13"/>
        <v>0.14555823450007657</v>
      </c>
      <c r="AU28">
        <f t="shared" si="14"/>
        <v>4.3218174548850374</v>
      </c>
      <c r="AV28">
        <f t="shared" si="15"/>
        <v>44.442750821093327</v>
      </c>
      <c r="AW28">
        <f t="shared" si="16"/>
        <v>19.603433499315983</v>
      </c>
      <c r="AX28">
        <f t="shared" si="17"/>
        <v>30.494377136230469</v>
      </c>
      <c r="AY28">
        <f t="shared" si="18"/>
        <v>4.3829395882081634</v>
      </c>
      <c r="AZ28">
        <f t="shared" si="19"/>
        <v>9.4863152993109063E-3</v>
      </c>
      <c r="BA28">
        <f t="shared" si="20"/>
        <v>2.4154894372050184</v>
      </c>
      <c r="BB28">
        <f t="shared" si="21"/>
        <v>1.967450151003145</v>
      </c>
      <c r="BC28">
        <f t="shared" si="22"/>
        <v>5.9298175126762109E-3</v>
      </c>
      <c r="BD28">
        <f t="shared" si="23"/>
        <v>5.9271739888239683</v>
      </c>
      <c r="BE28">
        <f t="shared" si="24"/>
        <v>4.3633530616514843E-2</v>
      </c>
      <c r="BF28">
        <f t="shared" si="25"/>
        <v>54.35442679488547</v>
      </c>
      <c r="BG28">
        <f t="shared" si="26"/>
        <v>1395.7579787602676</v>
      </c>
      <c r="BH28">
        <f t="shared" si="27"/>
        <v>3.0302975094859681E-3</v>
      </c>
    </row>
    <row r="29" spans="1:60" x14ac:dyDescent="0.2">
      <c r="A29" s="1">
        <v>15</v>
      </c>
      <c r="B29" s="1" t="s">
        <v>92</v>
      </c>
      <c r="C29" s="1">
        <v>3894.9999982081354</v>
      </c>
      <c r="D29" s="1">
        <v>0</v>
      </c>
      <c r="E29">
        <f t="shared" si="0"/>
        <v>8.6061227991138836</v>
      </c>
      <c r="F29">
        <f t="shared" si="1"/>
        <v>6.0035515050654324E-3</v>
      </c>
      <c r="G29">
        <f t="shared" si="2"/>
        <v>-712.36643256629429</v>
      </c>
      <c r="H29">
        <f t="shared" si="3"/>
        <v>0.12024411483508526</v>
      </c>
      <c r="I29">
        <f t="shared" si="4"/>
        <v>1.8818747119069714</v>
      </c>
      <c r="J29">
        <f t="shared" si="5"/>
        <v>30.134113311767578</v>
      </c>
      <c r="K29" s="1">
        <v>2</v>
      </c>
      <c r="L29">
        <f t="shared" si="6"/>
        <v>4.644859790802002</v>
      </c>
      <c r="M29" s="1">
        <v>1</v>
      </c>
      <c r="N29">
        <f t="shared" si="7"/>
        <v>9.2897195816040039</v>
      </c>
      <c r="O29" s="1">
        <v>30.582338333129883</v>
      </c>
      <c r="P29" s="1">
        <v>30.134113311767578</v>
      </c>
      <c r="Q29" s="1">
        <v>30.617149353027344</v>
      </c>
      <c r="R29" s="1">
        <v>1600.2078857421875</v>
      </c>
      <c r="S29" s="1">
        <v>1596.6885986328125</v>
      </c>
      <c r="T29" s="1">
        <v>24.750049591064453</v>
      </c>
      <c r="U29" s="1">
        <v>24.796955108642578</v>
      </c>
      <c r="V29" s="1">
        <v>54.640529632568359</v>
      </c>
      <c r="W29" s="1">
        <v>54.744083404541016</v>
      </c>
      <c r="X29" s="1">
        <v>499.99417114257812</v>
      </c>
      <c r="Y29" s="1">
        <v>255.37989807128906</v>
      </c>
      <c r="Z29" s="1">
        <v>141.645751953125</v>
      </c>
      <c r="AA29" s="1">
        <v>97.250053405761719</v>
      </c>
      <c r="AB29" s="1">
        <v>-21.464118957519531</v>
      </c>
      <c r="AC29" s="1">
        <v>0.24241679906845093</v>
      </c>
      <c r="AD29" s="1">
        <v>0.20087946951389313</v>
      </c>
      <c r="AE29" s="1">
        <v>4.3284525163471699E-3</v>
      </c>
      <c r="AF29" s="1">
        <v>0.1662496030330658</v>
      </c>
      <c r="AG29" s="1">
        <v>4.3274750933051109E-3</v>
      </c>
      <c r="AH29" s="1">
        <v>0.75</v>
      </c>
      <c r="AI29" s="1">
        <v>-1.355140209197998</v>
      </c>
      <c r="AJ29" s="1">
        <v>7.355140209197998</v>
      </c>
      <c r="AK29" s="1">
        <v>1</v>
      </c>
      <c r="AL29" s="1">
        <v>0</v>
      </c>
      <c r="AM29" s="1">
        <v>0.15999999642372131</v>
      </c>
      <c r="AN29" s="1">
        <v>111115</v>
      </c>
      <c r="AO29">
        <f t="shared" si="8"/>
        <v>2.4999708557128906</v>
      </c>
      <c r="AP29">
        <f t="shared" si="9"/>
        <v>1.2024411483508526E-4</v>
      </c>
      <c r="AQ29">
        <f t="shared" si="10"/>
        <v>303.28411331176756</v>
      </c>
      <c r="AR29">
        <f t="shared" si="11"/>
        <v>303.73233833312986</v>
      </c>
      <c r="AS29">
        <f t="shared" si="12"/>
        <v>40.860782778096564</v>
      </c>
      <c r="AT29">
        <f t="shared" si="13"/>
        <v>0.15606979789784151</v>
      </c>
      <c r="AU29">
        <f t="shared" si="14"/>
        <v>4.2933799205227379</v>
      </c>
      <c r="AV29">
        <f t="shared" si="15"/>
        <v>44.147841262453952</v>
      </c>
      <c r="AW29">
        <f t="shared" si="16"/>
        <v>19.350886153811373</v>
      </c>
      <c r="AX29">
        <f t="shared" si="17"/>
        <v>30.35822582244873</v>
      </c>
      <c r="AY29">
        <f t="shared" si="18"/>
        <v>4.3489035969462355</v>
      </c>
      <c r="AZ29">
        <f t="shared" si="19"/>
        <v>5.999674170278471E-3</v>
      </c>
      <c r="BA29">
        <f t="shared" si="20"/>
        <v>2.4115052086157664</v>
      </c>
      <c r="BB29">
        <f t="shared" si="21"/>
        <v>1.9373983883304691</v>
      </c>
      <c r="BC29">
        <f t="shared" si="22"/>
        <v>3.7501445180632689E-3</v>
      </c>
      <c r="BD29">
        <f t="shared" si="23"/>
        <v>-69.277673611544074</v>
      </c>
      <c r="BE29">
        <f t="shared" si="24"/>
        <v>-0.44615238887298891</v>
      </c>
      <c r="BF29">
        <f t="shared" si="25"/>
        <v>54.632367477840305</v>
      </c>
      <c r="BG29">
        <f t="shared" si="26"/>
        <v>1595.4379402381489</v>
      </c>
      <c r="BH29">
        <f t="shared" si="27"/>
        <v>2.9469830913662941E-3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fmb-co2 response 1pm const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Menendez Burns</dc:creator>
  <cp:lastModifiedBy>Francisco Menendez Burns</cp:lastModifiedBy>
  <dcterms:created xsi:type="dcterms:W3CDTF">2023-12-11T17:18:01Z</dcterms:created>
  <dcterms:modified xsi:type="dcterms:W3CDTF">2023-12-11T17:18:01Z</dcterms:modified>
</cp:coreProperties>
</file>