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ocuments/PSU/Lab/Cd/1project/LicorMeasurementDataTransfer/"/>
    </mc:Choice>
  </mc:AlternateContent>
  <xr:revisionPtr revIDLastSave="0" documentId="8_{D2CCB4ED-85F1-0A43-9152-E6AE0BAB6D96}" xr6:coauthVersionLast="47" xr6:coauthVersionMax="47" xr10:uidLastSave="{00000000-0000-0000-0000-000000000000}"/>
  <bookViews>
    <workbookView xWindow="6300" yWindow="5200" windowWidth="25640" windowHeight="14440"/>
  </bookViews>
  <sheets>
    <sheet name="fmb-co2 response 1pm const flow" sheetId="1" r:id="rId1"/>
  </sheets>
  <calcPr calcId="0"/>
</workbook>
</file>

<file path=xl/calcChain.xml><?xml version="1.0" encoding="utf-8"?>
<calcChain xmlns="http://schemas.openxmlformats.org/spreadsheetml/2006/main">
  <c r="L21" i="1" l="1"/>
  <c r="N21" i="1" s="1"/>
  <c r="AO21" i="1"/>
  <c r="E21" i="1" s="1"/>
  <c r="AP21" i="1"/>
  <c r="H21" i="1" s="1"/>
  <c r="AQ21" i="1"/>
  <c r="AR21" i="1"/>
  <c r="AS21" i="1"/>
  <c r="AT21" i="1" s="1"/>
  <c r="J21" i="1" s="1"/>
  <c r="AU21" i="1" s="1"/>
  <c r="AX21" i="1"/>
  <c r="AY21" i="1" s="1"/>
  <c r="BB21" i="1" s="1"/>
  <c r="BA21" i="1"/>
  <c r="E22" i="1"/>
  <c r="H22" i="1"/>
  <c r="L22" i="1"/>
  <c r="N22" i="1" s="1"/>
  <c r="AO22" i="1"/>
  <c r="AP22" i="1"/>
  <c r="AQ22" i="1"/>
  <c r="AR22" i="1"/>
  <c r="AT22" i="1" s="1"/>
  <c r="J22" i="1" s="1"/>
  <c r="AU22" i="1" s="1"/>
  <c r="AS22" i="1"/>
  <c r="AX22" i="1"/>
  <c r="AY22" i="1"/>
  <c r="BB22" i="1" s="1"/>
  <c r="BA22" i="1"/>
  <c r="E23" i="1"/>
  <c r="BG23" i="1" s="1"/>
  <c r="H23" i="1"/>
  <c r="L23" i="1"/>
  <c r="AT23" i="1" s="1"/>
  <c r="J23" i="1" s="1"/>
  <c r="AU23" i="1" s="1"/>
  <c r="N23" i="1"/>
  <c r="AO23" i="1"/>
  <c r="AP23" i="1"/>
  <c r="AQ23" i="1"/>
  <c r="AR23" i="1"/>
  <c r="AS23" i="1"/>
  <c r="AX23" i="1"/>
  <c r="AY23" i="1"/>
  <c r="BB23" i="1" s="1"/>
  <c r="BA23" i="1"/>
  <c r="L24" i="1"/>
  <c r="N24" i="1"/>
  <c r="AO24" i="1"/>
  <c r="E24" i="1" s="1"/>
  <c r="AQ24" i="1"/>
  <c r="AR24" i="1"/>
  <c r="AS24" i="1"/>
  <c r="AX24" i="1"/>
  <c r="AY24" i="1"/>
  <c r="BA24" i="1"/>
  <c r="BB24" i="1"/>
  <c r="L25" i="1"/>
  <c r="N25" i="1"/>
  <c r="AO25" i="1"/>
  <c r="E25" i="1" s="1"/>
  <c r="AP25" i="1"/>
  <c r="H25" i="1" s="1"/>
  <c r="AQ25" i="1"/>
  <c r="AR25" i="1"/>
  <c r="AS25" i="1"/>
  <c r="AT25" i="1" s="1"/>
  <c r="J25" i="1" s="1"/>
  <c r="AU25" i="1" s="1"/>
  <c r="AX25" i="1"/>
  <c r="AY25" i="1" s="1"/>
  <c r="BB25" i="1" s="1"/>
  <c r="BA25" i="1"/>
  <c r="E26" i="1"/>
  <c r="H26" i="1"/>
  <c r="L26" i="1"/>
  <c r="N26" i="1" s="1"/>
  <c r="AO26" i="1"/>
  <c r="AP26" i="1"/>
  <c r="AQ26" i="1"/>
  <c r="AR26" i="1"/>
  <c r="AT26" i="1" s="1"/>
  <c r="J26" i="1" s="1"/>
  <c r="AU26" i="1" s="1"/>
  <c r="AS26" i="1"/>
  <c r="AX26" i="1"/>
  <c r="AY26" i="1"/>
  <c r="BB26" i="1" s="1"/>
  <c r="BA26" i="1"/>
  <c r="E27" i="1"/>
  <c r="BG27" i="1" s="1"/>
  <c r="L27" i="1"/>
  <c r="N27" i="1"/>
  <c r="AO27" i="1"/>
  <c r="AP27" i="1" s="1"/>
  <c r="AQ27" i="1"/>
  <c r="AR27" i="1"/>
  <c r="AS27" i="1"/>
  <c r="AX27" i="1"/>
  <c r="AY27" i="1"/>
  <c r="BB27" i="1" s="1"/>
  <c r="BA27" i="1"/>
  <c r="L28" i="1"/>
  <c r="N28" i="1"/>
  <c r="AO28" i="1"/>
  <c r="E28" i="1" s="1"/>
  <c r="AQ28" i="1"/>
  <c r="AR28" i="1"/>
  <c r="AS28" i="1"/>
  <c r="AX28" i="1"/>
  <c r="AY28" i="1"/>
  <c r="BA28" i="1"/>
  <c r="BB28" i="1"/>
  <c r="L29" i="1"/>
  <c r="N29" i="1"/>
  <c r="AO29" i="1"/>
  <c r="E29" i="1" s="1"/>
  <c r="AP29" i="1"/>
  <c r="H29" i="1" s="1"/>
  <c r="AQ29" i="1"/>
  <c r="AR29" i="1"/>
  <c r="AS29" i="1"/>
  <c r="AT29" i="1" s="1"/>
  <c r="J29" i="1" s="1"/>
  <c r="AU29" i="1" s="1"/>
  <c r="AX29" i="1"/>
  <c r="AY29" i="1" s="1"/>
  <c r="BB29" i="1" s="1"/>
  <c r="BA29" i="1"/>
  <c r="E30" i="1"/>
  <c r="H30" i="1"/>
  <c r="L30" i="1"/>
  <c r="N30" i="1" s="1"/>
  <c r="AO30" i="1"/>
  <c r="AP30" i="1"/>
  <c r="AQ30" i="1"/>
  <c r="AR30" i="1"/>
  <c r="AS30" i="1"/>
  <c r="AT30" i="1"/>
  <c r="J30" i="1" s="1"/>
  <c r="AU30" i="1" s="1"/>
  <c r="AX30" i="1"/>
  <c r="AY30" i="1"/>
  <c r="BB30" i="1" s="1"/>
  <c r="BA30" i="1"/>
  <c r="E31" i="1"/>
  <c r="BG31" i="1" s="1"/>
  <c r="L31" i="1"/>
  <c r="N31" i="1"/>
  <c r="AO31" i="1"/>
  <c r="AP31" i="1" s="1"/>
  <c r="AQ31" i="1"/>
  <c r="AR31" i="1"/>
  <c r="AS31" i="1"/>
  <c r="AX31" i="1"/>
  <c r="AY31" i="1"/>
  <c r="BB31" i="1" s="1"/>
  <c r="BA31" i="1"/>
  <c r="L32" i="1"/>
  <c r="N32" i="1"/>
  <c r="AO32" i="1"/>
  <c r="E32" i="1" s="1"/>
  <c r="AQ32" i="1"/>
  <c r="AR32" i="1"/>
  <c r="AS32" i="1"/>
  <c r="AX32" i="1"/>
  <c r="AY32" i="1"/>
  <c r="BA32" i="1"/>
  <c r="BB32" i="1"/>
  <c r="L33" i="1"/>
  <c r="N33" i="1"/>
  <c r="AO33" i="1"/>
  <c r="E33" i="1" s="1"/>
  <c r="AP33" i="1"/>
  <c r="AQ33" i="1"/>
  <c r="AR33" i="1"/>
  <c r="AS33" i="1"/>
  <c r="AT33" i="1" s="1"/>
  <c r="J33" i="1" s="1"/>
  <c r="AU33" i="1" s="1"/>
  <c r="AX33" i="1"/>
  <c r="AY33" i="1" s="1"/>
  <c r="BB33" i="1" s="1"/>
  <c r="BA33" i="1"/>
  <c r="E34" i="1"/>
  <c r="H34" i="1"/>
  <c r="L34" i="1"/>
  <c r="N34" i="1" s="1"/>
  <c r="AO34" i="1"/>
  <c r="AP34" i="1"/>
  <c r="AQ34" i="1"/>
  <c r="AR34" i="1"/>
  <c r="AS34" i="1"/>
  <c r="AT34" i="1"/>
  <c r="J34" i="1" s="1"/>
  <c r="AU34" i="1" s="1"/>
  <c r="AX34" i="1"/>
  <c r="AY34" i="1"/>
  <c r="BB34" i="1" s="1"/>
  <c r="BA34" i="1"/>
  <c r="E35" i="1"/>
  <c r="BG35" i="1" s="1"/>
  <c r="L35" i="1"/>
  <c r="N35" i="1"/>
  <c r="AO35" i="1"/>
  <c r="AP35" i="1" s="1"/>
  <c r="AQ35" i="1"/>
  <c r="AR35" i="1"/>
  <c r="AS35" i="1"/>
  <c r="AX35" i="1"/>
  <c r="AY35" i="1"/>
  <c r="BB35" i="1" s="1"/>
  <c r="BA35" i="1"/>
  <c r="I22" i="1" l="1"/>
  <c r="AV22" i="1"/>
  <c r="AW22" i="1" s="1"/>
  <c r="AZ22" i="1" s="1"/>
  <c r="F22" i="1" s="1"/>
  <c r="BC22" i="1" s="1"/>
  <c r="G22" i="1" s="1"/>
  <c r="I26" i="1"/>
  <c r="AV26" i="1"/>
  <c r="AW26" i="1" s="1"/>
  <c r="AZ26" i="1" s="1"/>
  <c r="F26" i="1" s="1"/>
  <c r="BC26" i="1" s="1"/>
  <c r="G26" i="1" s="1"/>
  <c r="BG33" i="1"/>
  <c r="I25" i="1"/>
  <c r="AV25" i="1"/>
  <c r="AW25" i="1" s="1"/>
  <c r="AZ25" i="1" s="1"/>
  <c r="F25" i="1" s="1"/>
  <c r="BC25" i="1" s="1"/>
  <c r="G25" i="1" s="1"/>
  <c r="BF33" i="1"/>
  <c r="BH33" i="1" s="1"/>
  <c r="BG25" i="1"/>
  <c r="BG30" i="1"/>
  <c r="I21" i="1"/>
  <c r="AV21" i="1"/>
  <c r="AW21" i="1" s="1"/>
  <c r="AZ21" i="1" s="1"/>
  <c r="F21" i="1" s="1"/>
  <c r="BC21" i="1" s="1"/>
  <c r="G21" i="1" s="1"/>
  <c r="BG29" i="1"/>
  <c r="I30" i="1"/>
  <c r="AV30" i="1"/>
  <c r="AW30" i="1" s="1"/>
  <c r="AZ30" i="1" s="1"/>
  <c r="F30" i="1" s="1"/>
  <c r="BC30" i="1" s="1"/>
  <c r="G30" i="1" s="1"/>
  <c r="AT31" i="1"/>
  <c r="J31" i="1" s="1"/>
  <c r="AU31" i="1" s="1"/>
  <c r="H31" i="1"/>
  <c r="AV29" i="1"/>
  <c r="AW29" i="1" s="1"/>
  <c r="AZ29" i="1" s="1"/>
  <c r="F29" i="1" s="1"/>
  <c r="BC29" i="1" s="1"/>
  <c r="G29" i="1" s="1"/>
  <c r="I29" i="1"/>
  <c r="AV23" i="1"/>
  <c r="AW23" i="1" s="1"/>
  <c r="AZ23" i="1" s="1"/>
  <c r="F23" i="1" s="1"/>
  <c r="BC23" i="1" s="1"/>
  <c r="G23" i="1" s="1"/>
  <c r="I23" i="1"/>
  <c r="AT35" i="1"/>
  <c r="J35" i="1" s="1"/>
  <c r="AU35" i="1" s="1"/>
  <c r="H35" i="1"/>
  <c r="BG32" i="1"/>
  <c r="BG24" i="1"/>
  <c r="BG21" i="1"/>
  <c r="I34" i="1"/>
  <c r="AV34" i="1"/>
  <c r="AW34" i="1" s="1"/>
  <c r="AZ34" i="1" s="1"/>
  <c r="F34" i="1" s="1"/>
  <c r="BC34" i="1" s="1"/>
  <c r="G34" i="1" s="1"/>
  <c r="BG28" i="1"/>
  <c r="I33" i="1"/>
  <c r="AV33" i="1"/>
  <c r="AW33" i="1" s="1"/>
  <c r="AZ33" i="1" s="1"/>
  <c r="F33" i="1" s="1"/>
  <c r="BC33" i="1" s="1"/>
  <c r="G33" i="1" s="1"/>
  <c r="AT27" i="1"/>
  <c r="J27" i="1" s="1"/>
  <c r="AU27" i="1" s="1"/>
  <c r="H27" i="1"/>
  <c r="AP32" i="1"/>
  <c r="AP28" i="1"/>
  <c r="AP24" i="1"/>
  <c r="BG26" i="1"/>
  <c r="BG22" i="1"/>
  <c r="BG34" i="1"/>
  <c r="H33" i="1"/>
  <c r="H28" i="1" l="1"/>
  <c r="BD29" i="1"/>
  <c r="BE29" i="1"/>
  <c r="H32" i="1"/>
  <c r="BD25" i="1"/>
  <c r="BE25" i="1"/>
  <c r="H24" i="1"/>
  <c r="BF25" i="1"/>
  <c r="BH25" i="1" s="1"/>
  <c r="AT32" i="1"/>
  <c r="J32" i="1" s="1"/>
  <c r="AU32" i="1" s="1"/>
  <c r="AT24" i="1"/>
  <c r="J24" i="1" s="1"/>
  <c r="AU24" i="1" s="1"/>
  <c r="BE30" i="1"/>
  <c r="BD30" i="1"/>
  <c r="BD21" i="1"/>
  <c r="BE21" i="1"/>
  <c r="BD22" i="1"/>
  <c r="BE22" i="1"/>
  <c r="I31" i="1"/>
  <c r="AV31" i="1"/>
  <c r="AW31" i="1" s="1"/>
  <c r="AZ31" i="1" s="1"/>
  <c r="F31" i="1" s="1"/>
  <c r="BC31" i="1" s="1"/>
  <c r="G31" i="1" s="1"/>
  <c r="AT28" i="1"/>
  <c r="J28" i="1" s="1"/>
  <c r="AU28" i="1" s="1"/>
  <c r="AV27" i="1"/>
  <c r="AW27" i="1" s="1"/>
  <c r="AZ27" i="1" s="1"/>
  <c r="F27" i="1" s="1"/>
  <c r="BC27" i="1" s="1"/>
  <c r="G27" i="1" s="1"/>
  <c r="I27" i="1"/>
  <c r="BD26" i="1"/>
  <c r="BE26" i="1"/>
  <c r="BF30" i="1"/>
  <c r="BH30" i="1" s="1"/>
  <c r="BE34" i="1"/>
  <c r="BD34" i="1"/>
  <c r="BF26" i="1"/>
  <c r="BH26" i="1" s="1"/>
  <c r="BF34" i="1"/>
  <c r="BH34" i="1" s="1"/>
  <c r="BF22" i="1"/>
  <c r="BH22" i="1" s="1"/>
  <c r="AV35" i="1"/>
  <c r="AW35" i="1" s="1"/>
  <c r="AZ35" i="1" s="1"/>
  <c r="F35" i="1" s="1"/>
  <c r="BC35" i="1" s="1"/>
  <c r="G35" i="1" s="1"/>
  <c r="I35" i="1"/>
  <c r="BE33" i="1"/>
  <c r="BD33" i="1"/>
  <c r="BE23" i="1"/>
  <c r="BD23" i="1"/>
  <c r="BF21" i="1"/>
  <c r="BH21" i="1" s="1"/>
  <c r="BF23" i="1"/>
  <c r="BH23" i="1" s="1"/>
  <c r="BF29" i="1"/>
  <c r="BH29" i="1" s="1"/>
  <c r="AV32" i="1" l="1"/>
  <c r="AW32" i="1" s="1"/>
  <c r="AZ32" i="1" s="1"/>
  <c r="F32" i="1" s="1"/>
  <c r="BC32" i="1" s="1"/>
  <c r="G32" i="1" s="1"/>
  <c r="I32" i="1"/>
  <c r="BF32" i="1"/>
  <c r="BH32" i="1" s="1"/>
  <c r="AV24" i="1"/>
  <c r="AW24" i="1" s="1"/>
  <c r="AZ24" i="1" s="1"/>
  <c r="F24" i="1" s="1"/>
  <c r="BC24" i="1" s="1"/>
  <c r="G24" i="1" s="1"/>
  <c r="I24" i="1"/>
  <c r="BE27" i="1"/>
  <c r="BD27" i="1"/>
  <c r="AV28" i="1"/>
  <c r="AW28" i="1" s="1"/>
  <c r="AZ28" i="1" s="1"/>
  <c r="F28" i="1" s="1"/>
  <c r="BC28" i="1" s="1"/>
  <c r="G28" i="1" s="1"/>
  <c r="I28" i="1"/>
  <c r="BF35" i="1"/>
  <c r="BH35" i="1" s="1"/>
  <c r="BF24" i="1"/>
  <c r="BH24" i="1" s="1"/>
  <c r="BE31" i="1"/>
  <c r="BD31" i="1"/>
  <c r="BE35" i="1"/>
  <c r="BD35" i="1"/>
  <c r="BF27" i="1"/>
  <c r="BH27" i="1" s="1"/>
  <c r="BF31" i="1"/>
  <c r="BH31" i="1" s="1"/>
  <c r="BF28" i="1" l="1"/>
  <c r="BH28" i="1" s="1"/>
  <c r="BD28" i="1"/>
  <c r="BE28" i="1"/>
  <c r="BD24" i="1"/>
  <c r="BE24" i="1"/>
  <c r="BD32" i="1"/>
  <c r="BE32" i="1"/>
</calcChain>
</file>

<file path=xl/sharedStrings.xml><?xml version="1.0" encoding="utf-8"?>
<sst xmlns="http://schemas.openxmlformats.org/spreadsheetml/2006/main" count="165" uniqueCount="99">
  <si>
    <t>OPEN 6.3.4</t>
  </si>
  <si>
    <t>Fri Dec  8 2023 12:01:11</t>
  </si>
  <si>
    <t>Unit=</t>
  </si>
  <si>
    <t>PSC-4468</t>
  </si>
  <si>
    <t>LCF=</t>
  </si>
  <si>
    <t>LCF-2246</t>
  </si>
  <si>
    <t>LCFCals=</t>
  </si>
  <si>
    <t>LightSource=</t>
  </si>
  <si>
    <t>6400-40 Fluorometer</t>
  </si>
  <si>
    <t>A/D AvgTime=</t>
  </si>
  <si>
    <t>Config=</t>
  </si>
  <si>
    <t>/User/Configs/UserPrefs/LCF_Source-cacao.xml</t>
  </si>
  <si>
    <t>Remark=</t>
  </si>
  <si>
    <t>const flow 500 1pm</t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</si>
  <si>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</si>
  <si>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</si>
  <si>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</si>
  <si>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</si>
  <si>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</si>
  <si>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</si>
  <si>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</si>
  <si>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</si>
  <si>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</si>
  <si>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</si>
  <si>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</si>
  <si>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</si>
  <si>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</si>
  <si>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</si>
  <si>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</si>
  <si>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</si>
  <si>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</si>
  <si>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</si>
  <si>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</si>
  <si>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</si>
  <si>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</si>
  <si>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</si>
  <si>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</si>
  <si>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</si>
  <si>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</si>
  <si>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</si>
  <si>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</si>
  <si>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</si>
  <si>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</si>
  <si>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</si>
  <si>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</si>
  <si>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</si>
  <si>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</si>
  <si>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</si>
  <si>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</si>
  <si>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</si>
  <si>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</si>
  <si>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</si>
  <si>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</si>
  <si>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</si>
  <si>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</si>
  <si>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</si>
  <si>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</si>
  <si>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</si>
  <si>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</si>
  <si>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</si>
  <si>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</si>
  <si>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</si>
  <si>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</si>
  <si>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</si>
  <si>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</si>
  <si>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</si>
  <si>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</si>
  <si>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</si>
  <si>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</si>
  <si>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</si>
  <si>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</si>
  <si>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</si>
  <si>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</si>
  <si>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</si>
  <si>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</si>
  <si>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</si>
  <si>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 xml:space="preserve">"12:02:12 Flow: Fixed -&gt; 500 umol/s"
</t>
  </si>
  <si>
    <t xml:space="preserve">"12:02:12 CO2 Mixer: CO2R -&gt; 500 uml"
</t>
  </si>
  <si>
    <t xml:space="preserve">"12:03:06 T"
</t>
  </si>
  <si>
    <t xml:space="preserve">"12:04:05 Coolers: Off"
</t>
  </si>
  <si>
    <t xml:space="preserve">"12:05:49 Flow: Fixed -&gt; 500 umol/s"
</t>
  </si>
  <si>
    <t xml:space="preserve">"12:07:21 Flow: Fixed -&gt; 500 umol/s"
</t>
  </si>
  <si>
    <t xml:space="preserve">"12:07:48 Launched AutoProg /User/Configs/AutoProgs/A-CiCurve2"
</t>
  </si>
  <si>
    <t xml:space="preserve">"12:08:00 Log Option: Logged values are 15 s averages"
</t>
  </si>
  <si>
    <t>12:12:01</t>
  </si>
  <si>
    <t>12:15:53</t>
  </si>
  <si>
    <t>12:20:24</t>
  </si>
  <si>
    <t>12:24:55</t>
  </si>
  <si>
    <t>12:28:09</t>
  </si>
  <si>
    <t>12:32:40</t>
  </si>
  <si>
    <t>12:35:22</t>
  </si>
  <si>
    <t>12:38:08</t>
  </si>
  <si>
    <t>12:42:39</t>
  </si>
  <si>
    <t>12:47:10</t>
  </si>
  <si>
    <t>12:50:08</t>
  </si>
  <si>
    <t>12:52:39</t>
  </si>
  <si>
    <t>12:57:10</t>
  </si>
  <si>
    <t>13:01:00</t>
  </si>
  <si>
    <t>13:04:07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</si>
</sst>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abSelected="1" workbookViewId="0"/>
  </sheetViews>
  <sheetFormatPr baseColWidth="10" defaultRowHeight="16" x14ac:dyDescent="0.2"/>
  <sheetData>
    <row r="1" spans="1:60" x14ac:dyDescent="0.2">
      <c r="A1" s="1" t="s">
        <v>0</v>
      </c>
    </row>
    <row r="2" spans="1:60" x14ac:dyDescent="0.2">
      <c r="A2" s="1" t="s">
        <v>1</v>
      </c>
    </row>
    <row r="3" spans="1:60" x14ac:dyDescent="0.2">
      <c r="A3" s="1" t="s">
        <v>2</v>
      </c>
      <c r="B3" s="1" t="s">
        <v>3</v>
      </c>
    </row>
    <row r="4" spans="1:60" x14ac:dyDescent="0.2">
      <c r="A4" s="1" t="s">
        <v>4</v>
      </c>
      <c r="B4" s="1" t="s">
        <v>5</v>
      </c>
    </row>
    <row r="5" spans="1:60" x14ac:dyDescent="0.2">
      <c r="A5" s="1" t="s">
        <v>6</v>
      </c>
      <c r="B5" s="1">
        <v>-2.2899999618530273</v>
      </c>
      <c r="C5" s="1">
        <v>-0.2199999988079071</v>
      </c>
      <c r="D5" s="1">
        <v>-2864</v>
      </c>
    </row>
    <row r="6" spans="1:60" x14ac:dyDescent="0.2">
      <c r="A6" s="1" t="s">
        <v>7</v>
      </c>
      <c r="B6" s="1" t="s">
        <v>8</v>
      </c>
      <c r="C6" s="1">
        <v>1</v>
      </c>
      <c r="D6" s="1">
        <v>0.15999999642372131</v>
      </c>
    </row>
    <row r="7" spans="1:60" x14ac:dyDescent="0.2">
      <c r="A7" s="1" t="s">
        <v>9</v>
      </c>
      <c r="B7" s="1">
        <v>4</v>
      </c>
    </row>
    <row r="8" spans="1:60" x14ac:dyDescent="0.2">
      <c r="A8" s="1" t="s">
        <v>10</v>
      </c>
      <c r="B8" s="1" t="s">
        <v>11</v>
      </c>
    </row>
    <row r="9" spans="1:60" x14ac:dyDescent="0.2">
      <c r="A9" s="1" t="s">
        <v>12</v>
      </c>
      <c r="B9" s="1" t="s">
        <v>13</v>
      </c>
    </row>
    <row r="11" spans="1:60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29</v>
      </c>
      <c r="Q11" s="1" t="s">
        <v>30</v>
      </c>
      <c r="R11" s="1" t="s">
        <v>31</v>
      </c>
      <c r="S11" s="1" t="s">
        <v>32</v>
      </c>
      <c r="T11" s="1" t="s">
        <v>33</v>
      </c>
      <c r="U11" s="1" t="s">
        <v>34</v>
      </c>
      <c r="V11" s="1" t="s">
        <v>35</v>
      </c>
      <c r="W11" s="1" t="s">
        <v>36</v>
      </c>
      <c r="X11" s="1" t="s">
        <v>37</v>
      </c>
      <c r="Y11" s="1" t="s">
        <v>38</v>
      </c>
      <c r="Z11" s="1" t="s">
        <v>39</v>
      </c>
      <c r="AA11" s="1" t="s">
        <v>40</v>
      </c>
      <c r="AB11" s="1" t="s">
        <v>41</v>
      </c>
      <c r="AC11" s="1" t="s">
        <v>42</v>
      </c>
      <c r="AD11" s="1" t="s">
        <v>43</v>
      </c>
      <c r="AE11" s="1" t="s">
        <v>44</v>
      </c>
      <c r="AF11" s="1" t="s">
        <v>45</v>
      </c>
      <c r="AG11" s="1" t="s">
        <v>46</v>
      </c>
      <c r="AH11" s="1" t="s">
        <v>47</v>
      </c>
      <c r="AI11" s="1" t="s">
        <v>48</v>
      </c>
      <c r="AJ11" s="1" t="s">
        <v>49</v>
      </c>
      <c r="AK11" s="1" t="s">
        <v>50</v>
      </c>
      <c r="AL11" s="1" t="s">
        <v>51</v>
      </c>
      <c r="AM11" s="1" t="s">
        <v>52</v>
      </c>
      <c r="AN11" s="1" t="s">
        <v>53</v>
      </c>
      <c r="AO11" s="1" t="s">
        <v>54</v>
      </c>
      <c r="AP11" s="1" t="s">
        <v>55</v>
      </c>
      <c r="AQ11" s="1" t="s">
        <v>56</v>
      </c>
      <c r="AR11" s="1" t="s">
        <v>57</v>
      </c>
      <c r="AS11" s="1" t="s">
        <v>58</v>
      </c>
      <c r="AT11" s="1" t="s">
        <v>59</v>
      </c>
      <c r="AU11" s="1" t="s">
        <v>60</v>
      </c>
      <c r="AV11" s="1" t="s">
        <v>61</v>
      </c>
      <c r="AW11" s="1" t="s">
        <v>62</v>
      </c>
      <c r="AX11" s="1" t="s">
        <v>63</v>
      </c>
      <c r="AY11" s="1" t="s">
        <v>64</v>
      </c>
      <c r="AZ11" s="1" t="s">
        <v>65</v>
      </c>
      <c r="BA11" s="1" t="s">
        <v>66</v>
      </c>
      <c r="BB11" s="1" t="s">
        <v>67</v>
      </c>
      <c r="BC11" s="1" t="s">
        <v>68</v>
      </c>
      <c r="BD11" s="1" t="s">
        <v>69</v>
      </c>
      <c r="BE11" s="1" t="s">
        <v>70</v>
      </c>
      <c r="BF11" s="1" t="s">
        <v>71</v>
      </c>
      <c r="BG11" s="1" t="s">
        <v>72</v>
      </c>
      <c r="BH11" s="1" t="s">
        <v>73</v>
      </c>
    </row>
    <row r="12" spans="1:60" x14ac:dyDescent="0.2">
      <c r="A12" s="1" t="s">
        <v>74</v>
      </c>
      <c r="B12" s="1" t="s">
        <v>74</v>
      </c>
      <c r="C12" s="1" t="s">
        <v>74</v>
      </c>
      <c r="D12" s="1" t="s">
        <v>74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74</v>
      </c>
      <c r="L12" s="1" t="s">
        <v>75</v>
      </c>
      <c r="M12" s="1" t="s">
        <v>74</v>
      </c>
      <c r="N12" s="1" t="s">
        <v>75</v>
      </c>
      <c r="O12" s="1" t="s">
        <v>74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74</v>
      </c>
      <c r="AB12" s="1" t="s">
        <v>74</v>
      </c>
      <c r="AC12" s="1" t="s">
        <v>74</v>
      </c>
      <c r="AD12" s="1" t="s">
        <v>74</v>
      </c>
      <c r="AE12" s="1" t="s">
        <v>74</v>
      </c>
      <c r="AF12" s="1" t="s">
        <v>74</v>
      </c>
      <c r="AG12" s="1" t="s">
        <v>74</v>
      </c>
      <c r="AH12" s="1" t="s">
        <v>74</v>
      </c>
      <c r="AI12" s="1" t="s">
        <v>74</v>
      </c>
      <c r="AJ12" s="1" t="s">
        <v>74</v>
      </c>
      <c r="AK12" s="1" t="s">
        <v>74</v>
      </c>
      <c r="AL12" s="1" t="s">
        <v>74</v>
      </c>
      <c r="AM12" s="1" t="s">
        <v>74</v>
      </c>
      <c r="AN12" s="1" t="s">
        <v>74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 t="s">
        <v>75</v>
      </c>
      <c r="BC12" s="1" t="s">
        <v>75</v>
      </c>
      <c r="BD12" s="1" t="s">
        <v>75</v>
      </c>
      <c r="BE12" s="1" t="s">
        <v>75</v>
      </c>
      <c r="BF12" s="1" t="s">
        <v>75</v>
      </c>
      <c r="BG12" s="1" t="s">
        <v>75</v>
      </c>
      <c r="BH12" s="1" t="s">
        <v>75</v>
      </c>
    </row>
    <row r="13" spans="1:60" x14ac:dyDescent="0.2">
      <c r="A13" s="1" t="s">
        <v>12</v>
      </c>
      <c r="B13" s="1" t="s">
        <v>76</v>
      </c>
    </row>
    <row r="14" spans="1:60" x14ac:dyDescent="0.2">
      <c r="A14" s="1" t="s">
        <v>12</v>
      </c>
      <c r="B14" s="1" t="s">
        <v>77</v>
      </c>
    </row>
    <row r="15" spans="1:60" x14ac:dyDescent="0.2">
      <c r="A15" s="1" t="s">
        <v>12</v>
      </c>
      <c r="B15" s="1" t="s">
        <v>78</v>
      </c>
    </row>
    <row r="16" spans="1:60" x14ac:dyDescent="0.2">
      <c r="A16" s="1" t="s">
        <v>12</v>
      </c>
      <c r="B16" s="1" t="s">
        <v>79</v>
      </c>
    </row>
    <row r="17" spans="1:60" x14ac:dyDescent="0.2">
      <c r="A17" s="1" t="s">
        <v>12</v>
      </c>
      <c r="B17" s="1" t="s">
        <v>80</v>
      </c>
    </row>
    <row r="18" spans="1:60" x14ac:dyDescent="0.2">
      <c r="A18" s="1" t="s">
        <v>12</v>
      </c>
      <c r="B18" s="1" t="s">
        <v>81</v>
      </c>
    </row>
    <row r="19" spans="1:60" x14ac:dyDescent="0.2">
      <c r="A19" s="1" t="s">
        <v>12</v>
      </c>
      <c r="B19" s="1" t="s">
        <v>82</v>
      </c>
    </row>
    <row r="20" spans="1:60" x14ac:dyDescent="0.2">
      <c r="A20" s="1" t="s">
        <v>12</v>
      </c>
      <c r="B20" s="1" t="s">
        <v>83</v>
      </c>
    </row>
    <row r="21" spans="1:60" x14ac:dyDescent="0.2">
      <c r="A21" s="1">
        <v>1</v>
      </c>
      <c r="B21" s="1" t="s">
        <v>84</v>
      </c>
      <c r="C21" s="1">
        <v>882.99999875947833</v>
      </c>
      <c r="D21" s="1">
        <v>0</v>
      </c>
      <c r="E21">
        <f t="shared" ref="E21:E35" si="0">(R21-S21*(1000-T21)/(1000-U21))*AO21</f>
        <v>2.821695661603238</v>
      </c>
      <c r="F21">
        <f t="shared" ref="F21:F35" si="1">IF(AZ21&lt;&gt;0,1/(1/AZ21-1/N21),0)</f>
        <v>3.6675503498640162E-2</v>
      </c>
      <c r="G21">
        <f t="shared" ref="G21:G35" si="2">((BC21-AP21/2)*S21-E21)/(BC21+AP21/2)</f>
        <v>363.4496970262075</v>
      </c>
      <c r="H21">
        <f t="shared" ref="H21:H35" si="3">AP21*1000</f>
        <v>0.6281953001352133</v>
      </c>
      <c r="I21">
        <f t="shared" ref="I21:I35" si="4">(AU21-BA21)</f>
        <v>1.6244136081642675</v>
      </c>
      <c r="J21">
        <f t="shared" ref="J21:J35" si="5">(P21+AT21*D21)</f>
        <v>27.515359878540039</v>
      </c>
      <c r="K21" s="1">
        <v>2</v>
      </c>
      <c r="L21">
        <f t="shared" ref="L21:L35" si="6">(K21*AI21+AJ21)</f>
        <v>4.644859790802002</v>
      </c>
      <c r="M21" s="1">
        <v>1</v>
      </c>
      <c r="N21">
        <f t="shared" ref="N21:N35" si="7">L21*(M21+1)*(M21+1)/(M21*M21+1)</f>
        <v>9.2897195816040039</v>
      </c>
      <c r="O21" s="1">
        <v>27.78253173828125</v>
      </c>
      <c r="P21" s="1">
        <v>27.515359878540039</v>
      </c>
      <c r="Q21" s="1">
        <v>27.603523254394531</v>
      </c>
      <c r="R21" s="1">
        <v>500.07421875</v>
      </c>
      <c r="S21" s="1">
        <v>498.82012939453125</v>
      </c>
      <c r="T21" s="1">
        <v>20.963258743286133</v>
      </c>
      <c r="U21" s="1">
        <v>21.209220886230469</v>
      </c>
      <c r="V21" s="1">
        <v>54.459136962890625</v>
      </c>
      <c r="W21" s="1">
        <v>55.098102569580078</v>
      </c>
      <c r="X21" s="1">
        <v>499.97268676757812</v>
      </c>
      <c r="Y21" s="1">
        <v>69.250686645507812</v>
      </c>
      <c r="Z21" s="1">
        <v>67.916770935058594</v>
      </c>
      <c r="AA21" s="1">
        <v>97.340835571289062</v>
      </c>
      <c r="AB21" s="1">
        <v>-2.2634766101837158</v>
      </c>
      <c r="AC21" s="1">
        <v>0.2530687153339386</v>
      </c>
      <c r="AD21" s="1">
        <v>0.14044380187988281</v>
      </c>
      <c r="AE21" s="1">
        <v>2.8068492189049721E-2</v>
      </c>
      <c r="AF21" s="1">
        <v>0.13279686868190765</v>
      </c>
      <c r="AG21" s="1">
        <v>2.8612067922949791E-2</v>
      </c>
      <c r="AH21" s="1">
        <v>0.75</v>
      </c>
      <c r="AI21" s="1">
        <v>-1.355140209197998</v>
      </c>
      <c r="AJ21" s="1">
        <v>7.355140209197998</v>
      </c>
      <c r="AK21" s="1">
        <v>1</v>
      </c>
      <c r="AL21" s="1">
        <v>0</v>
      </c>
      <c r="AM21" s="1">
        <v>0.15999999642372131</v>
      </c>
      <c r="AN21" s="1">
        <v>111115</v>
      </c>
      <c r="AO21">
        <f t="shared" ref="AO21:AO35" si="8">X21*0.000001/(K21*0.0001)</f>
        <v>2.4998634338378904</v>
      </c>
      <c r="AP21">
        <f t="shared" ref="AP21:AP35" si="9">(U21-T21)/(1000-U21)*AO21</f>
        <v>6.2819530013521324E-4</v>
      </c>
      <c r="AQ21">
        <f t="shared" ref="AQ21:AQ35" si="10">(P21+273.15)</f>
        <v>300.66535987854002</v>
      </c>
      <c r="AR21">
        <f t="shared" ref="AR21:AR35" si="11">(O21+273.15)</f>
        <v>300.93253173828123</v>
      </c>
      <c r="AS21">
        <f t="shared" ref="AS21:AS35" si="12">(Y21*AK21+Z21*AL21)*AM21</f>
        <v>11.080109615621495</v>
      </c>
      <c r="AT21">
        <f t="shared" ref="AT21:AT35" si="13">((AS21+0.00000010773*(AR21^4-AQ21^4))-AP21*44100)/(L21*0.92*2*29.3+0.00000043092*AQ21^3)</f>
        <v>-5.1463394478821041E-2</v>
      </c>
      <c r="AU21">
        <f t="shared" ref="AU21:AU35" si="14">0.61365*EXP(17.502*J21/(240.97+J21))</f>
        <v>3.6889368910459774</v>
      </c>
      <c r="AV21">
        <f t="shared" ref="AV21:AV35" si="15">AU21*1000/AA21</f>
        <v>37.897115526035606</v>
      </c>
      <c r="AW21">
        <f t="shared" ref="AW21:AW35" si="16">(AV21-U21)</f>
        <v>16.687894639805137</v>
      </c>
      <c r="AX21">
        <f t="shared" ref="AX21:AX35" si="17">IF(D21,P21,(O21+P21)/2)</f>
        <v>27.648945808410645</v>
      </c>
      <c r="AY21">
        <f t="shared" ref="AY21:AY35" si="18">0.61365*EXP(17.502*AX21/(240.97+AX21))</f>
        <v>3.7178671804283265</v>
      </c>
      <c r="AZ21">
        <f t="shared" ref="AZ21:AZ35" si="19">IF(AW21&lt;&gt;0,(1000-(AV21+U21)/2)/AW21*AP21,0)</f>
        <v>3.653127922499478E-2</v>
      </c>
      <c r="BA21">
        <f t="shared" ref="BA21:BA35" si="20">U21*AA21/1000</f>
        <v>2.0645232828817099</v>
      </c>
      <c r="BB21">
        <f t="shared" ref="BB21:BB35" si="21">(AY21-BA21)</f>
        <v>1.6533438975466166</v>
      </c>
      <c r="BC21">
        <f t="shared" ref="BC21:BC35" si="22">1/(1.6/F21+1.37/N21)</f>
        <v>2.2844963510139735E-2</v>
      </c>
      <c r="BD21">
        <f t="shared" ref="BD21:BD35" si="23">G21*AA21*0.001</f>
        <v>35.378497196662899</v>
      </c>
      <c r="BE21">
        <f t="shared" ref="BE21:BE35" si="24">G21/S21</f>
        <v>0.7286187457337846</v>
      </c>
      <c r="BF21">
        <f t="shared" ref="BF21:BF35" si="25">(1-AP21*AA21/AU21/F21)*100</f>
        <v>54.802705118590289</v>
      </c>
      <c r="BG21">
        <f t="shared" ref="BG21:BG35" si="26">(S21-E21/(N21/1.35))</f>
        <v>498.41007512866213</v>
      </c>
      <c r="BH21">
        <f t="shared" ref="BH21:BH35" si="27">E21*BF21/100/BG21</f>
        <v>3.1025968974910697E-3</v>
      </c>
    </row>
    <row r="22" spans="1:60" x14ac:dyDescent="0.2">
      <c r="A22" s="1">
        <v>2</v>
      </c>
      <c r="B22" s="1" t="s">
        <v>85</v>
      </c>
      <c r="C22" s="1">
        <v>1114.9999987594783</v>
      </c>
      <c r="D22" s="1">
        <v>0</v>
      </c>
      <c r="E22">
        <f t="shared" si="0"/>
        <v>1.5270620199167531</v>
      </c>
      <c r="F22">
        <f t="shared" si="1"/>
        <v>1.9933379023306018E-2</v>
      </c>
      <c r="G22">
        <f t="shared" si="2"/>
        <v>267.22393287166506</v>
      </c>
      <c r="H22">
        <f t="shared" si="3"/>
        <v>0.34403287307082969</v>
      </c>
      <c r="I22">
        <f t="shared" si="4"/>
        <v>1.6324818756983905</v>
      </c>
      <c r="J22">
        <f t="shared" si="5"/>
        <v>27.875871658325195</v>
      </c>
      <c r="K22" s="1">
        <v>2</v>
      </c>
      <c r="L22">
        <f t="shared" si="6"/>
        <v>4.644859790802002</v>
      </c>
      <c r="M22" s="1">
        <v>1</v>
      </c>
      <c r="N22">
        <f t="shared" si="7"/>
        <v>9.2897195816040039</v>
      </c>
      <c r="O22" s="1">
        <v>28.255369186401367</v>
      </c>
      <c r="P22" s="1">
        <v>27.875871658325195</v>
      </c>
      <c r="Q22" s="1">
        <v>28.150043487548828</v>
      </c>
      <c r="R22" s="1">
        <v>399.90716552734375</v>
      </c>
      <c r="S22" s="1">
        <v>399.24139404296875</v>
      </c>
      <c r="T22" s="1">
        <v>21.799739837646484</v>
      </c>
      <c r="U22" s="1">
        <v>21.934335708618164</v>
      </c>
      <c r="V22" s="1">
        <v>55.089485168457031</v>
      </c>
      <c r="W22" s="1">
        <v>55.429615020751953</v>
      </c>
      <c r="X22" s="1">
        <v>499.99563598632812</v>
      </c>
      <c r="Y22" s="1">
        <v>66.752677917480469</v>
      </c>
      <c r="Z22" s="1">
        <v>67.675102233886719</v>
      </c>
      <c r="AA22" s="1">
        <v>97.335243225097656</v>
      </c>
      <c r="AB22" s="1">
        <v>-1.1077179908752441</v>
      </c>
      <c r="AC22" s="1">
        <v>0.24631154537200928</v>
      </c>
      <c r="AD22" s="1">
        <v>3.3740319311618805E-2</v>
      </c>
      <c r="AE22" s="1">
        <v>2.8321133926510811E-2</v>
      </c>
      <c r="AF22" s="1">
        <v>3.8269162178039551E-2</v>
      </c>
      <c r="AG22" s="1">
        <v>2.7084184810519218E-2</v>
      </c>
      <c r="AH22" s="1">
        <v>1</v>
      </c>
      <c r="AI22" s="1">
        <v>-1.355140209197998</v>
      </c>
      <c r="AJ22" s="1">
        <v>7.355140209197998</v>
      </c>
      <c r="AK22" s="1">
        <v>1</v>
      </c>
      <c r="AL22" s="1">
        <v>0</v>
      </c>
      <c r="AM22" s="1">
        <v>0.15999999642372131</v>
      </c>
      <c r="AN22" s="1">
        <v>111115</v>
      </c>
      <c r="AO22">
        <f t="shared" si="8"/>
        <v>2.4999781799316403</v>
      </c>
      <c r="AP22">
        <f t="shared" si="9"/>
        <v>3.4403287307082969E-4</v>
      </c>
      <c r="AQ22">
        <f t="shared" si="10"/>
        <v>301.02587165832517</v>
      </c>
      <c r="AR22">
        <f t="shared" si="11"/>
        <v>301.40536918640134</v>
      </c>
      <c r="AS22">
        <f t="shared" si="12"/>
        <v>10.680428228070696</v>
      </c>
      <c r="AT22">
        <f t="shared" si="13"/>
        <v>-8.4428501879946672E-5</v>
      </c>
      <c r="AU22">
        <f t="shared" si="14"/>
        <v>3.7674657768776845</v>
      </c>
      <c r="AV22">
        <f t="shared" si="15"/>
        <v>38.706080675886703</v>
      </c>
      <c r="AW22">
        <f t="shared" si="16"/>
        <v>16.771744967268539</v>
      </c>
      <c r="AX22">
        <f t="shared" si="17"/>
        <v>28.065620422363281</v>
      </c>
      <c r="AY22">
        <f t="shared" si="18"/>
        <v>3.809380878968311</v>
      </c>
      <c r="AZ22">
        <f t="shared" si="19"/>
        <v>1.9890698635436865E-2</v>
      </c>
      <c r="BA22">
        <f t="shared" si="20"/>
        <v>2.1349839011792939</v>
      </c>
      <c r="BB22">
        <f t="shared" si="21"/>
        <v>1.6743969777890171</v>
      </c>
      <c r="BC22">
        <f t="shared" si="22"/>
        <v>1.2435514180936783E-2</v>
      </c>
      <c r="BD22">
        <f t="shared" si="23"/>
        <v>26.010306501630687</v>
      </c>
      <c r="BE22">
        <f t="shared" si="24"/>
        <v>0.66932922502245551</v>
      </c>
      <c r="BF22">
        <f t="shared" si="25"/>
        <v>55.409758951033879</v>
      </c>
      <c r="BG22">
        <f t="shared" si="26"/>
        <v>399.01947843951285</v>
      </c>
      <c r="BH22">
        <f t="shared" si="27"/>
        <v>2.1205515770251499E-3</v>
      </c>
    </row>
    <row r="23" spans="1:60" x14ac:dyDescent="0.2">
      <c r="A23" s="1">
        <v>3</v>
      </c>
      <c r="B23" s="1" t="s">
        <v>86</v>
      </c>
      <c r="C23" s="1">
        <v>1385.9999987594783</v>
      </c>
      <c r="D23" s="1">
        <v>0</v>
      </c>
      <c r="E23">
        <f t="shared" si="0"/>
        <v>1.0545245008942101</v>
      </c>
      <c r="F23">
        <f t="shared" si="1"/>
        <v>2.6507627411306387E-2</v>
      </c>
      <c r="G23">
        <f t="shared" si="2"/>
        <v>228.10998149106382</v>
      </c>
      <c r="H23">
        <f t="shared" si="3"/>
        <v>0.47018307385343588</v>
      </c>
      <c r="I23">
        <f t="shared" si="4"/>
        <v>1.6764590559303278</v>
      </c>
      <c r="J23">
        <f t="shared" si="5"/>
        <v>28.548500061035156</v>
      </c>
      <c r="K23" s="1">
        <v>2</v>
      </c>
      <c r="L23">
        <f t="shared" si="6"/>
        <v>4.644859790802002</v>
      </c>
      <c r="M23" s="1">
        <v>1</v>
      </c>
      <c r="N23">
        <f t="shared" si="7"/>
        <v>9.2897195816040039</v>
      </c>
      <c r="O23" s="1">
        <v>28.875453948974609</v>
      </c>
      <c r="P23" s="1">
        <v>28.548500061035156</v>
      </c>
      <c r="Q23" s="1">
        <v>28.757064819335938</v>
      </c>
      <c r="R23" s="1">
        <v>299.89874267578125</v>
      </c>
      <c r="S23" s="1">
        <v>299.42059326171875</v>
      </c>
      <c r="T23" s="1">
        <v>22.846628189086914</v>
      </c>
      <c r="U23" s="1">
        <v>23.030380249023438</v>
      </c>
      <c r="V23" s="1">
        <v>55.687774658203125</v>
      </c>
      <c r="W23" s="1">
        <v>56.135662078857422</v>
      </c>
      <c r="X23" s="1">
        <v>499.97216796875</v>
      </c>
      <c r="Y23" s="1">
        <v>64.687446594238281</v>
      </c>
      <c r="Z23" s="1">
        <v>66.588981628417969</v>
      </c>
      <c r="AA23" s="1">
        <v>97.324882507324219</v>
      </c>
      <c r="AB23" s="1">
        <v>-3.4796237945556641E-2</v>
      </c>
      <c r="AC23" s="1">
        <v>0.23940399289131165</v>
      </c>
      <c r="AD23" s="1">
        <v>4.2658496648073196E-2</v>
      </c>
      <c r="AE23" s="1">
        <v>3.2929711043834686E-2</v>
      </c>
      <c r="AF23" s="1">
        <v>3.261813148856163E-2</v>
      </c>
      <c r="AG23" s="1">
        <v>3.2081957906484604E-2</v>
      </c>
      <c r="AH23" s="1">
        <v>0.75</v>
      </c>
      <c r="AI23" s="1">
        <v>-1.355140209197998</v>
      </c>
      <c r="AJ23" s="1">
        <v>7.355140209197998</v>
      </c>
      <c r="AK23" s="1">
        <v>1</v>
      </c>
      <c r="AL23" s="1">
        <v>0</v>
      </c>
      <c r="AM23" s="1">
        <v>0.15999999642372131</v>
      </c>
      <c r="AN23" s="1">
        <v>111115</v>
      </c>
      <c r="AO23">
        <f t="shared" si="8"/>
        <v>2.4998608398437501</v>
      </c>
      <c r="AP23">
        <f t="shared" si="9"/>
        <v>4.7018307385343589E-4</v>
      </c>
      <c r="AQ23">
        <f t="shared" si="10"/>
        <v>301.69850006103513</v>
      </c>
      <c r="AR23">
        <f t="shared" si="11"/>
        <v>302.02545394897459</v>
      </c>
      <c r="AS23">
        <f t="shared" si="12"/>
        <v>10.349991223737788</v>
      </c>
      <c r="AT23">
        <f t="shared" si="13"/>
        <v>-2.482296231194495E-2</v>
      </c>
      <c r="AU23">
        <f t="shared" si="14"/>
        <v>3.9178881077655343</v>
      </c>
      <c r="AV23">
        <f t="shared" si="15"/>
        <v>40.255770228858914</v>
      </c>
      <c r="AW23">
        <f t="shared" si="16"/>
        <v>17.225389979835477</v>
      </c>
      <c r="AX23">
        <f t="shared" si="17"/>
        <v>28.711977005004883</v>
      </c>
      <c r="AY23">
        <f t="shared" si="18"/>
        <v>3.9552286053459835</v>
      </c>
      <c r="AZ23">
        <f t="shared" si="19"/>
        <v>2.6432204786330401E-2</v>
      </c>
      <c r="BA23">
        <f t="shared" si="20"/>
        <v>2.2414290518352065</v>
      </c>
      <c r="BB23">
        <f t="shared" si="21"/>
        <v>1.7137995535107771</v>
      </c>
      <c r="BC23">
        <f t="shared" si="22"/>
        <v>1.6526887727159562E-2</v>
      </c>
      <c r="BD23">
        <f t="shared" si="23"/>
        <v>22.200777147365688</v>
      </c>
      <c r="BE23">
        <f t="shared" si="24"/>
        <v>0.76183798517718027</v>
      </c>
      <c r="BF23">
        <f t="shared" si="25"/>
        <v>55.937615823347898</v>
      </c>
      <c r="BG23">
        <f t="shared" si="26"/>
        <v>299.26734772360516</v>
      </c>
      <c r="BH23">
        <f t="shared" si="27"/>
        <v>1.9710665682714998E-3</v>
      </c>
    </row>
    <row r="24" spans="1:60" x14ac:dyDescent="0.2">
      <c r="A24" s="1">
        <v>4</v>
      </c>
      <c r="B24" s="1" t="s">
        <v>87</v>
      </c>
      <c r="C24" s="1">
        <v>1656.9999987594783</v>
      </c>
      <c r="D24" s="1">
        <v>0</v>
      </c>
      <c r="E24">
        <f t="shared" si="0"/>
        <v>0.36323879006453869</v>
      </c>
      <c r="F24">
        <f t="shared" si="1"/>
        <v>5.026695730071417E-2</v>
      </c>
      <c r="G24">
        <f t="shared" si="2"/>
        <v>182.77666007981787</v>
      </c>
      <c r="H24">
        <f t="shared" si="3"/>
        <v>0.89627957775250533</v>
      </c>
      <c r="I24">
        <f t="shared" si="4"/>
        <v>1.6871658411677468</v>
      </c>
      <c r="J24">
        <f t="shared" si="5"/>
        <v>29.097183227539062</v>
      </c>
      <c r="K24" s="1">
        <v>2</v>
      </c>
      <c r="L24">
        <f t="shared" si="6"/>
        <v>4.644859790802002</v>
      </c>
      <c r="M24" s="1">
        <v>1</v>
      </c>
      <c r="N24">
        <f t="shared" si="7"/>
        <v>9.2897195816040039</v>
      </c>
      <c r="O24" s="1">
        <v>29.487306594848633</v>
      </c>
      <c r="P24" s="1">
        <v>29.097183227539062</v>
      </c>
      <c r="Q24" s="1">
        <v>29.372865676879883</v>
      </c>
      <c r="R24" s="1">
        <v>200.09266662597656</v>
      </c>
      <c r="S24" s="1">
        <v>199.87570190429688</v>
      </c>
      <c r="T24" s="1">
        <v>23.87342643737793</v>
      </c>
      <c r="U24" s="1">
        <v>24.223272323608398</v>
      </c>
      <c r="V24" s="1">
        <v>56.163108825683594</v>
      </c>
      <c r="W24" s="1">
        <v>56.986137390136719</v>
      </c>
      <c r="X24" s="1">
        <v>499.97372436523438</v>
      </c>
      <c r="Y24" s="1">
        <v>64.300384521484375</v>
      </c>
      <c r="Z24" s="1">
        <v>65.7659912109375</v>
      </c>
      <c r="AA24" s="1">
        <v>97.314643859863281</v>
      </c>
      <c r="AB24" s="1">
        <v>0.78810036182403564</v>
      </c>
      <c r="AC24" s="1">
        <v>0.23173502087593079</v>
      </c>
      <c r="AD24" s="1">
        <v>0.14586217701435089</v>
      </c>
      <c r="AE24" s="1">
        <v>3.333723172545433E-2</v>
      </c>
      <c r="AF24" s="1">
        <v>0.13408380746841431</v>
      </c>
      <c r="AG24" s="1">
        <v>3.1109359115362167E-2</v>
      </c>
      <c r="AH24" s="1">
        <v>0.75</v>
      </c>
      <c r="AI24" s="1">
        <v>-1.355140209197998</v>
      </c>
      <c r="AJ24" s="1">
        <v>7.355140209197998</v>
      </c>
      <c r="AK24" s="1">
        <v>1</v>
      </c>
      <c r="AL24" s="1">
        <v>0</v>
      </c>
      <c r="AM24" s="1">
        <v>0.15999999642372131</v>
      </c>
      <c r="AN24" s="1">
        <v>111115</v>
      </c>
      <c r="AO24">
        <f t="shared" si="8"/>
        <v>2.4998686218261716</v>
      </c>
      <c r="AP24">
        <f t="shared" si="9"/>
        <v>8.9627957775250528E-4</v>
      </c>
      <c r="AQ24">
        <f t="shared" si="10"/>
        <v>302.24718322753904</v>
      </c>
      <c r="AR24">
        <f t="shared" si="11"/>
        <v>302.63730659484861</v>
      </c>
      <c r="AS24">
        <f t="shared" si="12"/>
        <v>10.288061293481405</v>
      </c>
      <c r="AT24">
        <f t="shared" si="13"/>
        <v>-9.3732234185580882E-2</v>
      </c>
      <c r="AU24">
        <f t="shared" si="14"/>
        <v>4.0444449604601811</v>
      </c>
      <c r="AV24">
        <f t="shared" si="15"/>
        <v>41.560496961632339</v>
      </c>
      <c r="AW24">
        <f t="shared" si="16"/>
        <v>17.33722463802394</v>
      </c>
      <c r="AX24">
        <f t="shared" si="17"/>
        <v>29.292244911193848</v>
      </c>
      <c r="AY24">
        <f t="shared" si="18"/>
        <v>4.0902880778699799</v>
      </c>
      <c r="AZ24">
        <f t="shared" si="19"/>
        <v>4.9996425112498813E-2</v>
      </c>
      <c r="BA24">
        <f t="shared" si="20"/>
        <v>2.3572791192924343</v>
      </c>
      <c r="BB24">
        <f t="shared" si="21"/>
        <v>1.7330089585775457</v>
      </c>
      <c r="BC24">
        <f t="shared" si="22"/>
        <v>3.1271959228241268E-2</v>
      </c>
      <c r="BD24">
        <f t="shared" si="23"/>
        <v>17.786845581562769</v>
      </c>
      <c r="BE24">
        <f t="shared" si="24"/>
        <v>0.91445162337608077</v>
      </c>
      <c r="BF24">
        <f t="shared" si="25"/>
        <v>57.097739946335182</v>
      </c>
      <c r="BG24">
        <f t="shared" si="26"/>
        <v>199.82291534144323</v>
      </c>
      <c r="BH24">
        <f t="shared" si="27"/>
        <v>1.0379247013830837E-3</v>
      </c>
    </row>
    <row r="25" spans="1:60" x14ac:dyDescent="0.2">
      <c r="A25" s="1">
        <v>5</v>
      </c>
      <c r="B25" s="1" t="s">
        <v>88</v>
      </c>
      <c r="C25" s="1">
        <v>1850.9999987594783</v>
      </c>
      <c r="D25" s="1">
        <v>0</v>
      </c>
      <c r="E25">
        <f t="shared" si="0"/>
        <v>-1.0009195352297171</v>
      </c>
      <c r="F25">
        <f t="shared" si="1"/>
        <v>6.8742936652442715E-2</v>
      </c>
      <c r="G25">
        <f t="shared" si="2"/>
        <v>120.62117137876693</v>
      </c>
      <c r="H25">
        <f t="shared" si="3"/>
        <v>1.2058327099833084</v>
      </c>
      <c r="I25">
        <f t="shared" si="4"/>
        <v>1.6621990358040057</v>
      </c>
      <c r="J25">
        <f t="shared" si="5"/>
        <v>29.2525634765625</v>
      </c>
      <c r="K25" s="1">
        <v>2</v>
      </c>
      <c r="L25">
        <f t="shared" si="6"/>
        <v>4.644859790802002</v>
      </c>
      <c r="M25" s="1">
        <v>1</v>
      </c>
      <c r="N25">
        <f t="shared" si="7"/>
        <v>9.2897195816040039</v>
      </c>
      <c r="O25" s="1">
        <v>29.770435333251953</v>
      </c>
      <c r="P25" s="1">
        <v>29.2525634765625</v>
      </c>
      <c r="Q25" s="1">
        <v>29.695224761962891</v>
      </c>
      <c r="R25" s="1">
        <v>99.944801330566406</v>
      </c>
      <c r="S25" s="1">
        <v>100.29681396484375</v>
      </c>
      <c r="T25" s="1">
        <v>24.384611129760742</v>
      </c>
      <c r="U25" s="1">
        <v>24.854984283447266</v>
      </c>
      <c r="V25" s="1">
        <v>56.437160491943359</v>
      </c>
      <c r="W25" s="1">
        <v>57.52581787109375</v>
      </c>
      <c r="X25" s="1">
        <v>499.96975708007812</v>
      </c>
      <c r="Y25" s="1">
        <v>64.60528564453125</v>
      </c>
      <c r="Z25" s="1">
        <v>65.582923889160156</v>
      </c>
      <c r="AA25" s="1">
        <v>97.313545227050781</v>
      </c>
      <c r="AB25" s="1">
        <v>1.3414527177810669</v>
      </c>
      <c r="AC25" s="1">
        <v>0.2236318439245224</v>
      </c>
      <c r="AD25" s="1">
        <v>0.10748632252216339</v>
      </c>
      <c r="AE25" s="1">
        <v>1.1540423147380352E-2</v>
      </c>
      <c r="AF25" s="1">
        <v>9.9739328026771545E-2</v>
      </c>
      <c r="AG25" s="1">
        <v>1.2017901055514812E-2</v>
      </c>
      <c r="AH25" s="1">
        <v>1</v>
      </c>
      <c r="AI25" s="1">
        <v>-1.355140209197998</v>
      </c>
      <c r="AJ25" s="1">
        <v>7.355140209197998</v>
      </c>
      <c r="AK25" s="1">
        <v>1</v>
      </c>
      <c r="AL25" s="1">
        <v>0</v>
      </c>
      <c r="AM25" s="1">
        <v>0.15999999642372131</v>
      </c>
      <c r="AN25" s="1">
        <v>111115</v>
      </c>
      <c r="AO25">
        <f t="shared" si="8"/>
        <v>2.4998487854003901</v>
      </c>
      <c r="AP25">
        <f t="shared" si="9"/>
        <v>1.2058327099833085E-3</v>
      </c>
      <c r="AQ25">
        <f t="shared" si="10"/>
        <v>302.40256347656248</v>
      </c>
      <c r="AR25">
        <f t="shared" si="11"/>
        <v>302.92043533325193</v>
      </c>
      <c r="AS25">
        <f t="shared" si="12"/>
        <v>10.336845472078494</v>
      </c>
      <c r="AT25">
        <f t="shared" si="13"/>
        <v>-0.1397216584338189</v>
      </c>
      <c r="AU25">
        <f t="shared" si="14"/>
        <v>4.0809256729888874</v>
      </c>
      <c r="AV25">
        <f t="shared" si="15"/>
        <v>41.935844218472582</v>
      </c>
      <c r="AW25">
        <f t="shared" si="16"/>
        <v>17.080859935025316</v>
      </c>
      <c r="AX25">
        <f t="shared" si="17"/>
        <v>29.511499404907227</v>
      </c>
      <c r="AY25">
        <f t="shared" si="18"/>
        <v>4.1423571488610467</v>
      </c>
      <c r="AZ25">
        <f t="shared" si="19"/>
        <v>6.8237982838674369E-2</v>
      </c>
      <c r="BA25">
        <f t="shared" si="20"/>
        <v>2.4187266371848817</v>
      </c>
      <c r="BB25">
        <f t="shared" si="21"/>
        <v>1.723630511676165</v>
      </c>
      <c r="BC25">
        <f t="shared" si="22"/>
        <v>4.2693820576084389E-2</v>
      </c>
      <c r="BD25">
        <f t="shared" si="23"/>
        <v>11.738073816307478</v>
      </c>
      <c r="BE25">
        <f t="shared" si="24"/>
        <v>1.2026421040756821</v>
      </c>
      <c r="BF25">
        <f t="shared" si="25"/>
        <v>58.171374932490295</v>
      </c>
      <c r="BG25">
        <f t="shared" si="26"/>
        <v>100.4422695257668</v>
      </c>
      <c r="BH25">
        <f t="shared" si="27"/>
        <v>-5.7968488601469895E-3</v>
      </c>
    </row>
    <row r="26" spans="1:60" x14ac:dyDescent="0.2">
      <c r="A26" s="1">
        <v>6</v>
      </c>
      <c r="B26" s="1" t="s">
        <v>89</v>
      </c>
      <c r="C26" s="1">
        <v>2121.9999987594783</v>
      </c>
      <c r="D26" s="1">
        <v>0</v>
      </c>
      <c r="E26">
        <f t="shared" si="0"/>
        <v>-1.7472779127166853</v>
      </c>
      <c r="F26">
        <f t="shared" si="1"/>
        <v>9.1026172677987668E-2</v>
      </c>
      <c r="G26">
        <f t="shared" si="2"/>
        <v>79.78146540374685</v>
      </c>
      <c r="H26">
        <f t="shared" si="3"/>
        <v>1.5866242674213564</v>
      </c>
      <c r="I26">
        <f t="shared" si="4"/>
        <v>1.6546755748188984</v>
      </c>
      <c r="J26">
        <f t="shared" si="5"/>
        <v>29.414485931396484</v>
      </c>
      <c r="K26" s="1">
        <v>2</v>
      </c>
      <c r="L26">
        <f t="shared" si="6"/>
        <v>4.644859790802002</v>
      </c>
      <c r="M26" s="1">
        <v>1</v>
      </c>
      <c r="N26">
        <f t="shared" si="7"/>
        <v>9.2897195816040039</v>
      </c>
      <c r="O26" s="1">
        <v>29.950149536132812</v>
      </c>
      <c r="P26" s="1">
        <v>29.414485931396484</v>
      </c>
      <c r="Q26" s="1">
        <v>29.902711868286133</v>
      </c>
      <c r="R26" s="1">
        <v>49.978424072265625</v>
      </c>
      <c r="S26" s="1">
        <v>50.645221710205078</v>
      </c>
      <c r="T26" s="1">
        <v>24.710731506347656</v>
      </c>
      <c r="U26" s="1">
        <v>25.32933235168457</v>
      </c>
      <c r="V26" s="1">
        <v>56.596771240234375</v>
      </c>
      <c r="W26" s="1">
        <v>58.013595581054688</v>
      </c>
      <c r="X26" s="1">
        <v>499.97866821289062</v>
      </c>
      <c r="Y26" s="1">
        <v>64.267189025878906</v>
      </c>
      <c r="Z26" s="1">
        <v>64.766525268554688</v>
      </c>
      <c r="AA26" s="1">
        <v>97.301094055175781</v>
      </c>
      <c r="AB26" s="1">
        <v>1.4285918474197388</v>
      </c>
      <c r="AC26" s="1">
        <v>0.22274044156074524</v>
      </c>
      <c r="AD26" s="1">
        <v>6.7982055246829987E-2</v>
      </c>
      <c r="AE26" s="1">
        <v>1.2732077389955521E-2</v>
      </c>
      <c r="AF26" s="1">
        <v>8.248564600944519E-2</v>
      </c>
      <c r="AG26" s="1">
        <v>1.3907349668443203E-2</v>
      </c>
      <c r="AH26" s="1">
        <v>0.75</v>
      </c>
      <c r="AI26" s="1">
        <v>-1.355140209197998</v>
      </c>
      <c r="AJ26" s="1">
        <v>7.355140209197998</v>
      </c>
      <c r="AK26" s="1">
        <v>1</v>
      </c>
      <c r="AL26" s="1">
        <v>0</v>
      </c>
      <c r="AM26" s="1">
        <v>0.15999999642372131</v>
      </c>
      <c r="AN26" s="1">
        <v>111115</v>
      </c>
      <c r="AO26">
        <f t="shared" si="8"/>
        <v>2.4998933410644528</v>
      </c>
      <c r="AP26">
        <f t="shared" si="9"/>
        <v>1.5866242674213563E-3</v>
      </c>
      <c r="AQ26">
        <f t="shared" si="10"/>
        <v>302.56448593139646</v>
      </c>
      <c r="AR26">
        <f t="shared" si="11"/>
        <v>303.10014953613279</v>
      </c>
      <c r="AS26">
        <f t="shared" si="12"/>
        <v>10.282750014303247</v>
      </c>
      <c r="AT26">
        <f t="shared" si="13"/>
        <v>-0.20307579164243603</v>
      </c>
      <c r="AU26">
        <f t="shared" si="14"/>
        <v>4.1192473243249657</v>
      </c>
      <c r="AV26">
        <f t="shared" si="15"/>
        <v>42.335056602643093</v>
      </c>
      <c r="AW26">
        <f t="shared" si="16"/>
        <v>17.005724250958522</v>
      </c>
      <c r="AX26">
        <f t="shared" si="17"/>
        <v>29.682317733764648</v>
      </c>
      <c r="AY26">
        <f t="shared" si="18"/>
        <v>4.1833230046903269</v>
      </c>
      <c r="AZ26">
        <f t="shared" si="19"/>
        <v>9.0142899180396002E-2</v>
      </c>
      <c r="BA26">
        <f t="shared" si="20"/>
        <v>2.4645717495060673</v>
      </c>
      <c r="BB26">
        <f t="shared" si="21"/>
        <v>1.7187512551842596</v>
      </c>
      <c r="BC26">
        <f t="shared" si="22"/>
        <v>5.6418008325275673E-2</v>
      </c>
      <c r="BD26">
        <f t="shared" si="23"/>
        <v>7.7628238691097247</v>
      </c>
      <c r="BE26">
        <f t="shared" si="24"/>
        <v>1.5753009407335812</v>
      </c>
      <c r="BF26">
        <f t="shared" si="25"/>
        <v>58.827459523821624</v>
      </c>
      <c r="BG26">
        <f t="shared" si="26"/>
        <v>50.899139512722883</v>
      </c>
      <c r="BH26">
        <f t="shared" si="27"/>
        <v>-2.0194431904200505E-2</v>
      </c>
    </row>
    <row r="27" spans="1:60" x14ac:dyDescent="0.2">
      <c r="A27" s="1">
        <v>7</v>
      </c>
      <c r="B27" s="1" t="s">
        <v>90</v>
      </c>
      <c r="C27" s="1">
        <v>2283.9999987594783</v>
      </c>
      <c r="D27" s="1">
        <v>0</v>
      </c>
      <c r="E27">
        <f t="shared" si="0"/>
        <v>2.9002569699558336</v>
      </c>
      <c r="F27">
        <f t="shared" si="1"/>
        <v>0.10117322088688792</v>
      </c>
      <c r="G27">
        <f t="shared" si="2"/>
        <v>341.73501574297399</v>
      </c>
      <c r="H27">
        <f t="shared" si="3"/>
        <v>1.7794470100728559</v>
      </c>
      <c r="I27">
        <f t="shared" si="4"/>
        <v>1.6707415002568919</v>
      </c>
      <c r="J27">
        <f t="shared" si="5"/>
        <v>29.600776672363281</v>
      </c>
      <c r="K27" s="1">
        <v>2</v>
      </c>
      <c r="L27">
        <f t="shared" si="6"/>
        <v>4.644859790802002</v>
      </c>
      <c r="M27" s="1">
        <v>1</v>
      </c>
      <c r="N27">
        <f t="shared" si="7"/>
        <v>9.2897195816040039</v>
      </c>
      <c r="O27" s="1">
        <v>30.160957336425781</v>
      </c>
      <c r="P27" s="1">
        <v>29.600776672363281</v>
      </c>
      <c r="Q27" s="1">
        <v>30.100954055786133</v>
      </c>
      <c r="R27" s="1">
        <v>399.9857177734375</v>
      </c>
      <c r="S27" s="1">
        <v>398.54193115234375</v>
      </c>
      <c r="T27" s="1">
        <v>24.928707122802734</v>
      </c>
      <c r="U27" s="1">
        <v>25.62225341796875</v>
      </c>
      <c r="V27" s="1">
        <v>56.407054901123047</v>
      </c>
      <c r="W27" s="1">
        <v>57.976364135742188</v>
      </c>
      <c r="X27" s="1">
        <v>499.99649047851562</v>
      </c>
      <c r="Y27" s="1">
        <v>64.128875732421875</v>
      </c>
      <c r="Z27" s="1">
        <v>64.971855163574219</v>
      </c>
      <c r="AA27" s="1">
        <v>97.29754638671875</v>
      </c>
      <c r="AB27" s="1">
        <v>-1.1761215925216675</v>
      </c>
      <c r="AC27" s="1">
        <v>0.22394473850727081</v>
      </c>
      <c r="AD27" s="1">
        <v>0.15290290117263794</v>
      </c>
      <c r="AE27" s="1">
        <v>1.0510101914405823E-2</v>
      </c>
      <c r="AF27" s="1">
        <v>0.15056392550468445</v>
      </c>
      <c r="AG27" s="1">
        <v>1.1194123886525631E-2</v>
      </c>
      <c r="AH27" s="1">
        <v>1</v>
      </c>
      <c r="AI27" s="1">
        <v>-1.355140209197998</v>
      </c>
      <c r="AJ27" s="1">
        <v>7.355140209197998</v>
      </c>
      <c r="AK27" s="1">
        <v>1</v>
      </c>
      <c r="AL27" s="1">
        <v>0</v>
      </c>
      <c r="AM27" s="1">
        <v>0.15999999642372131</v>
      </c>
      <c r="AN27" s="1">
        <v>111115</v>
      </c>
      <c r="AO27">
        <f t="shared" si="8"/>
        <v>2.4999824523925778</v>
      </c>
      <c r="AP27">
        <f t="shared" si="9"/>
        <v>1.7794470100728559E-3</v>
      </c>
      <c r="AQ27">
        <f t="shared" si="10"/>
        <v>302.75077667236326</v>
      </c>
      <c r="AR27">
        <f t="shared" si="11"/>
        <v>303.31095733642576</v>
      </c>
      <c r="AS27">
        <f t="shared" si="12"/>
        <v>10.260619887844769</v>
      </c>
      <c r="AT27">
        <f t="shared" si="13"/>
        <v>-0.23438456327403068</v>
      </c>
      <c r="AU27">
        <f t="shared" si="14"/>
        <v>4.1637238907239693</v>
      </c>
      <c r="AV27">
        <f t="shared" si="15"/>
        <v>42.793719321295477</v>
      </c>
      <c r="AW27">
        <f t="shared" si="16"/>
        <v>17.171465903326727</v>
      </c>
      <c r="AX27">
        <f t="shared" si="17"/>
        <v>29.880867004394531</v>
      </c>
      <c r="AY27">
        <f t="shared" si="18"/>
        <v>4.2313827192591402</v>
      </c>
      <c r="AZ27">
        <f t="shared" si="19"/>
        <v>0.10008322648061466</v>
      </c>
      <c r="BA27">
        <f t="shared" si="20"/>
        <v>2.4929823904670774</v>
      </c>
      <c r="BB27">
        <f t="shared" si="21"/>
        <v>1.7384003287920629</v>
      </c>
      <c r="BC27">
        <f t="shared" si="22"/>
        <v>6.2649040952119636E-2</v>
      </c>
      <c r="BD27">
        <f t="shared" si="23"/>
        <v>33.249978546218074</v>
      </c>
      <c r="BE27">
        <f t="shared" si="24"/>
        <v>0.8574631400888777</v>
      </c>
      <c r="BF27">
        <f t="shared" si="25"/>
        <v>58.900224490799914</v>
      </c>
      <c r="BG27">
        <f t="shared" si="26"/>
        <v>398.12046020534189</v>
      </c>
      <c r="BH27">
        <f t="shared" si="27"/>
        <v>4.2908065192956294E-3</v>
      </c>
    </row>
    <row r="28" spans="1:60" x14ac:dyDescent="0.2">
      <c r="A28" s="1">
        <v>8</v>
      </c>
      <c r="B28" s="1" t="s">
        <v>91</v>
      </c>
      <c r="C28" s="1">
        <v>2449.9999987594783</v>
      </c>
      <c r="D28" s="1">
        <v>0</v>
      </c>
      <c r="E28">
        <f t="shared" si="0"/>
        <v>2.6552038377681071</v>
      </c>
      <c r="F28">
        <f t="shared" si="1"/>
        <v>7.531024711389786E-2</v>
      </c>
      <c r="G28">
        <f t="shared" si="2"/>
        <v>331.2307869709303</v>
      </c>
      <c r="H28">
        <f t="shared" si="3"/>
        <v>1.3708311795907604</v>
      </c>
      <c r="I28">
        <f t="shared" si="4"/>
        <v>1.7236191658561228</v>
      </c>
      <c r="J28">
        <f t="shared" si="5"/>
        <v>29.862771987915039</v>
      </c>
      <c r="K28" s="1">
        <v>2</v>
      </c>
      <c r="L28">
        <f t="shared" si="6"/>
        <v>4.644859790802002</v>
      </c>
      <c r="M28" s="1">
        <v>1</v>
      </c>
      <c r="N28">
        <f t="shared" si="7"/>
        <v>9.2897195816040039</v>
      </c>
      <c r="O28" s="1">
        <v>30.384376525878906</v>
      </c>
      <c r="P28" s="1">
        <v>29.862771987915039</v>
      </c>
      <c r="Q28" s="1">
        <v>30.3211669921875</v>
      </c>
      <c r="R28" s="1">
        <v>400.01766967773438</v>
      </c>
      <c r="S28" s="1">
        <v>398.73690795898438</v>
      </c>
      <c r="T28" s="1">
        <v>25.195306777954102</v>
      </c>
      <c r="U28" s="1">
        <v>25.729547500610352</v>
      </c>
      <c r="V28" s="1">
        <v>56.28350830078125</v>
      </c>
      <c r="W28" s="1">
        <v>57.476940155029297</v>
      </c>
      <c r="X28" s="1">
        <v>499.98446655273438</v>
      </c>
      <c r="Y28" s="1">
        <v>63.990627288818359</v>
      </c>
      <c r="Z28" s="1">
        <v>65.144317626953125</v>
      </c>
      <c r="AA28" s="1">
        <v>97.2952880859375</v>
      </c>
      <c r="AB28" s="1">
        <v>-1.1838501691818237</v>
      </c>
      <c r="AC28" s="1">
        <v>0.22983749210834503</v>
      </c>
      <c r="AD28" s="1">
        <v>0.11103249341249466</v>
      </c>
      <c r="AE28" s="1">
        <v>3.6739143542945385E-3</v>
      </c>
      <c r="AF28" s="1">
        <v>9.1339476406574249E-2</v>
      </c>
      <c r="AG28" s="1">
        <v>3.1422136817127466E-3</v>
      </c>
      <c r="AH28" s="1">
        <v>1</v>
      </c>
      <c r="AI28" s="1">
        <v>-1.355140209197998</v>
      </c>
      <c r="AJ28" s="1">
        <v>7.355140209197998</v>
      </c>
      <c r="AK28" s="1">
        <v>1</v>
      </c>
      <c r="AL28" s="1">
        <v>0</v>
      </c>
      <c r="AM28" s="1">
        <v>0.15999999642372131</v>
      </c>
      <c r="AN28" s="1">
        <v>111115</v>
      </c>
      <c r="AO28">
        <f t="shared" si="8"/>
        <v>2.4999223327636715</v>
      </c>
      <c r="AP28">
        <f t="shared" si="9"/>
        <v>1.3708311795907603E-3</v>
      </c>
      <c r="AQ28">
        <f t="shared" si="10"/>
        <v>303.01277198791502</v>
      </c>
      <c r="AR28">
        <f t="shared" si="11"/>
        <v>303.53437652587888</v>
      </c>
      <c r="AS28">
        <f t="shared" si="12"/>
        <v>10.238500137362621</v>
      </c>
      <c r="AT28">
        <f t="shared" si="13"/>
        <v>-0.16747366691927135</v>
      </c>
      <c r="AU28">
        <f t="shared" si="14"/>
        <v>4.2269829022488201</v>
      </c>
      <c r="AV28">
        <f t="shared" si="15"/>
        <v>43.444888086618079</v>
      </c>
      <c r="AW28">
        <f t="shared" si="16"/>
        <v>17.715340586007727</v>
      </c>
      <c r="AX28">
        <f t="shared" si="17"/>
        <v>30.123574256896973</v>
      </c>
      <c r="AY28">
        <f t="shared" si="18"/>
        <v>4.2907841577868258</v>
      </c>
      <c r="AZ28">
        <f t="shared" si="19"/>
        <v>7.4704628827134453E-2</v>
      </c>
      <c r="BA28">
        <f t="shared" si="20"/>
        <v>2.5033637363926973</v>
      </c>
      <c r="BB28">
        <f t="shared" si="21"/>
        <v>1.7874204213941285</v>
      </c>
      <c r="BC28">
        <f t="shared" si="22"/>
        <v>4.674442894561328E-2</v>
      </c>
      <c r="BD28">
        <f t="shared" si="23"/>
        <v>32.227194841268457</v>
      </c>
      <c r="BE28">
        <f t="shared" si="24"/>
        <v>0.83070009412071277</v>
      </c>
      <c r="BF28">
        <f t="shared" si="25"/>
        <v>58.102200084485887</v>
      </c>
      <c r="BG28">
        <f t="shared" si="26"/>
        <v>398.35104860666496</v>
      </c>
      <c r="BH28">
        <f t="shared" si="27"/>
        <v>3.8727947418917916E-3</v>
      </c>
    </row>
    <row r="29" spans="1:60" x14ac:dyDescent="0.2">
      <c r="A29" s="1">
        <v>9</v>
      </c>
      <c r="B29" s="1" t="s">
        <v>92</v>
      </c>
      <c r="C29" s="1">
        <v>2720.9999987594783</v>
      </c>
      <c r="D29" s="1">
        <v>0</v>
      </c>
      <c r="E29">
        <f t="shared" si="0"/>
        <v>2.6257779949634719</v>
      </c>
      <c r="F29">
        <f t="shared" si="1"/>
        <v>2.517103321131962E-2</v>
      </c>
      <c r="G29">
        <f t="shared" si="2"/>
        <v>318.90154676476635</v>
      </c>
      <c r="H29">
        <f t="shared" si="3"/>
        <v>0.48750776542925028</v>
      </c>
      <c r="I29">
        <f t="shared" si="4"/>
        <v>1.8229452156818078</v>
      </c>
      <c r="J29">
        <f t="shared" si="5"/>
        <v>30.277744293212891</v>
      </c>
      <c r="K29" s="1">
        <v>2</v>
      </c>
      <c r="L29">
        <f t="shared" si="6"/>
        <v>4.644859790802002</v>
      </c>
      <c r="M29" s="1">
        <v>1</v>
      </c>
      <c r="N29">
        <f t="shared" si="7"/>
        <v>9.2897195816040039</v>
      </c>
      <c r="O29" s="1">
        <v>30.734918594360352</v>
      </c>
      <c r="P29" s="1">
        <v>30.277744293212891</v>
      </c>
      <c r="Q29" s="1">
        <v>30.669914245605469</v>
      </c>
      <c r="R29" s="1">
        <v>500.04486083984375</v>
      </c>
      <c r="S29" s="1">
        <v>498.89727783203125</v>
      </c>
      <c r="T29" s="1">
        <v>25.568716049194336</v>
      </c>
      <c r="U29" s="1">
        <v>25.758693695068359</v>
      </c>
      <c r="V29" s="1">
        <v>55.978118896484375</v>
      </c>
      <c r="W29" s="1">
        <v>56.394039154052734</v>
      </c>
      <c r="X29" s="1">
        <v>500.00640869140625</v>
      </c>
      <c r="Y29" s="1">
        <v>63.779361724853516</v>
      </c>
      <c r="Z29" s="1">
        <v>65.289482116699219</v>
      </c>
      <c r="AA29" s="1">
        <v>97.285507202148438</v>
      </c>
      <c r="AB29" s="1">
        <v>-2.3419373035430908</v>
      </c>
      <c r="AC29" s="1">
        <v>0.2341635525226593</v>
      </c>
      <c r="AD29" s="1">
        <v>3.1366918236017227E-2</v>
      </c>
      <c r="AE29" s="1">
        <v>6.8793250247836113E-3</v>
      </c>
      <c r="AF29" s="1">
        <v>3.0064232647418976E-2</v>
      </c>
      <c r="AG29" s="1">
        <v>6.0720602050423622E-3</v>
      </c>
      <c r="AH29" s="1">
        <v>0.75</v>
      </c>
      <c r="AI29" s="1">
        <v>-1.355140209197998</v>
      </c>
      <c r="AJ29" s="1">
        <v>7.355140209197998</v>
      </c>
      <c r="AK29" s="1">
        <v>1</v>
      </c>
      <c r="AL29" s="1">
        <v>0</v>
      </c>
      <c r="AM29" s="1">
        <v>0.15999999642372131</v>
      </c>
      <c r="AN29" s="1">
        <v>111115</v>
      </c>
      <c r="AO29">
        <f t="shared" si="8"/>
        <v>2.5000320434570309</v>
      </c>
      <c r="AP29">
        <f t="shared" si="9"/>
        <v>4.8750776542925029E-4</v>
      </c>
      <c r="AQ29">
        <f t="shared" si="10"/>
        <v>303.42774429321287</v>
      </c>
      <c r="AR29">
        <f t="shared" si="11"/>
        <v>303.88491859436033</v>
      </c>
      <c r="AS29">
        <f t="shared" si="12"/>
        <v>10.204697647883791</v>
      </c>
      <c r="AT29">
        <f t="shared" si="13"/>
        <v>-2.2016895057117999E-2</v>
      </c>
      <c r="AU29">
        <f t="shared" si="14"/>
        <v>4.3288927966713162</v>
      </c>
      <c r="AV29">
        <f t="shared" si="15"/>
        <v>44.496790130069009</v>
      </c>
      <c r="AW29">
        <f t="shared" si="16"/>
        <v>18.738096435000649</v>
      </c>
      <c r="AX29">
        <f t="shared" si="17"/>
        <v>30.506331443786621</v>
      </c>
      <c r="AY29">
        <f t="shared" si="18"/>
        <v>4.3859390567408711</v>
      </c>
      <c r="AZ29">
        <f t="shared" si="19"/>
        <v>2.510301513798684E-2</v>
      </c>
      <c r="BA29">
        <f t="shared" si="20"/>
        <v>2.5059475809895084</v>
      </c>
      <c r="BB29">
        <f t="shared" si="21"/>
        <v>1.8799914757513627</v>
      </c>
      <c r="BC29">
        <f t="shared" si="22"/>
        <v>1.5695481314957651E-2</v>
      </c>
      <c r="BD29">
        <f t="shared" si="23"/>
        <v>31.024498724559955</v>
      </c>
      <c r="BE29">
        <f t="shared" si="24"/>
        <v>0.63921284187109584</v>
      </c>
      <c r="BF29">
        <f t="shared" si="25"/>
        <v>56.473693906300873</v>
      </c>
      <c r="BG29">
        <f t="shared" si="26"/>
        <v>498.51569470004733</v>
      </c>
      <c r="BH29">
        <f t="shared" si="27"/>
        <v>2.974578018906522E-3</v>
      </c>
    </row>
    <row r="30" spans="1:60" x14ac:dyDescent="0.2">
      <c r="A30" s="1">
        <v>10</v>
      </c>
      <c r="B30" s="1" t="s">
        <v>93</v>
      </c>
      <c r="C30" s="1">
        <v>2991.9999987594783</v>
      </c>
      <c r="D30" s="1">
        <v>0</v>
      </c>
      <c r="E30">
        <f t="shared" si="0"/>
        <v>3.1106378215959944</v>
      </c>
      <c r="F30">
        <f t="shared" si="1"/>
        <v>2.3069867943521959E-2</v>
      </c>
      <c r="G30">
        <f t="shared" si="2"/>
        <v>367.50775183415243</v>
      </c>
      <c r="H30">
        <f t="shared" si="3"/>
        <v>0.44403001545475251</v>
      </c>
      <c r="I30">
        <f t="shared" si="4"/>
        <v>1.8113564330740726</v>
      </c>
      <c r="J30">
        <f t="shared" si="5"/>
        <v>30.243843078613281</v>
      </c>
      <c r="K30" s="1">
        <v>2</v>
      </c>
      <c r="L30">
        <f t="shared" si="6"/>
        <v>4.644859790802002</v>
      </c>
      <c r="M30" s="1">
        <v>1</v>
      </c>
      <c r="N30">
        <f t="shared" si="7"/>
        <v>9.2897195816040039</v>
      </c>
      <c r="O30" s="1">
        <v>30.818239212036133</v>
      </c>
      <c r="P30" s="1">
        <v>30.243843078613281</v>
      </c>
      <c r="Q30" s="1">
        <v>30.816896438598633</v>
      </c>
      <c r="R30" s="1">
        <v>599.96160888671875</v>
      </c>
      <c r="S30" s="1">
        <v>598.61102294921875</v>
      </c>
      <c r="T30" s="1">
        <v>25.616697311401367</v>
      </c>
      <c r="U30" s="1">
        <v>25.789730072021484</v>
      </c>
      <c r="V30" s="1">
        <v>55.820583343505859</v>
      </c>
      <c r="W30" s="1">
        <v>56.197628021240234</v>
      </c>
      <c r="X30" s="1">
        <v>499.99618530273438</v>
      </c>
      <c r="Y30" s="1">
        <v>64.219291687011719</v>
      </c>
      <c r="Z30" s="1">
        <v>64.799034118652344</v>
      </c>
      <c r="AA30" s="1">
        <v>97.291877746582031</v>
      </c>
      <c r="AB30" s="1">
        <v>-3.7804718017578125</v>
      </c>
      <c r="AC30" s="1">
        <v>0.23439252376556396</v>
      </c>
      <c r="AD30" s="1">
        <v>0.12023184448480606</v>
      </c>
      <c r="AE30" s="1">
        <v>4.904785193502903E-3</v>
      </c>
      <c r="AF30" s="1">
        <v>0.10057106614112854</v>
      </c>
      <c r="AG30" s="1">
        <v>4.8638945445418358E-3</v>
      </c>
      <c r="AH30" s="1">
        <v>0.75</v>
      </c>
      <c r="AI30" s="1">
        <v>-1.355140209197998</v>
      </c>
      <c r="AJ30" s="1">
        <v>7.355140209197998</v>
      </c>
      <c r="AK30" s="1">
        <v>1</v>
      </c>
      <c r="AL30" s="1">
        <v>0</v>
      </c>
      <c r="AM30" s="1">
        <v>0.15999999642372131</v>
      </c>
      <c r="AN30" s="1">
        <v>111115</v>
      </c>
      <c r="AO30">
        <f t="shared" si="8"/>
        <v>2.4999809265136719</v>
      </c>
      <c r="AP30">
        <f t="shared" si="9"/>
        <v>4.4403001545475254E-4</v>
      </c>
      <c r="AQ30">
        <f t="shared" si="10"/>
        <v>303.39384307861326</v>
      </c>
      <c r="AR30">
        <f t="shared" si="11"/>
        <v>303.96823921203611</v>
      </c>
      <c r="AS30">
        <f t="shared" si="12"/>
        <v>10.275086440255791</v>
      </c>
      <c r="AT30">
        <f t="shared" si="13"/>
        <v>-9.0478494287134122E-3</v>
      </c>
      <c r="AU30">
        <f t="shared" si="14"/>
        <v>4.3204876983585372</v>
      </c>
      <c r="AV30">
        <f t="shared" si="15"/>
        <v>44.407485993971584</v>
      </c>
      <c r="AW30">
        <f t="shared" si="16"/>
        <v>18.617755921950099</v>
      </c>
      <c r="AX30">
        <f t="shared" si="17"/>
        <v>30.531041145324707</v>
      </c>
      <c r="AY30">
        <f t="shared" si="18"/>
        <v>4.3921446647129763</v>
      </c>
      <c r="AZ30">
        <f t="shared" si="19"/>
        <v>2.3012718706999984E-2</v>
      </c>
      <c r="BA30">
        <f t="shared" si="20"/>
        <v>2.5091312652844646</v>
      </c>
      <c r="BB30">
        <f t="shared" si="21"/>
        <v>1.8830133994285116</v>
      </c>
      <c r="BC30">
        <f t="shared" si="22"/>
        <v>1.4388072798803032E-2</v>
      </c>
      <c r="BD30">
        <f t="shared" si="23"/>
        <v>35.755519262369567</v>
      </c>
      <c r="BE30">
        <f t="shared" si="24"/>
        <v>0.61393415380746974</v>
      </c>
      <c r="BF30">
        <f t="shared" si="25"/>
        <v>56.657791956941971</v>
      </c>
      <c r="BG30">
        <f t="shared" si="26"/>
        <v>598.15897905034046</v>
      </c>
      <c r="BH30">
        <f t="shared" si="27"/>
        <v>2.9464051652152612E-3</v>
      </c>
    </row>
    <row r="31" spans="1:60" x14ac:dyDescent="0.2">
      <c r="A31" s="1">
        <v>11</v>
      </c>
      <c r="B31" s="1" t="s">
        <v>94</v>
      </c>
      <c r="C31" s="1">
        <v>3169.9999987594783</v>
      </c>
      <c r="D31" s="1">
        <v>0</v>
      </c>
      <c r="E31">
        <f t="shared" si="0"/>
        <v>4.4687406843750672</v>
      </c>
      <c r="F31">
        <f t="shared" si="1"/>
        <v>2.1273630803276818E-2</v>
      </c>
      <c r="G31">
        <f t="shared" si="2"/>
        <v>442.01932143162799</v>
      </c>
      <c r="H31">
        <f t="shared" si="3"/>
        <v>0.41229183218740795</v>
      </c>
      <c r="I31">
        <f t="shared" si="4"/>
        <v>1.8235384356752102</v>
      </c>
      <c r="J31">
        <f t="shared" si="5"/>
        <v>30.273294448852539</v>
      </c>
      <c r="K31" s="1">
        <v>2</v>
      </c>
      <c r="L31">
        <f t="shared" si="6"/>
        <v>4.644859790802002</v>
      </c>
      <c r="M31" s="1">
        <v>1</v>
      </c>
      <c r="N31">
        <f t="shared" si="7"/>
        <v>9.2897195816040039</v>
      </c>
      <c r="O31" s="1">
        <v>30.822109222412109</v>
      </c>
      <c r="P31" s="1">
        <v>30.273294448852539</v>
      </c>
      <c r="Q31" s="1">
        <v>30.818149566650391</v>
      </c>
      <c r="R31" s="1">
        <v>799.9576416015625</v>
      </c>
      <c r="S31" s="1">
        <v>798.0384521484375</v>
      </c>
      <c r="T31" s="1">
        <v>25.57862663269043</v>
      </c>
      <c r="U31" s="1">
        <v>25.73930549621582</v>
      </c>
      <c r="V31" s="1">
        <v>55.725864410400391</v>
      </c>
      <c r="W31" s="1">
        <v>56.075920104980469</v>
      </c>
      <c r="X31" s="1">
        <v>499.97830200195312</v>
      </c>
      <c r="Y31" s="1">
        <v>64.126373291015625</v>
      </c>
      <c r="Z31" s="1">
        <v>63.917564392089844</v>
      </c>
      <c r="AA31" s="1">
        <v>97.2928466796875</v>
      </c>
      <c r="AB31" s="1">
        <v>-6.7540192604064941</v>
      </c>
      <c r="AC31" s="1">
        <v>0.2332511693239212</v>
      </c>
      <c r="AD31" s="1">
        <v>4.1952978819608688E-2</v>
      </c>
      <c r="AE31" s="1">
        <v>2.382857957854867E-3</v>
      </c>
      <c r="AF31" s="1">
        <v>5.4509244859218597E-2</v>
      </c>
      <c r="AG31" s="1">
        <v>1.7052791081368923E-3</v>
      </c>
      <c r="AH31" s="1">
        <v>1</v>
      </c>
      <c r="AI31" s="1">
        <v>-1.355140209197998</v>
      </c>
      <c r="AJ31" s="1">
        <v>7.355140209197998</v>
      </c>
      <c r="AK31" s="1">
        <v>1</v>
      </c>
      <c r="AL31" s="1">
        <v>0</v>
      </c>
      <c r="AM31" s="1">
        <v>0.15999999642372131</v>
      </c>
      <c r="AN31" s="1">
        <v>111115</v>
      </c>
      <c r="AO31">
        <f t="shared" si="8"/>
        <v>2.4998915100097649</v>
      </c>
      <c r="AP31">
        <f t="shared" si="9"/>
        <v>4.1229183218740797E-4</v>
      </c>
      <c r="AQ31">
        <f t="shared" si="10"/>
        <v>303.42329444885252</v>
      </c>
      <c r="AR31">
        <f t="shared" si="11"/>
        <v>303.97210922241209</v>
      </c>
      <c r="AS31">
        <f t="shared" si="12"/>
        <v>10.260219497228718</v>
      </c>
      <c r="AT31">
        <f t="shared" si="13"/>
        <v>-4.9435389000603049E-3</v>
      </c>
      <c r="AU31">
        <f t="shared" si="14"/>
        <v>4.3277887389601739</v>
      </c>
      <c r="AV31">
        <f t="shared" si="15"/>
        <v>44.482085648170433</v>
      </c>
      <c r="AW31">
        <f t="shared" si="16"/>
        <v>18.742780151954612</v>
      </c>
      <c r="AX31">
        <f t="shared" si="17"/>
        <v>30.547701835632324</v>
      </c>
      <c r="AY31">
        <f t="shared" si="18"/>
        <v>4.3963331561602095</v>
      </c>
      <c r="AZ31">
        <f t="shared" si="19"/>
        <v>2.1225025100616541E-2</v>
      </c>
      <c r="BA31">
        <f t="shared" si="20"/>
        <v>2.5042503032849637</v>
      </c>
      <c r="BB31">
        <f t="shared" si="21"/>
        <v>1.8920828528752458</v>
      </c>
      <c r="BC31">
        <f t="shared" si="22"/>
        <v>1.3269999060462811E-2</v>
      </c>
      <c r="BD31">
        <f t="shared" si="23"/>
        <v>43.005318069506892</v>
      </c>
      <c r="BE31">
        <f t="shared" si="24"/>
        <v>0.55388223492445332</v>
      </c>
      <c r="BF31">
        <f t="shared" si="25"/>
        <v>56.430961959138685</v>
      </c>
      <c r="BG31">
        <f t="shared" si="26"/>
        <v>797.38904611729606</v>
      </c>
      <c r="BH31">
        <f t="shared" si="27"/>
        <v>3.1625131645980722E-3</v>
      </c>
    </row>
    <row r="32" spans="1:60" x14ac:dyDescent="0.2">
      <c r="A32" s="1">
        <v>12</v>
      </c>
      <c r="B32" s="1" t="s">
        <v>95</v>
      </c>
      <c r="C32" s="1">
        <v>3320.9999987594783</v>
      </c>
      <c r="D32" s="1">
        <v>0</v>
      </c>
      <c r="E32">
        <f t="shared" si="0"/>
        <v>5.1227529500130373</v>
      </c>
      <c r="F32">
        <f t="shared" si="1"/>
        <v>1.6876622862254595E-2</v>
      </c>
      <c r="G32">
        <f t="shared" si="2"/>
        <v>488.05513879649362</v>
      </c>
      <c r="H32">
        <f t="shared" si="3"/>
        <v>0.33179164325978588</v>
      </c>
      <c r="I32">
        <f t="shared" si="4"/>
        <v>1.8485665831846552</v>
      </c>
      <c r="J32">
        <f t="shared" si="5"/>
        <v>30.39668083190918</v>
      </c>
      <c r="K32" s="1">
        <v>2</v>
      </c>
      <c r="L32">
        <f t="shared" si="6"/>
        <v>4.644859790802002</v>
      </c>
      <c r="M32" s="1">
        <v>1</v>
      </c>
      <c r="N32">
        <f t="shared" si="7"/>
        <v>9.2897195816040039</v>
      </c>
      <c r="O32" s="1">
        <v>30.916070938110352</v>
      </c>
      <c r="P32" s="1">
        <v>30.39668083190918</v>
      </c>
      <c r="Q32" s="1">
        <v>30.896442413330078</v>
      </c>
      <c r="R32" s="1">
        <v>1000.0653686523438</v>
      </c>
      <c r="S32" s="1">
        <v>997.8837890625</v>
      </c>
      <c r="T32" s="1">
        <v>25.668773651123047</v>
      </c>
      <c r="U32" s="1">
        <v>25.798069000244141</v>
      </c>
      <c r="V32" s="1">
        <v>55.622264862060547</v>
      </c>
      <c r="W32" s="1">
        <v>55.902435302734375</v>
      </c>
      <c r="X32" s="1">
        <v>499.990234375</v>
      </c>
      <c r="Y32" s="1">
        <v>63.898578643798828</v>
      </c>
      <c r="Z32" s="1">
        <v>62.881252288818359</v>
      </c>
      <c r="AA32" s="1">
        <v>97.291267395019531</v>
      </c>
      <c r="AB32" s="1">
        <v>-9.8227024078369141</v>
      </c>
      <c r="AC32" s="1">
        <v>0.23913972079753876</v>
      </c>
      <c r="AD32" s="1">
        <v>0.14920561015605927</v>
      </c>
      <c r="AE32" s="1">
        <v>2.5860997848212719E-3</v>
      </c>
      <c r="AF32" s="1">
        <v>0.14838816225528717</v>
      </c>
      <c r="AG32" s="1">
        <v>3.3460408449172974E-3</v>
      </c>
      <c r="AH32" s="1">
        <v>1</v>
      </c>
      <c r="AI32" s="1">
        <v>-1.355140209197998</v>
      </c>
      <c r="AJ32" s="1">
        <v>7.355140209197998</v>
      </c>
      <c r="AK32" s="1">
        <v>1</v>
      </c>
      <c r="AL32" s="1">
        <v>0</v>
      </c>
      <c r="AM32" s="1">
        <v>0.15999999642372131</v>
      </c>
      <c r="AN32" s="1">
        <v>111115</v>
      </c>
      <c r="AO32">
        <f t="shared" si="8"/>
        <v>2.4999511718749998</v>
      </c>
      <c r="AP32">
        <f t="shared" si="9"/>
        <v>3.3179164325978589E-4</v>
      </c>
      <c r="AQ32">
        <f t="shared" si="10"/>
        <v>303.54668083190916</v>
      </c>
      <c r="AR32">
        <f t="shared" si="11"/>
        <v>304.06607093811033</v>
      </c>
      <c r="AS32">
        <f t="shared" si="12"/>
        <v>10.223772354488688</v>
      </c>
      <c r="AT32">
        <f t="shared" si="13"/>
        <v>7.1161090099228471E-3</v>
      </c>
      <c r="AU32">
        <f t="shared" si="14"/>
        <v>4.3584934125625718</v>
      </c>
      <c r="AV32">
        <f t="shared" si="15"/>
        <v>44.798403076263021</v>
      </c>
      <c r="AW32">
        <f t="shared" si="16"/>
        <v>19.000334076018881</v>
      </c>
      <c r="AX32">
        <f t="shared" si="17"/>
        <v>30.656375885009766</v>
      </c>
      <c r="AY32">
        <f t="shared" si="18"/>
        <v>4.4237392522399812</v>
      </c>
      <c r="AZ32">
        <f t="shared" si="19"/>
        <v>1.6846018719453376E-2</v>
      </c>
      <c r="BA32">
        <f t="shared" si="20"/>
        <v>2.5099268293779167</v>
      </c>
      <c r="BB32">
        <f t="shared" si="21"/>
        <v>1.9138124228620645</v>
      </c>
      <c r="BC32">
        <f t="shared" si="22"/>
        <v>1.0531507020134315E-2</v>
      </c>
      <c r="BD32">
        <f t="shared" si="23"/>
        <v>47.483503012163034</v>
      </c>
      <c r="BE32">
        <f t="shared" si="24"/>
        <v>0.48909015673560108</v>
      </c>
      <c r="BF32">
        <f t="shared" si="25"/>
        <v>56.114872452871282</v>
      </c>
      <c r="BG32">
        <f t="shared" si="26"/>
        <v>997.13934070517689</v>
      </c>
      <c r="BH32">
        <f t="shared" si="27"/>
        <v>2.8828732019966045E-3</v>
      </c>
    </row>
    <row r="33" spans="1:60" x14ac:dyDescent="0.2">
      <c r="A33" s="1">
        <v>13</v>
      </c>
      <c r="B33" s="1" t="s">
        <v>96</v>
      </c>
      <c r="C33" s="1">
        <v>3591.9999987594783</v>
      </c>
      <c r="D33" s="1">
        <v>0</v>
      </c>
      <c r="E33">
        <f t="shared" si="0"/>
        <v>5.5412659055593458</v>
      </c>
      <c r="F33">
        <f t="shared" si="1"/>
        <v>1.0930021210092703E-2</v>
      </c>
      <c r="G33">
        <f t="shared" si="2"/>
        <v>360.84550578411483</v>
      </c>
      <c r="H33">
        <f t="shared" si="3"/>
        <v>0.21946838024228643</v>
      </c>
      <c r="I33">
        <f t="shared" si="4"/>
        <v>1.885921603972768</v>
      </c>
      <c r="J33">
        <f t="shared" si="5"/>
        <v>30.614326477050781</v>
      </c>
      <c r="K33" s="1">
        <v>2</v>
      </c>
      <c r="L33">
        <f t="shared" si="6"/>
        <v>4.644859790802002</v>
      </c>
      <c r="M33" s="1">
        <v>1</v>
      </c>
      <c r="N33">
        <f t="shared" si="7"/>
        <v>9.2897195816040039</v>
      </c>
      <c r="O33" s="1">
        <v>31.115510940551758</v>
      </c>
      <c r="P33" s="1">
        <v>30.614326477050781</v>
      </c>
      <c r="Q33" s="1">
        <v>31.080671310424805</v>
      </c>
      <c r="R33" s="1">
        <v>1200.2110595703125</v>
      </c>
      <c r="S33" s="1">
        <v>1197.889404296875</v>
      </c>
      <c r="T33" s="1">
        <v>25.892284393310547</v>
      </c>
      <c r="U33" s="1">
        <v>25.977790832519531</v>
      </c>
      <c r="V33" s="1">
        <v>55.467510223388672</v>
      </c>
      <c r="W33" s="1">
        <v>55.650688171386719</v>
      </c>
      <c r="X33" s="1">
        <v>500.00228881835938</v>
      </c>
      <c r="Y33" s="1">
        <v>60.251441955566406</v>
      </c>
      <c r="Z33" s="1">
        <v>61.188468933105469</v>
      </c>
      <c r="AA33" s="1">
        <v>97.282936096191406</v>
      </c>
      <c r="AB33" s="1">
        <v>-13.345395088195801</v>
      </c>
      <c r="AC33" s="1">
        <v>0.23898932337760925</v>
      </c>
      <c r="AD33" s="1">
        <v>0.11092837899923325</v>
      </c>
      <c r="AE33" s="1">
        <v>6.276995874941349E-3</v>
      </c>
      <c r="AF33" s="1">
        <v>0.12265476584434509</v>
      </c>
      <c r="AG33" s="1">
        <v>6.1606112867593765E-3</v>
      </c>
      <c r="AH33" s="1">
        <v>0.75</v>
      </c>
      <c r="AI33" s="1">
        <v>-1.355140209197998</v>
      </c>
      <c r="AJ33" s="1">
        <v>7.355140209197998</v>
      </c>
      <c r="AK33" s="1">
        <v>1</v>
      </c>
      <c r="AL33" s="1">
        <v>0</v>
      </c>
      <c r="AM33" s="1">
        <v>0.15999999642372131</v>
      </c>
      <c r="AN33" s="1">
        <v>111115</v>
      </c>
      <c r="AO33">
        <f t="shared" si="8"/>
        <v>2.5000114440917964</v>
      </c>
      <c r="AP33">
        <f t="shared" si="9"/>
        <v>2.1946838024228642E-4</v>
      </c>
      <c r="AQ33">
        <f t="shared" si="10"/>
        <v>303.76432647705076</v>
      </c>
      <c r="AR33">
        <f t="shared" si="11"/>
        <v>304.26551094055174</v>
      </c>
      <c r="AS33">
        <f t="shared" si="12"/>
        <v>9.6402304974146773</v>
      </c>
      <c r="AT33">
        <f t="shared" si="13"/>
        <v>2.2972680964235825E-2</v>
      </c>
      <c r="AU33">
        <f t="shared" si="14"/>
        <v>4.4131173694529924</v>
      </c>
      <c r="AV33">
        <f t="shared" si="15"/>
        <v>45.363735373790433</v>
      </c>
      <c r="AW33">
        <f t="shared" si="16"/>
        <v>19.385944541270902</v>
      </c>
      <c r="AX33">
        <f t="shared" si="17"/>
        <v>30.86491870880127</v>
      </c>
      <c r="AY33">
        <f t="shared" si="18"/>
        <v>4.4767479792835845</v>
      </c>
      <c r="AZ33">
        <f t="shared" si="19"/>
        <v>1.0917176369274603E-2</v>
      </c>
      <c r="BA33">
        <f t="shared" si="20"/>
        <v>2.5271957654802244</v>
      </c>
      <c r="BB33">
        <f t="shared" si="21"/>
        <v>1.9495522138033601</v>
      </c>
      <c r="BC33">
        <f t="shared" si="22"/>
        <v>6.8243880980198733E-3</v>
      </c>
      <c r="BD33">
        <f t="shared" si="23"/>
        <v>35.104110279793908</v>
      </c>
      <c r="BE33">
        <f t="shared" si="24"/>
        <v>0.30123440819306713</v>
      </c>
      <c r="BF33">
        <f t="shared" si="25"/>
        <v>55.736867534919142</v>
      </c>
      <c r="BG33">
        <f t="shared" si="26"/>
        <v>1197.0841368281649</v>
      </c>
      <c r="BH33">
        <f t="shared" si="27"/>
        <v>2.5800425738851736E-3</v>
      </c>
    </row>
    <row r="34" spans="1:60" x14ac:dyDescent="0.2">
      <c r="A34" s="1">
        <v>14</v>
      </c>
      <c r="B34" s="1" t="s">
        <v>97</v>
      </c>
      <c r="C34" s="1">
        <v>3821.4999987939373</v>
      </c>
      <c r="D34" s="1">
        <v>0</v>
      </c>
      <c r="E34">
        <f t="shared" si="0"/>
        <v>6.2099977981573344</v>
      </c>
      <c r="F34">
        <f t="shared" si="1"/>
        <v>9.6685559258441727E-3</v>
      </c>
      <c r="G34">
        <f t="shared" si="2"/>
        <v>340.44496068381039</v>
      </c>
      <c r="H34">
        <f t="shared" si="3"/>
        <v>0.19654607389815568</v>
      </c>
      <c r="I34">
        <f t="shared" si="4"/>
        <v>1.9084415347898629</v>
      </c>
      <c r="J34">
        <f t="shared" si="5"/>
        <v>30.770339965820312</v>
      </c>
      <c r="K34" s="1">
        <v>2</v>
      </c>
      <c r="L34">
        <f t="shared" si="6"/>
        <v>4.644859790802002</v>
      </c>
      <c r="M34" s="1">
        <v>1</v>
      </c>
      <c r="N34">
        <f t="shared" si="7"/>
        <v>9.2897195816040039</v>
      </c>
      <c r="O34" s="1">
        <v>31.26947021484375</v>
      </c>
      <c r="P34" s="1">
        <v>30.770339965820312</v>
      </c>
      <c r="Q34" s="1">
        <v>31.232593536376953</v>
      </c>
      <c r="R34" s="1">
        <v>1399.9012451171875</v>
      </c>
      <c r="S34" s="1">
        <v>1397.307373046875</v>
      </c>
      <c r="T34" s="1">
        <v>26.076391220092773</v>
      </c>
      <c r="U34" s="1">
        <v>26.1529541015625</v>
      </c>
      <c r="V34" s="1">
        <v>55.373531341552734</v>
      </c>
      <c r="W34" s="1">
        <v>55.536109924316406</v>
      </c>
      <c r="X34" s="1">
        <v>499.99636840820312</v>
      </c>
      <c r="Y34" s="1">
        <v>59.007827758789062</v>
      </c>
      <c r="Z34" s="1">
        <v>59.320018768310547</v>
      </c>
      <c r="AA34" s="1">
        <v>97.281463623046875</v>
      </c>
      <c r="AB34" s="1">
        <v>-17.022451400756836</v>
      </c>
      <c r="AC34" s="1">
        <v>0.24268472194671631</v>
      </c>
      <c r="AD34" s="1">
        <v>5.2685607224702835E-2</v>
      </c>
      <c r="AE34" s="1">
        <v>5.2667674608528614E-3</v>
      </c>
      <c r="AF34" s="1">
        <v>5.678321048617363E-2</v>
      </c>
      <c r="AG34" s="1">
        <v>4.5434492640197277E-3</v>
      </c>
      <c r="AH34" s="1">
        <v>1</v>
      </c>
      <c r="AI34" s="1">
        <v>-1.355140209197998</v>
      </c>
      <c r="AJ34" s="1">
        <v>7.355140209197998</v>
      </c>
      <c r="AK34" s="1">
        <v>1</v>
      </c>
      <c r="AL34" s="1">
        <v>0</v>
      </c>
      <c r="AM34" s="1">
        <v>0.15999999642372131</v>
      </c>
      <c r="AN34" s="1">
        <v>111115</v>
      </c>
      <c r="AO34">
        <f t="shared" si="8"/>
        <v>2.4999818420410151</v>
      </c>
      <c r="AP34">
        <f t="shared" si="9"/>
        <v>1.9654607389815569E-4</v>
      </c>
      <c r="AQ34">
        <f t="shared" si="10"/>
        <v>303.92033996582029</v>
      </c>
      <c r="AR34">
        <f t="shared" si="11"/>
        <v>304.41947021484373</v>
      </c>
      <c r="AS34">
        <f t="shared" si="12"/>
        <v>9.4412522303778132</v>
      </c>
      <c r="AT34">
        <f t="shared" si="13"/>
        <v>2.6004338982854463E-2</v>
      </c>
      <c r="AU34">
        <f t="shared" si="14"/>
        <v>4.4526391878562297</v>
      </c>
      <c r="AV34">
        <f t="shared" si="15"/>
        <v>45.770684589097392</v>
      </c>
      <c r="AW34">
        <f t="shared" si="16"/>
        <v>19.617730487534892</v>
      </c>
      <c r="AX34">
        <f t="shared" si="17"/>
        <v>31.019905090332031</v>
      </c>
      <c r="AY34">
        <f t="shared" si="18"/>
        <v>4.5165009838955896</v>
      </c>
      <c r="AZ34">
        <f t="shared" si="19"/>
        <v>9.6585035468802378E-3</v>
      </c>
      <c r="BA34">
        <f t="shared" si="20"/>
        <v>2.5441976530663668</v>
      </c>
      <c r="BB34">
        <f t="shared" si="21"/>
        <v>1.9723033308292228</v>
      </c>
      <c r="BC34">
        <f t="shared" si="22"/>
        <v>6.0374670560867727E-3</v>
      </c>
      <c r="BD34">
        <f t="shared" si="23"/>
        <v>33.118984058411726</v>
      </c>
      <c r="BE34">
        <f t="shared" si="24"/>
        <v>0.24364357281065432</v>
      </c>
      <c r="BF34">
        <f t="shared" si="25"/>
        <v>55.586463991212696</v>
      </c>
      <c r="BG34">
        <f t="shared" si="26"/>
        <v>1396.4049241673508</v>
      </c>
      <c r="BH34">
        <f t="shared" si="27"/>
        <v>2.4720037362988673E-3</v>
      </c>
    </row>
    <row r="35" spans="1:60" x14ac:dyDescent="0.2">
      <c r="A35" s="1">
        <v>15</v>
      </c>
      <c r="B35" s="1" t="s">
        <v>98</v>
      </c>
      <c r="C35" s="1">
        <v>4008.4999987939373</v>
      </c>
      <c r="D35" s="1">
        <v>0</v>
      </c>
      <c r="E35">
        <f t="shared" si="0"/>
        <v>7.1771998605433875</v>
      </c>
      <c r="F35">
        <f t="shared" si="1"/>
        <v>9.5156531067878934E-3</v>
      </c>
      <c r="G35">
        <f t="shared" si="2"/>
        <v>356.89163376812638</v>
      </c>
      <c r="H35">
        <f t="shared" si="3"/>
        <v>0.1955670997849768</v>
      </c>
      <c r="I35">
        <f t="shared" si="4"/>
        <v>1.9289275897175493</v>
      </c>
      <c r="J35">
        <f t="shared" si="5"/>
        <v>30.881935119628906</v>
      </c>
      <c r="K35" s="1">
        <v>2</v>
      </c>
      <c r="L35">
        <f t="shared" si="6"/>
        <v>4.644859790802002</v>
      </c>
      <c r="M35" s="1">
        <v>1</v>
      </c>
      <c r="N35">
        <f t="shared" si="7"/>
        <v>9.2897195816040039</v>
      </c>
      <c r="O35" s="1">
        <v>31.382801055908203</v>
      </c>
      <c r="P35" s="1">
        <v>30.881935119628906</v>
      </c>
      <c r="Q35" s="1">
        <v>31.346601486206055</v>
      </c>
      <c r="R35" s="1">
        <v>1599.9010009765625</v>
      </c>
      <c r="S35" s="1">
        <v>1596.9051513671875</v>
      </c>
      <c r="T35" s="1">
        <v>26.160236358642578</v>
      </c>
      <c r="U35" s="1">
        <v>26.236412048339844</v>
      </c>
      <c r="V35" s="1">
        <v>55.191452026367188</v>
      </c>
      <c r="W35" s="1">
        <v>55.352161407470703</v>
      </c>
      <c r="X35" s="1">
        <v>499.99185180664062</v>
      </c>
      <c r="Y35" s="1">
        <v>58.312114715576172</v>
      </c>
      <c r="Z35" s="1">
        <v>57.187290191650391</v>
      </c>
      <c r="AA35" s="1">
        <v>97.27587890625</v>
      </c>
      <c r="AB35" s="1">
        <v>-21.007375717163086</v>
      </c>
      <c r="AC35" s="1">
        <v>0.24122798442840576</v>
      </c>
      <c r="AD35" s="1">
        <v>7.7689953148365021E-2</v>
      </c>
      <c r="AE35" s="1">
        <v>2.0812877919524908E-3</v>
      </c>
      <c r="AF35" s="1">
        <v>3.7796679884195328E-2</v>
      </c>
      <c r="AG35" s="1">
        <v>2.911657327786088E-3</v>
      </c>
      <c r="AH35" s="1">
        <v>1</v>
      </c>
      <c r="AI35" s="1">
        <v>-1.355140209197998</v>
      </c>
      <c r="AJ35" s="1">
        <v>7.355140209197998</v>
      </c>
      <c r="AK35" s="1">
        <v>1</v>
      </c>
      <c r="AL35" s="1">
        <v>0</v>
      </c>
      <c r="AM35" s="1">
        <v>0.15999999642372131</v>
      </c>
      <c r="AN35" s="1">
        <v>111115</v>
      </c>
      <c r="AO35">
        <f t="shared" si="8"/>
        <v>2.4999592590332029</v>
      </c>
      <c r="AP35">
        <f t="shared" si="9"/>
        <v>1.9556709978497681E-4</v>
      </c>
      <c r="AQ35">
        <f t="shared" si="10"/>
        <v>304.03193511962888</v>
      </c>
      <c r="AR35">
        <f t="shared" si="11"/>
        <v>304.53280105590818</v>
      </c>
      <c r="AS35">
        <f t="shared" si="12"/>
        <v>9.3299381459518145</v>
      </c>
      <c r="AT35">
        <f t="shared" si="13"/>
        <v>2.584930584498658E-2</v>
      </c>
      <c r="AU35">
        <f t="shared" si="14"/>
        <v>4.4810976310663344</v>
      </c>
      <c r="AV35">
        <f t="shared" si="15"/>
        <v>46.065866291323971</v>
      </c>
      <c r="AW35">
        <f t="shared" si="16"/>
        <v>19.829454242984127</v>
      </c>
      <c r="AX35">
        <f t="shared" si="17"/>
        <v>31.132368087768555</v>
      </c>
      <c r="AY35">
        <f t="shared" si="18"/>
        <v>4.5455391847881002</v>
      </c>
      <c r="AZ35">
        <f t="shared" si="19"/>
        <v>9.5059159991910513E-3</v>
      </c>
      <c r="BA35">
        <f t="shared" si="20"/>
        <v>2.5521700413487851</v>
      </c>
      <c r="BB35">
        <f t="shared" si="21"/>
        <v>1.993369143439315</v>
      </c>
      <c r="BC35">
        <f t="shared" si="22"/>
        <v>5.9420715511464741E-3</v>
      </c>
      <c r="BD35">
        <f t="shared" si="23"/>
        <v>34.716947349081991</v>
      </c>
      <c r="BE35">
        <f t="shared" si="24"/>
        <v>0.22348956258458696</v>
      </c>
      <c r="BF35">
        <f t="shared" si="25"/>
        <v>55.385302655832966</v>
      </c>
      <c r="BG35">
        <f t="shared" si="26"/>
        <v>1595.8621468150457</v>
      </c>
      <c r="BH35">
        <f t="shared" si="27"/>
        <v>2.4908879961275739E-3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fmb-co2 response 1pm const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Menendez Burns</dc:creator>
  <cp:lastModifiedBy>Francisco Menendez Burns</cp:lastModifiedBy>
  <dcterms:created xsi:type="dcterms:W3CDTF">2023-12-11T17:17:19Z</dcterms:created>
  <dcterms:modified xsi:type="dcterms:W3CDTF">2023-12-11T17:17:19Z</dcterms:modified>
</cp:coreProperties>
</file>