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LicorMeasurementDataTransfer/"/>
    </mc:Choice>
  </mc:AlternateContent>
  <xr:revisionPtr revIDLastSave="0" documentId="8_{063A25BB-F294-1949-8B0A-80DDBDAF2818}" xr6:coauthVersionLast="47" xr6:coauthVersionMax="47" xr10:uidLastSave="{00000000-0000-0000-0000-000000000000}"/>
  <bookViews>
    <workbookView xWindow="4300" yWindow="2700" windowWidth="27640" windowHeight="16940"/>
  </bookViews>
  <sheets>
    <sheet name="sample co2 curve fmb_" sheetId="1" r:id="rId1"/>
  </sheets>
  <calcPr calcId="0"/>
</workbook>
</file>

<file path=xl/calcChain.xml><?xml version="1.0" encoding="utf-8"?>
<calcChain xmlns="http://schemas.openxmlformats.org/spreadsheetml/2006/main">
  <c r="L13" i="1" l="1"/>
  <c r="N13" i="1" s="1"/>
  <c r="AO13" i="1"/>
  <c r="E13" i="1" s="1"/>
  <c r="AP13" i="1"/>
  <c r="H13" i="1" s="1"/>
  <c r="AQ13" i="1"/>
  <c r="AR13" i="1"/>
  <c r="AS13" i="1"/>
  <c r="AT13" i="1" s="1"/>
  <c r="J13" i="1" s="1"/>
  <c r="AU13" i="1" s="1"/>
  <c r="AX13" i="1"/>
  <c r="AY13" i="1"/>
  <c r="BB13" i="1" s="1"/>
  <c r="BA13" i="1"/>
  <c r="E15" i="1"/>
  <c r="H15" i="1"/>
  <c r="L15" i="1"/>
  <c r="N15" i="1" s="1"/>
  <c r="AO15" i="1"/>
  <c r="AP15" i="1"/>
  <c r="AQ15" i="1"/>
  <c r="AR15" i="1"/>
  <c r="AS15" i="1"/>
  <c r="AT15" i="1"/>
  <c r="J15" i="1" s="1"/>
  <c r="AU15" i="1" s="1"/>
  <c r="AX15" i="1"/>
  <c r="AY15" i="1" s="1"/>
  <c r="BB15" i="1" s="1"/>
  <c r="BA15" i="1"/>
  <c r="E17" i="1"/>
  <c r="BG17" i="1" s="1"/>
  <c r="H17" i="1"/>
  <c r="L17" i="1"/>
  <c r="AT17" i="1" s="1"/>
  <c r="J17" i="1" s="1"/>
  <c r="AU17" i="1" s="1"/>
  <c r="N17" i="1"/>
  <c r="AO17" i="1"/>
  <c r="AP17" i="1"/>
  <c r="AQ17" i="1"/>
  <c r="AR17" i="1"/>
  <c r="AS17" i="1"/>
  <c r="AX17" i="1"/>
  <c r="AY17" i="1" s="1"/>
  <c r="BB17" i="1" s="1"/>
  <c r="BA17" i="1"/>
  <c r="L19" i="1"/>
  <c r="N19" i="1"/>
  <c r="AO19" i="1"/>
  <c r="E19" i="1" s="1"/>
  <c r="AP19" i="1"/>
  <c r="H19" i="1" s="1"/>
  <c r="AQ19" i="1"/>
  <c r="AR19" i="1"/>
  <c r="AT19" i="1" s="1"/>
  <c r="J19" i="1" s="1"/>
  <c r="AU19" i="1" s="1"/>
  <c r="AS19" i="1"/>
  <c r="AX19" i="1"/>
  <c r="AY19" i="1"/>
  <c r="BA19" i="1"/>
  <c r="BB19" i="1"/>
  <c r="L21" i="1"/>
  <c r="N21" i="1" s="1"/>
  <c r="AO21" i="1"/>
  <c r="E21" i="1" s="1"/>
  <c r="AP21" i="1"/>
  <c r="H21" i="1" s="1"/>
  <c r="AQ21" i="1"/>
  <c r="AR21" i="1"/>
  <c r="AS21" i="1"/>
  <c r="AT21" i="1"/>
  <c r="J21" i="1" s="1"/>
  <c r="AU21" i="1" s="1"/>
  <c r="AX21" i="1"/>
  <c r="AY21" i="1"/>
  <c r="BA21" i="1"/>
  <c r="BB21" i="1"/>
  <c r="E24" i="1"/>
  <c r="H24" i="1"/>
  <c r="L24" i="1"/>
  <c r="N24" i="1" s="1"/>
  <c r="AO24" i="1"/>
  <c r="AP24" i="1"/>
  <c r="AQ24" i="1"/>
  <c r="AR24" i="1"/>
  <c r="AS24" i="1"/>
  <c r="AT24" i="1"/>
  <c r="J24" i="1" s="1"/>
  <c r="AU24" i="1" s="1"/>
  <c r="AX24" i="1"/>
  <c r="AY24" i="1" s="1"/>
  <c r="BB24" i="1" s="1"/>
  <c r="BA24" i="1"/>
  <c r="E25" i="1"/>
  <c r="BG25" i="1" s="1"/>
  <c r="H25" i="1"/>
  <c r="L25" i="1"/>
  <c r="AT25" i="1" s="1"/>
  <c r="J25" i="1" s="1"/>
  <c r="AU25" i="1" s="1"/>
  <c r="N25" i="1"/>
  <c r="AO25" i="1"/>
  <c r="AP25" i="1"/>
  <c r="AQ25" i="1"/>
  <c r="AR25" i="1"/>
  <c r="AS25" i="1"/>
  <c r="AX25" i="1"/>
  <c r="AY25" i="1" s="1"/>
  <c r="BB25" i="1" s="1"/>
  <c r="BA25" i="1"/>
  <c r="L28" i="1"/>
  <c r="N28" i="1"/>
  <c r="AO28" i="1"/>
  <c r="E28" i="1" s="1"/>
  <c r="AP28" i="1"/>
  <c r="H28" i="1" s="1"/>
  <c r="AQ28" i="1"/>
  <c r="AR28" i="1"/>
  <c r="AT28" i="1" s="1"/>
  <c r="J28" i="1" s="1"/>
  <c r="AU28" i="1" s="1"/>
  <c r="AS28" i="1"/>
  <c r="AX28" i="1"/>
  <c r="AY28" i="1"/>
  <c r="BA28" i="1"/>
  <c r="BB28" i="1"/>
  <c r="L30" i="1"/>
  <c r="N30" i="1" s="1"/>
  <c r="AO30" i="1"/>
  <c r="E30" i="1" s="1"/>
  <c r="AP30" i="1"/>
  <c r="H30" i="1" s="1"/>
  <c r="AQ30" i="1"/>
  <c r="AR30" i="1"/>
  <c r="AS30" i="1"/>
  <c r="AT30" i="1"/>
  <c r="J30" i="1" s="1"/>
  <c r="AU30" i="1" s="1"/>
  <c r="AX30" i="1"/>
  <c r="AY30" i="1"/>
  <c r="BB30" i="1" s="1"/>
  <c r="BA30" i="1"/>
  <c r="E33" i="1"/>
  <c r="H33" i="1"/>
  <c r="L33" i="1"/>
  <c r="N33" i="1" s="1"/>
  <c r="AO33" i="1"/>
  <c r="AP33" i="1"/>
  <c r="AQ33" i="1"/>
  <c r="AR33" i="1"/>
  <c r="AS33" i="1"/>
  <c r="AT33" i="1"/>
  <c r="J33" i="1" s="1"/>
  <c r="AU33" i="1" s="1"/>
  <c r="AX33" i="1"/>
  <c r="AY33" i="1" s="1"/>
  <c r="BB33" i="1" s="1"/>
  <c r="BA33" i="1"/>
  <c r="E36" i="1"/>
  <c r="BG36" i="1" s="1"/>
  <c r="H36" i="1"/>
  <c r="L36" i="1"/>
  <c r="AT36" i="1" s="1"/>
  <c r="J36" i="1" s="1"/>
  <c r="AU36" i="1" s="1"/>
  <c r="N36" i="1"/>
  <c r="AO36" i="1"/>
  <c r="AP36" i="1"/>
  <c r="AQ36" i="1"/>
  <c r="AR36" i="1"/>
  <c r="AS36" i="1"/>
  <c r="AX36" i="1"/>
  <c r="AY36" i="1" s="1"/>
  <c r="BB36" i="1" s="1"/>
  <c r="BA36" i="1"/>
  <c r="L39" i="1"/>
  <c r="N39" i="1"/>
  <c r="AO39" i="1"/>
  <c r="E39" i="1" s="1"/>
  <c r="AP39" i="1"/>
  <c r="H39" i="1" s="1"/>
  <c r="AQ39" i="1"/>
  <c r="AR39" i="1"/>
  <c r="AT39" i="1" s="1"/>
  <c r="J39" i="1" s="1"/>
  <c r="AU39" i="1" s="1"/>
  <c r="AS39" i="1"/>
  <c r="AX39" i="1"/>
  <c r="AY39" i="1"/>
  <c r="BA39" i="1"/>
  <c r="BB39" i="1"/>
  <c r="L40" i="1"/>
  <c r="N40" i="1" s="1"/>
  <c r="AO40" i="1"/>
  <c r="E40" i="1" s="1"/>
  <c r="AP40" i="1"/>
  <c r="H40" i="1" s="1"/>
  <c r="AQ40" i="1"/>
  <c r="AR40" i="1"/>
  <c r="AS40" i="1"/>
  <c r="AT40" i="1"/>
  <c r="J40" i="1" s="1"/>
  <c r="AU40" i="1" s="1"/>
  <c r="AX40" i="1"/>
  <c r="AY40" i="1"/>
  <c r="BA40" i="1"/>
  <c r="BB40" i="1"/>
  <c r="E43" i="1"/>
  <c r="H43" i="1"/>
  <c r="L43" i="1"/>
  <c r="N43" i="1" s="1"/>
  <c r="AO43" i="1"/>
  <c r="AP43" i="1"/>
  <c r="AQ43" i="1"/>
  <c r="AR43" i="1"/>
  <c r="AS43" i="1"/>
  <c r="AT43" i="1"/>
  <c r="J43" i="1" s="1"/>
  <c r="AU43" i="1" s="1"/>
  <c r="AX43" i="1"/>
  <c r="AY43" i="1" s="1"/>
  <c r="BB43" i="1" s="1"/>
  <c r="BA43" i="1"/>
  <c r="E46" i="1"/>
  <c r="BG46" i="1" s="1"/>
  <c r="L46" i="1"/>
  <c r="N46" i="1"/>
  <c r="AO46" i="1"/>
  <c r="AP46" i="1" s="1"/>
  <c r="AQ46" i="1"/>
  <c r="AR46" i="1"/>
  <c r="AS46" i="1"/>
  <c r="AX46" i="1"/>
  <c r="AY46" i="1" s="1"/>
  <c r="BB46" i="1" s="1"/>
  <c r="BA46" i="1"/>
  <c r="L49" i="1"/>
  <c r="N49" i="1"/>
  <c r="AO49" i="1"/>
  <c r="E49" i="1" s="1"/>
  <c r="AP49" i="1"/>
  <c r="AQ49" i="1"/>
  <c r="AR49" i="1"/>
  <c r="AS49" i="1"/>
  <c r="AT49" i="1" s="1"/>
  <c r="J49" i="1" s="1"/>
  <c r="AU49" i="1" s="1"/>
  <c r="AX49" i="1"/>
  <c r="AY49" i="1"/>
  <c r="BA49" i="1"/>
  <c r="BB49" i="1"/>
  <c r="L63" i="1"/>
  <c r="N63" i="1" s="1"/>
  <c r="AO63" i="1"/>
  <c r="E63" i="1" s="1"/>
  <c r="AP63" i="1"/>
  <c r="H63" i="1" s="1"/>
  <c r="AQ63" i="1"/>
  <c r="AR63" i="1"/>
  <c r="AS63" i="1"/>
  <c r="AT63" i="1"/>
  <c r="J63" i="1" s="1"/>
  <c r="AU63" i="1" s="1"/>
  <c r="AX63" i="1"/>
  <c r="AY63" i="1"/>
  <c r="BA63" i="1"/>
  <c r="BB63" i="1"/>
  <c r="E66" i="1"/>
  <c r="H66" i="1"/>
  <c r="L66" i="1"/>
  <c r="N66" i="1" s="1"/>
  <c r="AO66" i="1"/>
  <c r="AP66" i="1"/>
  <c r="AQ66" i="1"/>
  <c r="AR66" i="1"/>
  <c r="AS66" i="1"/>
  <c r="AT66" i="1"/>
  <c r="J66" i="1" s="1"/>
  <c r="AU66" i="1" s="1"/>
  <c r="AX66" i="1"/>
  <c r="AY66" i="1" s="1"/>
  <c r="BB66" i="1" s="1"/>
  <c r="BA66" i="1"/>
  <c r="E70" i="1"/>
  <c r="BG70" i="1" s="1"/>
  <c r="L70" i="1"/>
  <c r="N70" i="1"/>
  <c r="AO70" i="1"/>
  <c r="AP70" i="1" s="1"/>
  <c r="AQ70" i="1"/>
  <c r="AR70" i="1"/>
  <c r="AS70" i="1"/>
  <c r="AX70" i="1"/>
  <c r="AY70" i="1" s="1"/>
  <c r="BB70" i="1" s="1"/>
  <c r="BA70" i="1"/>
  <c r="L73" i="1"/>
  <c r="N73" i="1"/>
  <c r="AO73" i="1"/>
  <c r="E73" i="1" s="1"/>
  <c r="AP73" i="1"/>
  <c r="AQ73" i="1"/>
  <c r="AR73" i="1"/>
  <c r="AS73" i="1"/>
  <c r="AT73" i="1" s="1"/>
  <c r="J73" i="1" s="1"/>
  <c r="AU73" i="1" s="1"/>
  <c r="AX73" i="1"/>
  <c r="AY73" i="1"/>
  <c r="BA73" i="1"/>
  <c r="BB73" i="1"/>
  <c r="BG73" i="1" l="1"/>
  <c r="I33" i="1"/>
  <c r="AV33" i="1"/>
  <c r="AW33" i="1" s="1"/>
  <c r="AZ33" i="1" s="1"/>
  <c r="F33" i="1" s="1"/>
  <c r="BC33" i="1" s="1"/>
  <c r="G33" i="1" s="1"/>
  <c r="BG43" i="1"/>
  <c r="I24" i="1"/>
  <c r="AV24" i="1"/>
  <c r="AW24" i="1" s="1"/>
  <c r="AZ24" i="1" s="1"/>
  <c r="F24" i="1" s="1"/>
  <c r="BC24" i="1" s="1"/>
  <c r="G24" i="1" s="1"/>
  <c r="BG39" i="1"/>
  <c r="BH39" i="1"/>
  <c r="BG28" i="1"/>
  <c r="BG21" i="1"/>
  <c r="I66" i="1"/>
  <c r="AV66" i="1"/>
  <c r="AW66" i="1" s="1"/>
  <c r="AZ66" i="1" s="1"/>
  <c r="F66" i="1" s="1"/>
  <c r="BC66" i="1" s="1"/>
  <c r="G66" i="1" s="1"/>
  <c r="BG63" i="1"/>
  <c r="BF66" i="1"/>
  <c r="AV39" i="1"/>
  <c r="AW39" i="1" s="1"/>
  <c r="AZ39" i="1" s="1"/>
  <c r="F39" i="1" s="1"/>
  <c r="BC39" i="1" s="1"/>
  <c r="G39" i="1" s="1"/>
  <c r="I39" i="1"/>
  <c r="AV17" i="1"/>
  <c r="AW17" i="1" s="1"/>
  <c r="AZ17" i="1" s="1"/>
  <c r="F17" i="1" s="1"/>
  <c r="BC17" i="1" s="1"/>
  <c r="G17" i="1" s="1"/>
  <c r="I17" i="1"/>
  <c r="BG24" i="1"/>
  <c r="AV49" i="1"/>
  <c r="AW49" i="1" s="1"/>
  <c r="AZ49" i="1" s="1"/>
  <c r="F49" i="1" s="1"/>
  <c r="BC49" i="1" s="1"/>
  <c r="G49" i="1" s="1"/>
  <c r="I49" i="1"/>
  <c r="AV19" i="1"/>
  <c r="AW19" i="1" s="1"/>
  <c r="AZ19" i="1" s="1"/>
  <c r="F19" i="1" s="1"/>
  <c r="BC19" i="1" s="1"/>
  <c r="G19" i="1" s="1"/>
  <c r="I19" i="1"/>
  <c r="AV36" i="1"/>
  <c r="AW36" i="1" s="1"/>
  <c r="AZ36" i="1" s="1"/>
  <c r="F36" i="1" s="1"/>
  <c r="BC36" i="1" s="1"/>
  <c r="G36" i="1" s="1"/>
  <c r="I36" i="1"/>
  <c r="I30" i="1"/>
  <c r="AV30" i="1"/>
  <c r="AW30" i="1" s="1"/>
  <c r="AZ30" i="1" s="1"/>
  <c r="F30" i="1" s="1"/>
  <c r="BC30" i="1" s="1"/>
  <c r="G30" i="1" s="1"/>
  <c r="AT46" i="1"/>
  <c r="J46" i="1" s="1"/>
  <c r="AU46" i="1" s="1"/>
  <c r="H46" i="1"/>
  <c r="BG15" i="1"/>
  <c r="I40" i="1"/>
  <c r="AV40" i="1"/>
  <c r="AW40" i="1" s="1"/>
  <c r="AZ40" i="1" s="1"/>
  <c r="F40" i="1" s="1"/>
  <c r="BC40" i="1" s="1"/>
  <c r="G40" i="1" s="1"/>
  <c r="BG30" i="1"/>
  <c r="BH30" i="1"/>
  <c r="BG66" i="1"/>
  <c r="BH66" i="1" s="1"/>
  <c r="I13" i="1"/>
  <c r="AV13" i="1"/>
  <c r="AW13" i="1" s="1"/>
  <c r="AZ13" i="1" s="1"/>
  <c r="F13" i="1" s="1"/>
  <c r="BC13" i="1" s="1"/>
  <c r="G13" i="1" s="1"/>
  <c r="AT70" i="1"/>
  <c r="J70" i="1" s="1"/>
  <c r="AU70" i="1" s="1"/>
  <c r="H70" i="1"/>
  <c r="I43" i="1"/>
  <c r="BF43" i="1"/>
  <c r="AV43" i="1"/>
  <c r="AW43" i="1" s="1"/>
  <c r="AZ43" i="1" s="1"/>
  <c r="F43" i="1" s="1"/>
  <c r="BC43" i="1" s="1"/>
  <c r="G43" i="1" s="1"/>
  <c r="BG49" i="1"/>
  <c r="BG40" i="1"/>
  <c r="AV25" i="1"/>
  <c r="AW25" i="1" s="1"/>
  <c r="AZ25" i="1" s="1"/>
  <c r="F25" i="1" s="1"/>
  <c r="BC25" i="1" s="1"/>
  <c r="G25" i="1" s="1"/>
  <c r="I25" i="1"/>
  <c r="I63" i="1"/>
  <c r="AV63" i="1"/>
  <c r="AW63" i="1" s="1"/>
  <c r="AZ63" i="1" s="1"/>
  <c r="F63" i="1" s="1"/>
  <c r="BC63" i="1" s="1"/>
  <c r="G63" i="1" s="1"/>
  <c r="BG19" i="1"/>
  <c r="I15" i="1"/>
  <c r="AV15" i="1"/>
  <c r="AW15" i="1" s="1"/>
  <c r="AZ15" i="1" s="1"/>
  <c r="F15" i="1" s="1"/>
  <c r="BC15" i="1" s="1"/>
  <c r="G15" i="1" s="1"/>
  <c r="BG13" i="1"/>
  <c r="AV73" i="1"/>
  <c r="AW73" i="1" s="1"/>
  <c r="AZ73" i="1" s="1"/>
  <c r="F73" i="1" s="1"/>
  <c r="BC73" i="1" s="1"/>
  <c r="G73" i="1" s="1"/>
  <c r="I73" i="1"/>
  <c r="BG33" i="1"/>
  <c r="AV28" i="1"/>
  <c r="AW28" i="1" s="1"/>
  <c r="AZ28" i="1" s="1"/>
  <c r="F28" i="1" s="1"/>
  <c r="BC28" i="1" s="1"/>
  <c r="G28" i="1" s="1"/>
  <c r="I28" i="1"/>
  <c r="I21" i="1"/>
  <c r="AV21" i="1"/>
  <c r="AW21" i="1" s="1"/>
  <c r="AZ21" i="1" s="1"/>
  <c r="F21" i="1" s="1"/>
  <c r="BC21" i="1" s="1"/>
  <c r="G21" i="1" s="1"/>
  <c r="BF39" i="1"/>
  <c r="BF30" i="1"/>
  <c r="H49" i="1"/>
  <c r="BH43" i="1"/>
  <c r="H73" i="1"/>
  <c r="BF13" i="1"/>
  <c r="BH13" i="1" s="1"/>
  <c r="BF63" i="1"/>
  <c r="BH63" i="1" s="1"/>
  <c r="BF19" i="1" l="1"/>
  <c r="BH19" i="1" s="1"/>
  <c r="BD24" i="1"/>
  <c r="BE24" i="1"/>
  <c r="BE17" i="1"/>
  <c r="BD17" i="1"/>
  <c r="BF24" i="1"/>
  <c r="BH24" i="1" s="1"/>
  <c r="BE49" i="1"/>
  <c r="BD49" i="1"/>
  <c r="BF40" i="1"/>
  <c r="BH40" i="1" s="1"/>
  <c r="BF49" i="1"/>
  <c r="BH49" i="1" s="1"/>
  <c r="BF17" i="1"/>
  <c r="BH17" i="1" s="1"/>
  <c r="BD21" i="1"/>
  <c r="BE21" i="1"/>
  <c r="BE40" i="1"/>
  <c r="BD40" i="1"/>
  <c r="BE73" i="1"/>
  <c r="BD73" i="1"/>
  <c r="BD43" i="1"/>
  <c r="BE43" i="1"/>
  <c r="AV46" i="1"/>
  <c r="AW46" i="1" s="1"/>
  <c r="AZ46" i="1" s="1"/>
  <c r="F46" i="1" s="1"/>
  <c r="I46" i="1"/>
  <c r="BD28" i="1"/>
  <c r="BE28" i="1"/>
  <c r="BD15" i="1"/>
  <c r="BE15" i="1"/>
  <c r="BD39" i="1"/>
  <c r="BE39" i="1"/>
  <c r="BD33" i="1"/>
  <c r="BE33" i="1"/>
  <c r="BE25" i="1"/>
  <c r="BD25" i="1"/>
  <c r="BD30" i="1"/>
  <c r="BE30" i="1"/>
  <c r="BF33" i="1"/>
  <c r="BH33" i="1" s="1"/>
  <c r="BD19" i="1"/>
  <c r="BE19" i="1"/>
  <c r="BF25" i="1"/>
  <c r="BH25" i="1" s="1"/>
  <c r="BF15" i="1"/>
  <c r="BH15" i="1" s="1"/>
  <c r="BF28" i="1"/>
  <c r="BH28" i="1" s="1"/>
  <c r="BF21" i="1"/>
  <c r="BH21" i="1" s="1"/>
  <c r="AV70" i="1"/>
  <c r="AW70" i="1" s="1"/>
  <c r="AZ70" i="1" s="1"/>
  <c r="F70" i="1" s="1"/>
  <c r="I70" i="1"/>
  <c r="BE36" i="1"/>
  <c r="BD36" i="1"/>
  <c r="BD66" i="1"/>
  <c r="BE66" i="1"/>
  <c r="BE63" i="1"/>
  <c r="BD63" i="1"/>
  <c r="BD13" i="1"/>
  <c r="BE13" i="1"/>
  <c r="BF36" i="1"/>
  <c r="BH36" i="1" s="1"/>
  <c r="BF73" i="1"/>
  <c r="BH73" i="1" s="1"/>
  <c r="BC70" i="1" l="1"/>
  <c r="G70" i="1" s="1"/>
  <c r="BF70" i="1"/>
  <c r="BH70" i="1" s="1"/>
  <c r="BC46" i="1"/>
  <c r="G46" i="1" s="1"/>
  <c r="BF46" i="1"/>
  <c r="BH46" i="1" s="1"/>
  <c r="BE46" i="1" l="1"/>
  <c r="BD46" i="1"/>
  <c r="BE70" i="1"/>
  <c r="BD70" i="1"/>
</calcChain>
</file>

<file path=xl/sharedStrings.xml><?xml version="1.0" encoding="utf-8"?>
<sst xmlns="http://schemas.openxmlformats.org/spreadsheetml/2006/main" count="242" uniqueCount="140">
  <si>
    <t>OPEN 6.3.4</t>
  </si>
  <si>
    <t>Wed Dec  6 2023 18:02:02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</si>
  <si>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</si>
  <si>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</si>
  <si>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</si>
  <si>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</si>
  <si>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</si>
  <si>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</si>
  <si>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</si>
  <si>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</si>
  <si>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Config=</t>
  </si>
  <si>
    <t>/User/Configs/UserPrefs/LCF_Source-cacao.xml</t>
  </si>
  <si>
    <t>Remark=</t>
  </si>
  <si>
    <t>test co2 curve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</si>
  <si>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</si>
  <si>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</si>
  <si>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</si>
  <si>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</si>
  <si>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</si>
  <si>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</si>
  <si>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</si>
  <si>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</si>
  <si>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</si>
  <si>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</si>
  <si>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</si>
  <si>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</si>
  <si>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</si>
  <si>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</si>
  <si>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</si>
  <si>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</si>
  <si>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</si>
  <si>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</si>
  <si>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</si>
  <si>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</si>
  <si>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</si>
  <si>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</si>
  <si>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</si>
  <si>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</si>
  <si>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</si>
  <si>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</si>
  <si>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</si>
  <si>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</si>
  <si>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</si>
  <si>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</si>
  <si>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</si>
  <si>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</si>
  <si>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</si>
  <si>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</si>
  <si>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</si>
  <si>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</si>
  <si>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</si>
  <si>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</si>
  <si>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</si>
  <si>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</si>
  <si>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</si>
  <si>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</si>
  <si>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</si>
  <si>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</si>
  <si>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</si>
  <si>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</si>
  <si>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</si>
  <si>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</si>
  <si>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</si>
  <si>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</si>
  <si>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</si>
  <si>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</si>
  <si>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</si>
  <si>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</si>
  <si>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</si>
  <si>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</si>
  <si>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</si>
  <si>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</si>
  <si>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</si>
  <si>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</si>
  <si>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</si>
  <si>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</si>
  <si>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18:05:42</t>
  </si>
  <si>
    <t xml:space="preserve">"18:06:04 CO2 Mixer: CO2R -&gt; 300 uml"
</t>
  </si>
  <si>
    <t>18:15:10</t>
  </si>
  <si>
    <t xml:space="preserve">"18:15:47 CO2 Mixer: CO2R -&gt; 200 uml"
</t>
  </si>
  <si>
    <t>18:17:24</t>
  </si>
  <si>
    <t xml:space="preserve">"18:17:41 CO2 Mixer: CO2R -&gt; 100 uml"
</t>
  </si>
  <si>
    <t>18:20:46</t>
  </si>
  <si>
    <t xml:space="preserve">"18:21:07 CO2 Mixer: CO2R -&gt; 30 uml"
</t>
  </si>
  <si>
    <t>18:22:53</t>
  </si>
  <si>
    <t xml:space="preserve">"18:25:38 CO2 Mixer: CO2R -&gt; 400 uml"
</t>
  </si>
  <si>
    <t xml:space="preserve">"18:27:52 Flow: H2OS -&gt; 15.96 mmol/mol, resp=med"
</t>
  </si>
  <si>
    <t>18:29:05</t>
  </si>
  <si>
    <t>18:30:02</t>
  </si>
  <si>
    <t xml:space="preserve">"18:30:16 CO2 Mixer: CO2R -&gt; 600 uml"
</t>
  </si>
  <si>
    <t xml:space="preserve">"18:32:11 Flow: H2OS -&gt; 15.96 mmol/mol, resp=med"
</t>
  </si>
  <si>
    <t>18:34:07</t>
  </si>
  <si>
    <t xml:space="preserve">"18:34:20 CO2 Mixer: CO2R -&gt; 800 uml"
</t>
  </si>
  <si>
    <t>18:37:09</t>
  </si>
  <si>
    <t xml:space="preserve">"18:37:37 CO2 Mixer: CO2R -&gt; 1000 uml"
</t>
  </si>
  <si>
    <t xml:space="preserve">"18:39:40 Flow: H2OS -&gt; 15.96 mmol/mol, resp=med"
</t>
  </si>
  <si>
    <t>18:41:09</t>
  </si>
  <si>
    <t xml:space="preserve">"18:41:37 CO2 Mixer: CO2R -&gt; 1200 uml"
</t>
  </si>
  <si>
    <t xml:space="preserve">"18:43:36 Flow: H2OS -&gt; 15.96 mmol/mol, resp=med"
</t>
  </si>
  <si>
    <t>18:53:04</t>
  </si>
  <si>
    <t xml:space="preserve">"18:53:35 CO2 Mixer: CO2R -&gt; 1400 uml"
</t>
  </si>
  <si>
    <t xml:space="preserve">"18:55:13 Flow: H2OS -&gt; 15.96 mmol/mol, resp=med"
</t>
  </si>
  <si>
    <t>18:57:56</t>
  </si>
  <si>
    <t>18:58:19</t>
  </si>
  <si>
    <t xml:space="preserve">"18:58:32 CO2 Mixer: CO2R -&gt; 1600 uml"
</t>
  </si>
  <si>
    <t xml:space="preserve">"19:00:09 Flow: H2OS -&gt; 15.96 mmol/mol, resp=med"
</t>
  </si>
  <si>
    <t>19:01:42</t>
  </si>
  <si>
    <t xml:space="preserve">"19:02:08 CO2 Mixer: CO2R -&gt; 1800 uml"
</t>
  </si>
  <si>
    <t xml:space="preserve">"19:03:23 Flow: H2OS -&gt; 15.96 mmol/mol, resp=med"
</t>
  </si>
  <si>
    <t>19:04:20</t>
  </si>
  <si>
    <t xml:space="preserve">"19:04:45 CO2 Mixer: CO2R -&gt; 2000 uml"
</t>
  </si>
  <si>
    <t xml:space="preserve">"19:06:43 Flow: H2OS -&gt; 15.96 mmol/mol, resp=med"
</t>
  </si>
  <si>
    <t>19:11:56</t>
  </si>
  <si>
    <t xml:space="preserve">"19:12:14 CO2 Mixer: CO2R -&gt; 400 uml"
</t>
  </si>
  <si>
    <t xml:space="preserve">"19:17:02 Flow: H2OS -&gt; 15.96 mmol/mol, resp=med"
</t>
  </si>
  <si>
    <t xml:space="preserve">"19:17:30 Flow: H2OS -&gt; 15.96 mmol/mol, resp=med"
</t>
  </si>
  <si>
    <t xml:space="preserve">"19:19:10 CO2 Mixer: CO2R -&gt; 1000 uml"
</t>
  </si>
  <si>
    <t xml:space="preserve">"19:21:31 Flow: H2OS -&gt; 15.96 mmol/mol, resp=med"
</t>
  </si>
  <si>
    <t xml:space="preserve">"19:22:42 CO2 Mixer: CO2R -&gt; 1600 uml"
</t>
  </si>
  <si>
    <t xml:space="preserve">"19:26:37 Flow: H2OS -&gt; 15.96 mmol/mol, resp=med"
</t>
  </si>
  <si>
    <t xml:space="preserve">"19:26:49 CO2 Mixer: CO2R -&gt; 1000 uml"
</t>
  </si>
  <si>
    <t xml:space="preserve">"19:29:40 Flow: H2OS -&gt; 15.96 mmol/mol, resp=med"
</t>
  </si>
  <si>
    <t xml:space="preserve">"19:30:26 Flow: H2OS -&gt; 15.96 mmol/mol, resp=med"
</t>
  </si>
  <si>
    <t xml:space="preserve">"19:30:35 CO2 Mixer: CO2R -&gt; 1200 uml"
</t>
  </si>
  <si>
    <t xml:space="preserve">"19:31:59 Flow: H2OS -&gt; 15.96 mmol/mol, resp=med"
</t>
  </si>
  <si>
    <t xml:space="preserve">"19:32:30 Flow: H2OS -&gt; 15.96 mmol/mol, resp=med"
</t>
  </si>
  <si>
    <t>19:33:03</t>
  </si>
  <si>
    <t xml:space="preserve">"19:33:17 CO2 Mixer: CO2R -&gt; 1000 uml"
</t>
  </si>
  <si>
    <t xml:space="preserve">"19:35:56 Flow: H2OS -&gt; 15.96 mmol/mol, resp=med"
</t>
  </si>
  <si>
    <t>19:37:25</t>
  </si>
  <si>
    <t xml:space="preserve">"19:37:42 CO2 Mixer: CO2R -&gt; 600 uml"
</t>
  </si>
  <si>
    <t xml:space="preserve">"19:39:40 Flow: H2OS -&gt; 15.96 mmol/mol, resp=med"
</t>
  </si>
  <si>
    <t xml:space="preserve">"19:40:05 Flow: H2OS -&gt; 15.96 mmol/mol, resp=med"
</t>
  </si>
  <si>
    <t>19:40:32</t>
  </si>
  <si>
    <t xml:space="preserve">"19:40:43 CO2 Mixer: CO2R -&gt; 400 uml"
</t>
  </si>
  <si>
    <t xml:space="preserve">"19:43:46 Flow: H2OS -&gt; 15.96 mmol/mol, resp=med"
</t>
  </si>
  <si>
    <t>19:46:31</t>
  </si>
  <si>
    <t xml:space="preserve">"19:49:57 T"
</t>
  </si>
  <si>
    <t xml:space="preserve">"20:02:29 Coolers: Off"
</t>
  </si>
  <si>
    <t xml:space="preserve">"20:02:52 Flow: Fixed -&gt; 300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</si>
</sst>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6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</row>
    <row r="5" spans="1:60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0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0" x14ac:dyDescent="0.2">
      <c r="A7" s="1" t="s">
        <v>9</v>
      </c>
      <c r="B7" s="1">
        <v>4</v>
      </c>
    </row>
    <row r="8" spans="1:60" x14ac:dyDescent="0.2">
      <c r="A8" s="1" t="s">
        <v>10</v>
      </c>
      <c r="B8" s="1" t="s">
        <v>11</v>
      </c>
    </row>
    <row r="9" spans="1:60" x14ac:dyDescent="0.2">
      <c r="A9" s="1" t="s">
        <v>12</v>
      </c>
      <c r="B9" s="1" t="s">
        <v>13</v>
      </c>
    </row>
    <row r="11" spans="1:60" x14ac:dyDescent="0.2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25</v>
      </c>
      <c r="M11" s="1" t="s">
        <v>26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31</v>
      </c>
      <c r="S11" s="1" t="s">
        <v>32</v>
      </c>
      <c r="T11" s="1" t="s">
        <v>33</v>
      </c>
      <c r="U11" s="1" t="s">
        <v>34</v>
      </c>
      <c r="V11" s="1" t="s">
        <v>35</v>
      </c>
      <c r="W11" s="1" t="s">
        <v>36</v>
      </c>
      <c r="X11" s="1" t="s">
        <v>37</v>
      </c>
      <c r="Y11" s="1" t="s">
        <v>38</v>
      </c>
      <c r="Z11" s="1" t="s">
        <v>39</v>
      </c>
      <c r="AA11" s="1" t="s">
        <v>40</v>
      </c>
      <c r="AB11" s="1" t="s">
        <v>41</v>
      </c>
      <c r="AC11" s="1" t="s">
        <v>42</v>
      </c>
      <c r="AD11" s="1" t="s">
        <v>43</v>
      </c>
      <c r="AE11" s="1" t="s">
        <v>44</v>
      </c>
      <c r="AF11" s="1" t="s">
        <v>45</v>
      </c>
      <c r="AG11" s="1" t="s">
        <v>46</v>
      </c>
      <c r="AH11" s="1" t="s">
        <v>47</v>
      </c>
      <c r="AI11" s="1" t="s">
        <v>48</v>
      </c>
      <c r="AJ11" s="1" t="s">
        <v>49</v>
      </c>
      <c r="AK11" s="1" t="s">
        <v>50</v>
      </c>
      <c r="AL11" s="1" t="s">
        <v>51</v>
      </c>
      <c r="AM11" s="1" t="s">
        <v>52</v>
      </c>
      <c r="AN11" s="1" t="s">
        <v>53</v>
      </c>
      <c r="AO11" s="1" t="s">
        <v>54</v>
      </c>
      <c r="AP11" s="1" t="s">
        <v>55</v>
      </c>
      <c r="AQ11" s="1" t="s">
        <v>56</v>
      </c>
      <c r="AR11" s="1" t="s">
        <v>57</v>
      </c>
      <c r="AS11" s="1" t="s">
        <v>58</v>
      </c>
      <c r="AT11" s="1" t="s">
        <v>59</v>
      </c>
      <c r="AU11" s="1" t="s">
        <v>60</v>
      </c>
      <c r="AV11" s="1" t="s">
        <v>61</v>
      </c>
      <c r="AW11" s="1" t="s">
        <v>62</v>
      </c>
      <c r="AX11" s="1" t="s">
        <v>63</v>
      </c>
      <c r="AY11" s="1" t="s">
        <v>64</v>
      </c>
      <c r="AZ11" s="1" t="s">
        <v>65</v>
      </c>
      <c r="BA11" s="1" t="s">
        <v>66</v>
      </c>
      <c r="BB11" s="1" t="s">
        <v>67</v>
      </c>
      <c r="BC11" s="1" t="s">
        <v>68</v>
      </c>
      <c r="BD11" s="1" t="s">
        <v>69</v>
      </c>
      <c r="BE11" s="1" t="s">
        <v>70</v>
      </c>
      <c r="BF11" s="1" t="s">
        <v>71</v>
      </c>
      <c r="BG11" s="1" t="s">
        <v>72</v>
      </c>
      <c r="BH11" s="1" t="s">
        <v>73</v>
      </c>
    </row>
    <row r="12" spans="1:60" x14ac:dyDescent="0.2">
      <c r="A12" s="1" t="s">
        <v>74</v>
      </c>
      <c r="B12" s="1" t="s">
        <v>74</v>
      </c>
      <c r="C12" s="1" t="s">
        <v>74</v>
      </c>
      <c r="D12" s="1" t="s">
        <v>74</v>
      </c>
      <c r="E12" s="1" t="s">
        <v>75</v>
      </c>
      <c r="F12" s="1" t="s">
        <v>75</v>
      </c>
      <c r="G12" s="1" t="s">
        <v>75</v>
      </c>
      <c r="H12" s="1" t="s">
        <v>75</v>
      </c>
      <c r="I12" s="1" t="s">
        <v>75</v>
      </c>
      <c r="J12" s="1" t="s">
        <v>75</v>
      </c>
      <c r="K12" s="1" t="s">
        <v>74</v>
      </c>
      <c r="L12" s="1" t="s">
        <v>75</v>
      </c>
      <c r="M12" s="1" t="s">
        <v>74</v>
      </c>
      <c r="N12" s="1" t="s">
        <v>75</v>
      </c>
      <c r="O12" s="1" t="s">
        <v>74</v>
      </c>
      <c r="P12" s="1" t="s">
        <v>74</v>
      </c>
      <c r="Q12" s="1" t="s">
        <v>74</v>
      </c>
      <c r="R12" s="1" t="s">
        <v>74</v>
      </c>
      <c r="S12" s="1" t="s">
        <v>74</v>
      </c>
      <c r="T12" s="1" t="s">
        <v>74</v>
      </c>
      <c r="U12" s="1" t="s">
        <v>74</v>
      </c>
      <c r="V12" s="1" t="s">
        <v>74</v>
      </c>
      <c r="W12" s="1" t="s">
        <v>74</v>
      </c>
      <c r="X12" s="1" t="s">
        <v>74</v>
      </c>
      <c r="Y12" s="1" t="s">
        <v>74</v>
      </c>
      <c r="Z12" s="1" t="s">
        <v>74</v>
      </c>
      <c r="AA12" s="1" t="s">
        <v>74</v>
      </c>
      <c r="AB12" s="1" t="s">
        <v>74</v>
      </c>
      <c r="AC12" s="1" t="s">
        <v>74</v>
      </c>
      <c r="AD12" s="1" t="s">
        <v>74</v>
      </c>
      <c r="AE12" s="1" t="s">
        <v>74</v>
      </c>
      <c r="AF12" s="1" t="s">
        <v>74</v>
      </c>
      <c r="AG12" s="1" t="s">
        <v>74</v>
      </c>
      <c r="AH12" s="1" t="s">
        <v>74</v>
      </c>
      <c r="AI12" s="1" t="s">
        <v>74</v>
      </c>
      <c r="AJ12" s="1" t="s">
        <v>74</v>
      </c>
      <c r="AK12" s="1" t="s">
        <v>74</v>
      </c>
      <c r="AL12" s="1" t="s">
        <v>74</v>
      </c>
      <c r="AM12" s="1" t="s">
        <v>74</v>
      </c>
      <c r="AN12" s="1" t="s">
        <v>74</v>
      </c>
      <c r="AO12" s="1" t="s">
        <v>75</v>
      </c>
      <c r="AP12" s="1" t="s">
        <v>75</v>
      </c>
      <c r="AQ12" s="1" t="s">
        <v>75</v>
      </c>
      <c r="AR12" s="1" t="s">
        <v>75</v>
      </c>
      <c r="AS12" s="1" t="s">
        <v>75</v>
      </c>
      <c r="AT12" s="1" t="s">
        <v>75</v>
      </c>
      <c r="AU12" s="1" t="s">
        <v>75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s="1" t="s">
        <v>75</v>
      </c>
      <c r="BF12" s="1" t="s">
        <v>75</v>
      </c>
      <c r="BG12" s="1" t="s">
        <v>75</v>
      </c>
      <c r="BH12" s="1" t="s">
        <v>75</v>
      </c>
    </row>
    <row r="13" spans="1:60" x14ac:dyDescent="0.2">
      <c r="A13" s="1">
        <v>1</v>
      </c>
      <c r="B13" s="1" t="s">
        <v>76</v>
      </c>
      <c r="C13" s="1">
        <v>317.49997811857611</v>
      </c>
      <c r="D13" s="1">
        <v>0</v>
      </c>
      <c r="E13">
        <f>(R13-S13*(1000-T13)/(1000-U13))*AO13</f>
        <v>1.8165234840799045</v>
      </c>
      <c r="F13">
        <f>IF(AZ13&lt;&gt;0,1/(1/AZ13-1/N13),0)</f>
        <v>2.6414663135274203E-2</v>
      </c>
      <c r="G13">
        <f>((BC13-AP13/2)*S13-E13)/(BC13+AP13/2)</f>
        <v>275.5570531987766</v>
      </c>
      <c r="H13">
        <f>AP13*1000</f>
        <v>0.64107934340160355</v>
      </c>
      <c r="I13">
        <f>(AU13-BA13)</f>
        <v>2.3061662674817835</v>
      </c>
      <c r="J13">
        <f>(P13+AT13*D13)</f>
        <v>28.301616668701172</v>
      </c>
      <c r="K13" s="1">
        <v>2</v>
      </c>
      <c r="L13">
        <f>(K13*AI13+AJ13)</f>
        <v>4.644859790802002</v>
      </c>
      <c r="M13" s="1">
        <v>1</v>
      </c>
      <c r="N13">
        <f>L13*(M13+1)*(M13+1)/(M13*M13+1)</f>
        <v>9.2897195816040039</v>
      </c>
      <c r="O13" s="1">
        <v>28.278251647949219</v>
      </c>
      <c r="P13" s="1">
        <v>28.301616668701172</v>
      </c>
      <c r="Q13" s="1">
        <v>28.192516326904297</v>
      </c>
      <c r="R13" s="1">
        <v>400.01736450195312</v>
      </c>
      <c r="S13" s="1">
        <v>398.98486328125</v>
      </c>
      <c r="T13" s="1">
        <v>15.650071144104004</v>
      </c>
      <c r="U13" s="1">
        <v>15.964382171630859</v>
      </c>
      <c r="V13" s="1">
        <v>39.547458648681641</v>
      </c>
      <c r="W13" s="1">
        <v>40.341716766357422</v>
      </c>
      <c r="X13" s="1">
        <v>401.4144287109375</v>
      </c>
      <c r="Y13" s="1">
        <v>998.93475341796875</v>
      </c>
      <c r="Z13" s="1">
        <v>65.565093994140625</v>
      </c>
      <c r="AA13" s="1">
        <v>97.461517333984375</v>
      </c>
      <c r="AB13" s="1">
        <v>-1.5315437316894531</v>
      </c>
      <c r="AC13" s="1">
        <v>0.30079549551010132</v>
      </c>
      <c r="AD13" s="1">
        <v>3.8433331996202469E-2</v>
      </c>
      <c r="AE13" s="1">
        <v>2.0651062950491905E-3</v>
      </c>
      <c r="AF13" s="1">
        <v>2.8741071000695229E-2</v>
      </c>
      <c r="AG13" s="1">
        <v>3.0477801337838173E-3</v>
      </c>
      <c r="AH13" s="1">
        <v>0.66666668653488159</v>
      </c>
      <c r="AI13" s="1">
        <v>-1.355140209197998</v>
      </c>
      <c r="AJ13" s="1">
        <v>7.355140209197998</v>
      </c>
      <c r="AK13" s="1">
        <v>1</v>
      </c>
      <c r="AL13" s="1">
        <v>0</v>
      </c>
      <c r="AM13" s="1">
        <v>0.15999999642372131</v>
      </c>
      <c r="AN13" s="1">
        <v>111115</v>
      </c>
      <c r="AO13">
        <f>X13*0.000001/(K13*0.0001)</f>
        <v>2.0070721435546872</v>
      </c>
      <c r="AP13">
        <f>(U13-T13)/(1000-U13)*AO13</f>
        <v>6.4107934340160351E-4</v>
      </c>
      <c r="AQ13">
        <f>(P13+273.15)</f>
        <v>301.45161666870115</v>
      </c>
      <c r="AR13">
        <f>(O13+273.15)</f>
        <v>301.4282516479492</v>
      </c>
      <c r="AS13">
        <f>(Y13*AK13+Z13*AL13)*AM13</f>
        <v>159.82955697440593</v>
      </c>
      <c r="AT13">
        <f>((AS13+0.00000010773*(AR13^4-AQ13^4))-AP13*44100)/(L13*0.92*2*29.3+0.00000043092*AQ13^3)</f>
        <v>0.50065998448386251</v>
      </c>
      <c r="AU13">
        <f>0.61365*EXP(17.502*J13/(240.97+J13))</f>
        <v>3.8620791772285354</v>
      </c>
      <c r="AV13">
        <f>AU13*1000/AA13</f>
        <v>39.626708909054166</v>
      </c>
      <c r="AW13">
        <f>(AV13-U13)</f>
        <v>23.662326737423307</v>
      </c>
      <c r="AX13">
        <f>IF(D13,P13,(O13+P13)/2)</f>
        <v>28.289934158325195</v>
      </c>
      <c r="AY13">
        <f>0.61365*EXP(17.502*AX13/(240.97+AX13))</f>
        <v>3.8594555741156746</v>
      </c>
      <c r="AZ13">
        <f>IF(AW13&lt;&gt;0,(1000-(AV13+U13)/2)/AW13*AP13,0)</f>
        <v>2.6339767861095001E-2</v>
      </c>
      <c r="BA13">
        <f>U13*AA13/1000</f>
        <v>1.5559129097467521</v>
      </c>
      <c r="BB13">
        <f>(AY13-BA13)</f>
        <v>2.3035426643689227</v>
      </c>
      <c r="BC13">
        <f>1/(1.6/F13+1.37/N13)</f>
        <v>1.6469067442568909E-2</v>
      </c>
      <c r="BD13">
        <f>G13*AA13*0.001</f>
        <v>26.856208516834222</v>
      </c>
      <c r="BE13">
        <f>G13/S13</f>
        <v>0.69064538171347267</v>
      </c>
      <c r="BF13">
        <f>(1-AP13*AA13/AU13/F13)*100</f>
        <v>38.753862890067658</v>
      </c>
      <c r="BG13">
        <f>(S13-E13/(N13/1.35))</f>
        <v>398.72088257849941</v>
      </c>
      <c r="BH13">
        <f>E13*BF13/100/BG13</f>
        <v>1.765578506532347E-3</v>
      </c>
    </row>
    <row r="14" spans="1:60" x14ac:dyDescent="0.2">
      <c r="A14" s="1" t="s">
        <v>12</v>
      </c>
      <c r="B14" s="1" t="s">
        <v>77</v>
      </c>
    </row>
    <row r="15" spans="1:60" x14ac:dyDescent="0.2">
      <c r="A15" s="1">
        <v>2</v>
      </c>
      <c r="B15" s="1" t="s">
        <v>78</v>
      </c>
      <c r="C15" s="1">
        <v>885.49993897322565</v>
      </c>
      <c r="D15" s="1">
        <v>0</v>
      </c>
      <c r="E15">
        <f>(R15-S15*(1000-T15)/(1000-U15))*AO15</f>
        <v>5.5874395622904789</v>
      </c>
      <c r="F15">
        <f>IF(AZ15&lt;&gt;0,1/(1/AZ15-1/N15),0)</f>
        <v>3.6449482292487845E-2</v>
      </c>
      <c r="G15">
        <f>((BC15-AP15/2)*S15-E15)/(BC15+AP15/2)</f>
        <v>45.331075297578742</v>
      </c>
      <c r="H15">
        <f>AP15*1000</f>
        <v>0.89845178127113701</v>
      </c>
      <c r="I15">
        <f>(AU15-BA15)</f>
        <v>2.3442886280188677</v>
      </c>
      <c r="J15">
        <f>(P15+AT15*D15)</f>
        <v>28.485784530639648</v>
      </c>
      <c r="K15" s="1">
        <v>2</v>
      </c>
      <c r="L15">
        <f>(K15*AI15+AJ15)</f>
        <v>4.644859790802002</v>
      </c>
      <c r="M15" s="1">
        <v>1</v>
      </c>
      <c r="N15">
        <f>L15*(M15+1)*(M15+1)/(M15*M15+1)</f>
        <v>9.2897195816040039</v>
      </c>
      <c r="O15" s="1">
        <v>28.462812423706055</v>
      </c>
      <c r="P15" s="1">
        <v>28.485784530639648</v>
      </c>
      <c r="Q15" s="1">
        <v>28.353569030761719</v>
      </c>
      <c r="R15" s="1">
        <v>299.85317993164062</v>
      </c>
      <c r="S15" s="1">
        <v>298.22079467773438</v>
      </c>
      <c r="T15" s="1">
        <v>15.752551078796387</v>
      </c>
      <c r="U15" s="1">
        <v>15.999017715454102</v>
      </c>
      <c r="V15" s="1">
        <v>39.383304595947266</v>
      </c>
      <c r="W15" s="1">
        <v>39.999504089355469</v>
      </c>
      <c r="X15" s="1">
        <v>717.40130615234375</v>
      </c>
      <c r="Y15" s="1">
        <v>1002.30029296875</v>
      </c>
      <c r="Z15" s="1">
        <v>65.539688110351562</v>
      </c>
      <c r="AA15" s="1">
        <v>97.465744018554688</v>
      </c>
      <c r="AB15" s="1">
        <v>-1.5315437316894531</v>
      </c>
      <c r="AC15" s="1">
        <v>0.30079549551010132</v>
      </c>
      <c r="AD15" s="1">
        <v>3.8433331996202469E-2</v>
      </c>
      <c r="AE15" s="1">
        <v>2.0651062950491905E-3</v>
      </c>
      <c r="AF15" s="1">
        <v>2.8741071000695229E-2</v>
      </c>
      <c r="AG15" s="1">
        <v>3.0477801337838173E-3</v>
      </c>
      <c r="AH15" s="1">
        <v>1</v>
      </c>
      <c r="AI15" s="1">
        <v>-1.355140209197998</v>
      </c>
      <c r="AJ15" s="1">
        <v>7.355140209197998</v>
      </c>
      <c r="AK15" s="1">
        <v>1</v>
      </c>
      <c r="AL15" s="1">
        <v>0</v>
      </c>
      <c r="AM15" s="1">
        <v>0.15999999642372131</v>
      </c>
      <c r="AN15" s="1">
        <v>111215</v>
      </c>
      <c r="AO15">
        <f>X15*0.000001/(K15*0.0001)</f>
        <v>3.5870065307617183</v>
      </c>
      <c r="AP15">
        <f>(U15-T15)/(1000-U15)*AO15</f>
        <v>8.9845178127113696E-4</v>
      </c>
      <c r="AQ15">
        <f>(P15+273.15)</f>
        <v>301.63578453063963</v>
      </c>
      <c r="AR15">
        <f>(O15+273.15)</f>
        <v>301.61281242370603</v>
      </c>
      <c r="AS15">
        <f>(Y15*AK15+Z15*AL15)*AM15</f>
        <v>160.36804329049482</v>
      </c>
      <c r="AT15">
        <f>((AS15+0.00000010773*(AR15^4-AQ15^4))-AP15*44100)/(L15*0.92*2*29.3+0.00000043092*AQ15^3)</f>
        <v>0.45940639271679606</v>
      </c>
      <c r="AU15">
        <f>0.61365*EXP(17.502*J15/(240.97+J15))</f>
        <v>3.9036447932216385</v>
      </c>
      <c r="AV15">
        <f>AU15*1000/AA15</f>
        <v>40.051454308690204</v>
      </c>
      <c r="AW15">
        <f>(AV15-U15)</f>
        <v>24.052436593236102</v>
      </c>
      <c r="AX15">
        <f>IF(D15,P15,(O15+P15)/2)</f>
        <v>28.474298477172852</v>
      </c>
      <c r="AY15">
        <f>0.61365*EXP(17.502*AX15/(240.97+AX15))</f>
        <v>3.9010410964867925</v>
      </c>
      <c r="AZ15">
        <f>IF(AW15&lt;&gt;0,(1000-(AV15+U15)/2)/AW15*AP15,0)</f>
        <v>3.6307026719327208E-2</v>
      </c>
      <c r="BA15">
        <f>U15*AA15/1000</f>
        <v>1.559356165202771</v>
      </c>
      <c r="BB15">
        <f>(AY15-BA15)</f>
        <v>2.3416849312840213</v>
      </c>
      <c r="BC15">
        <f>1/(1.6/F15+1.37/N15)</f>
        <v>2.2704647587624371E-2</v>
      </c>
      <c r="BD15">
        <f>G15*AA15*0.001</f>
        <v>4.4182269810396377</v>
      </c>
      <c r="BE15">
        <f>G15/S15</f>
        <v>0.15200507847403719</v>
      </c>
      <c r="BF15">
        <f>(1-AP15*AA15/AU15/F15)*100</f>
        <v>38.4560850232984</v>
      </c>
      <c r="BG15">
        <f>(S15-E15/(N15/1.35))</f>
        <v>297.40881716400736</v>
      </c>
      <c r="BH15">
        <f>E15*BF15/100/BG15</f>
        <v>7.2247707017876438E-3</v>
      </c>
    </row>
    <row r="16" spans="1:60" x14ac:dyDescent="0.2">
      <c r="A16" s="1" t="s">
        <v>12</v>
      </c>
      <c r="B16" s="1" t="s">
        <v>79</v>
      </c>
    </row>
    <row r="17" spans="1:60" x14ac:dyDescent="0.2">
      <c r="A17" s="1">
        <v>3</v>
      </c>
      <c r="B17" s="1" t="s">
        <v>80</v>
      </c>
      <c r="C17" s="1">
        <v>1019.9999297037721</v>
      </c>
      <c r="D17" s="1">
        <v>0</v>
      </c>
      <c r="E17">
        <f>(R17-S17*(1000-T17)/(1000-U17))*AO17</f>
        <v>7.7426073563970235</v>
      </c>
      <c r="F17">
        <f>IF(AZ17&lt;&gt;0,1/(1/AZ17-1/N17),0)</f>
        <v>3.7395617729552778E-2</v>
      </c>
      <c r="G17">
        <f>((BC17-AP17/2)*S17-E17)/(BC17+AP17/2)</f>
        <v>-135.69914831589205</v>
      </c>
      <c r="H17">
        <f>AP17*1000</f>
        <v>0.91613235259137649</v>
      </c>
      <c r="I17">
        <f>(AU17-BA17)</f>
        <v>2.3302195987402796</v>
      </c>
      <c r="J17">
        <f>(P17+AT17*D17)</f>
        <v>28.449657440185547</v>
      </c>
      <c r="K17" s="1">
        <v>2</v>
      </c>
      <c r="L17">
        <f>(K17*AI17+AJ17)</f>
        <v>4.644859790802002</v>
      </c>
      <c r="M17" s="1">
        <v>1</v>
      </c>
      <c r="N17">
        <f>L17*(M17+1)*(M17+1)/(M17*M17+1)</f>
        <v>9.2897195816040039</v>
      </c>
      <c r="O17" s="1">
        <v>28.453567504882812</v>
      </c>
      <c r="P17" s="1">
        <v>28.449657440185547</v>
      </c>
      <c r="Q17" s="1">
        <v>28.311611175537109</v>
      </c>
      <c r="R17" s="1">
        <v>200.15081787109375</v>
      </c>
      <c r="S17" s="1">
        <v>197.94009399414062</v>
      </c>
      <c r="T17" s="1">
        <v>15.807821273803711</v>
      </c>
      <c r="U17" s="1">
        <v>16.059310913085938</v>
      </c>
      <c r="V17" s="1">
        <v>39.542926788330078</v>
      </c>
      <c r="W17" s="1">
        <v>40.172023773193359</v>
      </c>
      <c r="X17" s="1">
        <v>716.86444091796875</v>
      </c>
      <c r="Y17" s="1">
        <v>998.4459228515625</v>
      </c>
      <c r="Z17" s="1">
        <v>65.521987915039062</v>
      </c>
      <c r="AA17" s="1">
        <v>97.466255187988281</v>
      </c>
      <c r="AB17" s="1">
        <v>-1.5315437316894531</v>
      </c>
      <c r="AC17" s="1">
        <v>0.30079549551010132</v>
      </c>
      <c r="AD17" s="1">
        <v>3.8433331996202469E-2</v>
      </c>
      <c r="AE17" s="1">
        <v>2.0651062950491905E-3</v>
      </c>
      <c r="AF17" s="1">
        <v>2.8741071000695229E-2</v>
      </c>
      <c r="AG17" s="1">
        <v>3.0477801337838173E-3</v>
      </c>
      <c r="AH17" s="1">
        <v>1</v>
      </c>
      <c r="AI17" s="1">
        <v>-1.355140209197998</v>
      </c>
      <c r="AJ17" s="1">
        <v>7.355140209197998</v>
      </c>
      <c r="AK17" s="1">
        <v>1</v>
      </c>
      <c r="AL17" s="1">
        <v>0</v>
      </c>
      <c r="AM17" s="1">
        <v>0.15999999642372131</v>
      </c>
      <c r="AN17" s="1">
        <v>111215</v>
      </c>
      <c r="AO17">
        <f>X17*0.000001/(K17*0.0001)</f>
        <v>3.5843222045898431</v>
      </c>
      <c r="AP17">
        <f>(U17-T17)/(1000-U17)*AO17</f>
        <v>9.1613235259137651E-4</v>
      </c>
      <c r="AQ17">
        <f>(P17+273.15)</f>
        <v>301.59965744018552</v>
      </c>
      <c r="AR17">
        <f>(O17+273.15)</f>
        <v>301.60356750488279</v>
      </c>
      <c r="AS17">
        <f>(Y17*AK17+Z17*AL17)*AM17</f>
        <v>159.75134408552913</v>
      </c>
      <c r="AT17">
        <f>((AS17+0.00000010773*(AR17^4-AQ17^4))-AP17*44100)/(L17*0.92*2*29.3+0.00000043092*AQ17^3)</f>
        <v>0.4553009503505398</v>
      </c>
      <c r="AU17">
        <f>0.61365*EXP(17.502*J17/(240.97+J17))</f>
        <v>3.8954604943383586</v>
      </c>
      <c r="AV17">
        <f>AU17*1000/AA17</f>
        <v>39.967273666408744</v>
      </c>
      <c r="AW17">
        <f>(AV17-U17)</f>
        <v>23.907962753322806</v>
      </c>
      <c r="AX17">
        <f>IF(D17,P17,(O17+P17)/2)</f>
        <v>28.45161247253418</v>
      </c>
      <c r="AY17">
        <f>0.61365*EXP(17.502*AX17/(240.97+AX17))</f>
        <v>3.8959030076756118</v>
      </c>
      <c r="AZ17">
        <f>IF(AW17&lt;&gt;0,(1000-(AV17+U17)/2)/AW17*AP17,0)</f>
        <v>3.7245685816470503E-2</v>
      </c>
      <c r="BA17">
        <f>U17*AA17/1000</f>
        <v>1.565240895598079</v>
      </c>
      <c r="BB17">
        <f>(AY17-BA17)</f>
        <v>2.3306621120775328</v>
      </c>
      <c r="BC17">
        <f>1/(1.6/F17+1.37/N17)</f>
        <v>2.3291977809887281E-2</v>
      </c>
      <c r="BD17">
        <f>G17*AA17*0.001</f>
        <v>-13.226087818549404</v>
      </c>
      <c r="BE17">
        <f>G17/S17</f>
        <v>-0.68555665291292112</v>
      </c>
      <c r="BF17">
        <f>(1-AP17*AA17/AU17/F17)*100</f>
        <v>38.703880071418681</v>
      </c>
      <c r="BG17">
        <f>(S17-E17/(N17/1.35))</f>
        <v>196.81492333217204</v>
      </c>
      <c r="BH17">
        <f>E17*BF17/100/BG17</f>
        <v>1.5225926036935306E-2</v>
      </c>
    </row>
    <row r="18" spans="1:60" x14ac:dyDescent="0.2">
      <c r="A18" s="1" t="s">
        <v>12</v>
      </c>
      <c r="B18" s="1" t="s">
        <v>81</v>
      </c>
    </row>
    <row r="19" spans="1:60" x14ac:dyDescent="0.2">
      <c r="A19" s="1">
        <v>4</v>
      </c>
      <c r="B19" s="1" t="s">
        <v>82</v>
      </c>
      <c r="C19" s="1">
        <v>1222.4999157479033</v>
      </c>
      <c r="D19" s="1">
        <v>0</v>
      </c>
      <c r="E19">
        <f>(R19-S19*(1000-T19)/(1000-U19))*AO19</f>
        <v>8.8529339539844774</v>
      </c>
      <c r="F19">
        <f>IF(AZ19&lt;&gt;0,1/(1/AZ19-1/N19),0)</f>
        <v>4.5849997309290451E-2</v>
      </c>
      <c r="G19">
        <f>((BC19-AP19/2)*S19-E19)/(BC19+AP19/2)</f>
        <v>-210.53617666167963</v>
      </c>
      <c r="H19">
        <f>AP19*1000</f>
        <v>1.1131141727803746</v>
      </c>
      <c r="I19">
        <f>(AU19-BA19)</f>
        <v>2.3120938205281316</v>
      </c>
      <c r="J19">
        <f>(P19+AT19*D19)</f>
        <v>28.296558380126953</v>
      </c>
      <c r="K19" s="1">
        <v>2</v>
      </c>
      <c r="L19">
        <f>(K19*AI19+AJ19)</f>
        <v>4.644859790802002</v>
      </c>
      <c r="M19" s="1">
        <v>1</v>
      </c>
      <c r="N19">
        <f>L19*(M19+1)*(M19+1)/(M19*M19+1)</f>
        <v>9.2897195816040039</v>
      </c>
      <c r="O19" s="1">
        <v>28.293083190917969</v>
      </c>
      <c r="P19" s="1">
        <v>28.296558380126953</v>
      </c>
      <c r="Q19" s="1">
        <v>28.192306518554688</v>
      </c>
      <c r="R19" s="1">
        <v>100.00215148925781</v>
      </c>
      <c r="S19" s="1">
        <v>97.500320434570312</v>
      </c>
      <c r="T19" s="1">
        <v>15.584050178527832</v>
      </c>
      <c r="U19" s="1">
        <v>15.889867782592773</v>
      </c>
      <c r="V19" s="1">
        <v>39.351707458496094</v>
      </c>
      <c r="W19" s="1">
        <v>40.123935699462891</v>
      </c>
      <c r="X19" s="1">
        <v>716.392333984375</v>
      </c>
      <c r="Y19" s="1">
        <v>998.4683837890625</v>
      </c>
      <c r="Z19" s="1">
        <v>65.404281616210938</v>
      </c>
      <c r="AA19" s="1">
        <v>97.474014282226562</v>
      </c>
      <c r="AB19" s="1">
        <v>-1.5315437316894531</v>
      </c>
      <c r="AC19" s="1">
        <v>0.30079549551010132</v>
      </c>
      <c r="AD19" s="1">
        <v>3.8433331996202469E-2</v>
      </c>
      <c r="AE19" s="1">
        <v>2.0651062950491905E-3</v>
      </c>
      <c r="AF19" s="1">
        <v>2.8741071000695229E-2</v>
      </c>
      <c r="AG19" s="1">
        <v>3.0477801337838173E-3</v>
      </c>
      <c r="AH19" s="1">
        <v>0.66666668653488159</v>
      </c>
      <c r="AI19" s="1">
        <v>-1.355140209197998</v>
      </c>
      <c r="AJ19" s="1">
        <v>7.355140209197998</v>
      </c>
      <c r="AK19" s="1">
        <v>1</v>
      </c>
      <c r="AL19" s="1">
        <v>0</v>
      </c>
      <c r="AM19" s="1">
        <v>0.15999999642372131</v>
      </c>
      <c r="AN19" s="1">
        <v>111115</v>
      </c>
      <c r="AO19">
        <f>X19*0.000001/(K19*0.0001)</f>
        <v>3.5819616699218746</v>
      </c>
      <c r="AP19">
        <f>(U19-T19)/(1000-U19)*AO19</f>
        <v>1.1131141727803745E-3</v>
      </c>
      <c r="AQ19">
        <f>(P19+273.15)</f>
        <v>301.44655838012693</v>
      </c>
      <c r="AR19">
        <f>(O19+273.15)</f>
        <v>301.44308319091795</v>
      </c>
      <c r="AS19">
        <f>(Y19*AK19+Z19*AL19)*AM19</f>
        <v>159.7549378354488</v>
      </c>
      <c r="AT19">
        <f>((AS19+0.00000010773*(AR19^4-AQ19^4))-AP19*44100)/(L19*0.92*2*29.3+0.00000043092*AQ19^3)</f>
        <v>0.42188459598799916</v>
      </c>
      <c r="AU19">
        <f>0.61365*EXP(17.502*J19/(240.97+J19))</f>
        <v>3.8609430197112711</v>
      </c>
      <c r="AV19">
        <f>AU19*1000/AA19</f>
        <v>39.609972443858574</v>
      </c>
      <c r="AW19">
        <f>(AV19-U19)</f>
        <v>23.7201046612658</v>
      </c>
      <c r="AX19">
        <f>IF(D19,P19,(O19+P19)/2)</f>
        <v>28.294820785522461</v>
      </c>
      <c r="AY19">
        <f>0.61365*EXP(17.502*AX19/(240.97+AX19))</f>
        <v>3.8605528006095926</v>
      </c>
      <c r="AZ19">
        <f>IF(AW19&lt;&gt;0,(1000-(AV19+U19)/2)/AW19*AP19,0)</f>
        <v>4.5624813164339043E-2</v>
      </c>
      <c r="BA19">
        <f>U19*AA19/1000</f>
        <v>1.5488491991831397</v>
      </c>
      <c r="BB19">
        <f>(AY19-BA19)</f>
        <v>2.3117036014264531</v>
      </c>
      <c r="BC19">
        <f>1/(1.6/F19+1.37/N19)</f>
        <v>2.8535654476159501E-2</v>
      </c>
      <c r="BD19">
        <f>G19*AA19*0.001</f>
        <v>-20.521806290845937</v>
      </c>
      <c r="BE19">
        <f>G19/S19</f>
        <v>-2.1593383049747459</v>
      </c>
      <c r="BF19">
        <f>(1-AP19*AA19/AU19/F19)*100</f>
        <v>38.709119890436504</v>
      </c>
      <c r="BG19">
        <f>(S19-E19/(N19/1.35))</f>
        <v>96.213794965971033</v>
      </c>
      <c r="BH19">
        <f>E19*BF19/100/BG19</f>
        <v>3.5617478962149229E-2</v>
      </c>
    </row>
    <row r="20" spans="1:60" x14ac:dyDescent="0.2">
      <c r="A20" s="1" t="s">
        <v>12</v>
      </c>
      <c r="B20" s="1" t="s">
        <v>83</v>
      </c>
    </row>
    <row r="21" spans="1:60" x14ac:dyDescent="0.2">
      <c r="A21" s="1">
        <v>5</v>
      </c>
      <c r="B21" s="1" t="s">
        <v>84</v>
      </c>
      <c r="C21" s="1">
        <v>1349.4999069953337</v>
      </c>
      <c r="D21" s="1">
        <v>0</v>
      </c>
      <c r="E21">
        <f>(R21-S21*(1000-T21)/(1000-U21))*AO21</f>
        <v>8.4170304678176677</v>
      </c>
      <c r="F21">
        <f>IF(AZ21&lt;&gt;0,1/(1/AZ21-1/N21),0)</f>
        <v>5.4270497551162804E-2</v>
      </c>
      <c r="G21">
        <f>((BC21-AP21/2)*S21-E21)/(BC21+AP21/2)</f>
        <v>-205.57031881942507</v>
      </c>
      <c r="H21">
        <f>AP21*1000</f>
        <v>1.3392677358472933</v>
      </c>
      <c r="I21">
        <f>(AU21-BA21)</f>
        <v>2.3514535124532836</v>
      </c>
      <c r="J21">
        <f>(P21+AT21*D21)</f>
        <v>28.542861938476562</v>
      </c>
      <c r="K21" s="1">
        <v>2</v>
      </c>
      <c r="L21">
        <f>(K21*AI21+AJ21)</f>
        <v>4.644859790802002</v>
      </c>
      <c r="M21" s="1">
        <v>1</v>
      </c>
      <c r="N21">
        <f>L21*(M21+1)*(M21+1)/(M21*M21+1)</f>
        <v>9.2897195816040039</v>
      </c>
      <c r="O21" s="1">
        <v>28.501127243041992</v>
      </c>
      <c r="P21" s="1">
        <v>28.542861938476562</v>
      </c>
      <c r="Q21" s="1">
        <v>28.390653610229492</v>
      </c>
      <c r="R21" s="1">
        <v>42.915790557861328</v>
      </c>
      <c r="S21" s="1">
        <v>40.547237396240234</v>
      </c>
      <c r="T21" s="1">
        <v>15.688641548156738</v>
      </c>
      <c r="U21" s="1">
        <v>16.057083129882812</v>
      </c>
      <c r="V21" s="1">
        <v>39.139743804931641</v>
      </c>
      <c r="W21" s="1">
        <v>40.058925628662109</v>
      </c>
      <c r="X21" s="1">
        <v>715.31719970703125</v>
      </c>
      <c r="Y21" s="1">
        <v>996.05157470703125</v>
      </c>
      <c r="Z21" s="1">
        <v>65.435707092285156</v>
      </c>
      <c r="AA21" s="1">
        <v>97.474258422851562</v>
      </c>
      <c r="AB21" s="1">
        <v>-1.5315437316894531</v>
      </c>
      <c r="AC21" s="1">
        <v>0.30079549551010132</v>
      </c>
      <c r="AD21" s="1">
        <v>3.8433331996202469E-2</v>
      </c>
      <c r="AE21" s="1">
        <v>2.0651062950491905E-3</v>
      </c>
      <c r="AF21" s="1">
        <v>2.8741071000695229E-2</v>
      </c>
      <c r="AG21" s="1">
        <v>3.0477801337838173E-3</v>
      </c>
      <c r="AH21" s="1">
        <v>1</v>
      </c>
      <c r="AI21" s="1">
        <v>-1.355140209197998</v>
      </c>
      <c r="AJ21" s="1">
        <v>7.355140209197998</v>
      </c>
      <c r="AK21" s="1">
        <v>1</v>
      </c>
      <c r="AL21" s="1">
        <v>0</v>
      </c>
      <c r="AM21" s="1">
        <v>0.15999999642372131</v>
      </c>
      <c r="AN21" s="1">
        <v>111235</v>
      </c>
      <c r="AO21">
        <f>X21*0.000001/(K21*0.0001)</f>
        <v>3.576585998535156</v>
      </c>
      <c r="AP21">
        <f>(U21-T21)/(1000-U21)*AO21</f>
        <v>1.3392677358472934E-3</v>
      </c>
      <c r="AQ21">
        <f>(P21+273.15)</f>
        <v>301.69286193847654</v>
      </c>
      <c r="AR21">
        <f>(O21+273.15)</f>
        <v>301.65112724304197</v>
      </c>
      <c r="AS21">
        <f>(Y21*AK21+Z21*AL21)*AM21</f>
        <v>159.36824839096698</v>
      </c>
      <c r="AT21">
        <f>((AS21+0.00000010773*(AR21^4-AQ21^4))-AP21*44100)/(L21*0.92*2*29.3+0.00000043092*AQ21^3)</f>
        <v>0.38060665793597798</v>
      </c>
      <c r="AU21">
        <f>0.61365*EXP(17.502*J21/(240.97+J21))</f>
        <v>3.9166057829726908</v>
      </c>
      <c r="AV21">
        <f>AU21*1000/AA21</f>
        <v>40.180924136730788</v>
      </c>
      <c r="AW21">
        <f>(AV21-U21)</f>
        <v>24.123841006847975</v>
      </c>
      <c r="AX21">
        <f>IF(D21,P21,(O21+P21)/2)</f>
        <v>28.521994590759277</v>
      </c>
      <c r="AY21">
        <f>0.61365*EXP(17.502*AX21/(240.97+AX21))</f>
        <v>3.9118629337650157</v>
      </c>
      <c r="AZ21">
        <f>IF(AW21&lt;&gt;0,(1000-(AV21+U21)/2)/AW21*AP21,0)</f>
        <v>5.3955290998127049E-2</v>
      </c>
      <c r="BA21">
        <f>U21*AA21/1000</f>
        <v>1.5651522705194074</v>
      </c>
      <c r="BB21">
        <f>(AY21-BA21)</f>
        <v>2.3467106632456085</v>
      </c>
      <c r="BC21">
        <f>1/(1.6/F21+1.37/N21)</f>
        <v>3.3750235258425965E-2</v>
      </c>
      <c r="BD21">
        <f>G21*AA21*0.001</f>
        <v>-20.037814380672625</v>
      </c>
      <c r="BE21">
        <f>G21/S21</f>
        <v>-5.0698970391133651</v>
      </c>
      <c r="BF21">
        <f>(1-AP21*AA21/AU21/F21)*100</f>
        <v>38.583695307668577</v>
      </c>
      <c r="BG21">
        <f>(S21-E21/(N21/1.35))</f>
        <v>39.324058264541208</v>
      </c>
      <c r="BH21">
        <f>E21*BF21/100/BG21</f>
        <v>8.2585611276666887E-2</v>
      </c>
    </row>
    <row r="22" spans="1:60" x14ac:dyDescent="0.2">
      <c r="A22" s="1" t="s">
        <v>12</v>
      </c>
      <c r="B22" s="1" t="s">
        <v>85</v>
      </c>
    </row>
    <row r="23" spans="1:60" x14ac:dyDescent="0.2">
      <c r="A23" s="1" t="s">
        <v>12</v>
      </c>
      <c r="B23" s="1" t="s">
        <v>86</v>
      </c>
    </row>
    <row r="24" spans="1:60" x14ac:dyDescent="0.2">
      <c r="A24" s="1">
        <v>6</v>
      </c>
      <c r="B24" s="1" t="s">
        <v>87</v>
      </c>
      <c r="C24" s="1">
        <v>1714.0002477597445</v>
      </c>
      <c r="D24" s="1">
        <v>0</v>
      </c>
      <c r="E24">
        <f>(R24-S24*(1000-T24)/(1000-U24))*AO24</f>
        <v>2.0488691868708022</v>
      </c>
      <c r="F24">
        <f>IF(AZ24&lt;&gt;0,1/(1/AZ24-1/N24),0)</f>
        <v>4.3551145605039483E-2</v>
      </c>
      <c r="G24">
        <f>((BC24-AP24/2)*S24-E24)/(BC24+AP24/2)</f>
        <v>309.32044269943481</v>
      </c>
      <c r="H24">
        <f>AP24*1000</f>
        <v>1.0761289431612429</v>
      </c>
      <c r="I24">
        <f>(AU24-BA24)</f>
        <v>2.35201009784174</v>
      </c>
      <c r="J24">
        <f>(P24+AT24*D24)</f>
        <v>28.547863006591797</v>
      </c>
      <c r="K24" s="1">
        <v>2</v>
      </c>
      <c r="L24">
        <f>(K24*AI24+AJ24)</f>
        <v>4.644859790802002</v>
      </c>
      <c r="M24" s="1">
        <v>1</v>
      </c>
      <c r="N24">
        <f>L24*(M24+1)*(M24+1)/(M24*M24+1)</f>
        <v>9.2897195816040039</v>
      </c>
      <c r="O24" s="1">
        <v>28.551233291625977</v>
      </c>
      <c r="P24" s="1">
        <v>28.547863006591797</v>
      </c>
      <c r="Q24" s="1">
        <v>28.443317413330078</v>
      </c>
      <c r="R24" s="1">
        <v>400.29147338867188</v>
      </c>
      <c r="S24" s="1">
        <v>398.95187377929688</v>
      </c>
      <c r="T24" s="1">
        <v>15.489092826843262</v>
      </c>
      <c r="U24" s="1">
        <v>16.061456680297852</v>
      </c>
      <c r="V24" s="1">
        <v>38.533447265625</v>
      </c>
      <c r="W24" s="1">
        <v>39.957359313964844</v>
      </c>
      <c r="X24" s="1">
        <v>369.99008178710938</v>
      </c>
      <c r="Y24" s="1">
        <v>1002.3587036132812</v>
      </c>
      <c r="Z24" s="1">
        <v>65.52325439453125</v>
      </c>
      <c r="AA24" s="1">
        <v>97.483879089355469</v>
      </c>
      <c r="AB24" s="1">
        <v>-1.4762947559356689</v>
      </c>
      <c r="AC24" s="1">
        <v>0.26931837201118469</v>
      </c>
      <c r="AD24" s="1">
        <v>2.6158329099416733E-2</v>
      </c>
      <c r="AE24" s="1">
        <v>2.1977806463837624E-3</v>
      </c>
      <c r="AF24" s="1">
        <v>4.6212781220674515E-2</v>
      </c>
      <c r="AG24" s="1">
        <v>2.2278677206486464E-3</v>
      </c>
      <c r="AH24" s="1">
        <v>0.3333333432674408</v>
      </c>
      <c r="AI24" s="1">
        <v>-1.355140209197998</v>
      </c>
      <c r="AJ24" s="1">
        <v>7.355140209197998</v>
      </c>
      <c r="AK24" s="1">
        <v>1</v>
      </c>
      <c r="AL24" s="1">
        <v>0</v>
      </c>
      <c r="AM24" s="1">
        <v>0.15999999642372131</v>
      </c>
      <c r="AN24" s="1">
        <v>111115</v>
      </c>
      <c r="AO24">
        <f>X24*0.000001/(K24*0.0001)</f>
        <v>1.8499504089355467</v>
      </c>
      <c r="AP24">
        <f>(U24-T24)/(1000-U24)*AO24</f>
        <v>1.0761289431612429E-3</v>
      </c>
      <c r="AQ24">
        <f>(P24+273.15)</f>
        <v>301.69786300659177</v>
      </c>
      <c r="AR24">
        <f>(O24+273.15)</f>
        <v>301.70123329162595</v>
      </c>
      <c r="AS24">
        <f>(Y24*AK24+Z24*AL24)*AM24</f>
        <v>160.37738899341093</v>
      </c>
      <c r="AT24">
        <f>((AS24+0.00000010773*(AR24^4-AQ24^4))-AP24*44100)/(L24*0.92*2*29.3+0.00000043092*AQ24^3)</f>
        <v>0.43073860119507729</v>
      </c>
      <c r="AU24">
        <f>0.61365*EXP(17.502*J24/(240.97+J24))</f>
        <v>3.9177431988628162</v>
      </c>
      <c r="AV24">
        <f>AU24*1000/AA24</f>
        <v>40.188626421726028</v>
      </c>
      <c r="AW24">
        <f>(AV24-U24)</f>
        <v>24.127169741428176</v>
      </c>
      <c r="AX24">
        <f>IF(D24,P24,(O24+P24)/2)</f>
        <v>28.549548149108887</v>
      </c>
      <c r="AY24">
        <f>0.61365*EXP(17.502*AX24/(240.97+AX24))</f>
        <v>3.9181265234528766</v>
      </c>
      <c r="AZ24">
        <f>IF(AW24&lt;&gt;0,(1000-(AV24+U24)/2)/AW24*AP24,0)</f>
        <v>4.3347926140079367E-2</v>
      </c>
      <c r="BA24">
        <f>U24*AA24/1000</f>
        <v>1.5657331010210764</v>
      </c>
      <c r="BB24">
        <f>(AY24-BA24)</f>
        <v>2.3523934224317999</v>
      </c>
      <c r="BC24">
        <f>1/(1.6/F24+1.37/N24)</f>
        <v>2.711063883836691E-2</v>
      </c>
      <c r="BD24">
        <f>G24*AA24*0.001</f>
        <v>30.153756635977611</v>
      </c>
      <c r="BE24">
        <f>G24/S24</f>
        <v>0.77533272314081969</v>
      </c>
      <c r="BF24">
        <f>(1-AP24*AA24/AU24/F24)*100</f>
        <v>38.516077617765767</v>
      </c>
      <c r="BG24">
        <f>(S24-E24/(N24/1.35))</f>
        <v>398.65412815005817</v>
      </c>
      <c r="BH24">
        <f>E24*BF24/100/BG24</f>
        <v>1.9795205682771743E-3</v>
      </c>
    </row>
    <row r="25" spans="1:60" x14ac:dyDescent="0.2">
      <c r="A25" s="1">
        <v>7</v>
      </c>
      <c r="B25" s="1" t="s">
        <v>88</v>
      </c>
      <c r="C25" s="1">
        <v>1770.5002438658848</v>
      </c>
      <c r="D25" s="1">
        <v>0</v>
      </c>
      <c r="E25">
        <f>(R25-S25*(1000-T25)/(1000-U25))*AO25</f>
        <v>2.6954633483142389</v>
      </c>
      <c r="F25">
        <f>IF(AZ25&lt;&gt;0,1/(1/AZ25-1/N25),0)</f>
        <v>4.9604931026337278E-2</v>
      </c>
      <c r="G25">
        <f>((BC25-AP25/2)*S25-E25)/(BC25+AP25/2)</f>
        <v>297.5962721089187</v>
      </c>
      <c r="H25">
        <f>AP25*1000</f>
        <v>1.2456554172851435</v>
      </c>
      <c r="I25">
        <f>(AU25-BA25)</f>
        <v>2.391654857688879</v>
      </c>
      <c r="J25">
        <f>(P25+AT25*D25)</f>
        <v>28.671966552734375</v>
      </c>
      <c r="K25" s="1">
        <v>2</v>
      </c>
      <c r="L25">
        <f>(K25*AI25+AJ25)</f>
        <v>4.644859790802002</v>
      </c>
      <c r="M25" s="1">
        <v>1</v>
      </c>
      <c r="N25">
        <f>L25*(M25+1)*(M25+1)/(M25*M25+1)</f>
        <v>9.2897195816040039</v>
      </c>
      <c r="O25" s="1">
        <v>28.660985946655273</v>
      </c>
      <c r="P25" s="1">
        <v>28.671966552734375</v>
      </c>
      <c r="Q25" s="1">
        <v>28.547042846679688</v>
      </c>
      <c r="R25" s="1">
        <v>400.01156616210938</v>
      </c>
      <c r="S25" s="1">
        <v>398.99349975585938</v>
      </c>
      <c r="T25" s="1">
        <v>15.55406665802002</v>
      </c>
      <c r="U25" s="1">
        <v>15.944967269897461</v>
      </c>
      <c r="V25" s="1">
        <v>38.450115203857422</v>
      </c>
      <c r="W25" s="1">
        <v>39.416435241699219</v>
      </c>
      <c r="X25" s="1">
        <v>627.16375732421875</v>
      </c>
      <c r="Y25" s="1">
        <v>1001.4903564453125</v>
      </c>
      <c r="Z25" s="1">
        <v>65.653129577636719</v>
      </c>
      <c r="AA25" s="1">
        <v>97.485694885253906</v>
      </c>
      <c r="AB25" s="1">
        <v>-1.4762947559356689</v>
      </c>
      <c r="AC25" s="1">
        <v>0.26931837201118469</v>
      </c>
      <c r="AD25" s="1">
        <v>2.6158329099416733E-2</v>
      </c>
      <c r="AE25" s="1">
        <v>2.1977806463837624E-3</v>
      </c>
      <c r="AF25" s="1">
        <v>4.6212781220674515E-2</v>
      </c>
      <c r="AG25" s="1">
        <v>2.2278677206486464E-3</v>
      </c>
      <c r="AH25" s="1">
        <v>0.66666668653488159</v>
      </c>
      <c r="AI25" s="1">
        <v>-1.355140209197998</v>
      </c>
      <c r="AJ25" s="1">
        <v>7.355140209197998</v>
      </c>
      <c r="AK25" s="1">
        <v>1</v>
      </c>
      <c r="AL25" s="1">
        <v>0</v>
      </c>
      <c r="AM25" s="1">
        <v>0.15999999642372131</v>
      </c>
      <c r="AN25" s="1">
        <v>111115</v>
      </c>
      <c r="AO25">
        <f>X25*0.000001/(K25*0.0001)</f>
        <v>3.1358187866210936</v>
      </c>
      <c r="AP25">
        <f>(U25-T25)/(1000-U25)*AO25</f>
        <v>1.2456554172851435E-3</v>
      </c>
      <c r="AQ25">
        <f>(P25+273.15)</f>
        <v>301.82196655273435</v>
      </c>
      <c r="AR25">
        <f>(O25+273.15)</f>
        <v>301.81098594665525</v>
      </c>
      <c r="AS25">
        <f>(Y25*AK25+Z25*AL25)*AM25</f>
        <v>160.23845344964138</v>
      </c>
      <c r="AT25">
        <f>((AS25+0.00000010773*(AR25^4-AQ25^4))-AP25*44100)/(L25*0.92*2*29.3+0.00000043092*AQ25^3)</f>
        <v>0.40103041925382027</v>
      </c>
      <c r="AU25">
        <f>0.61365*EXP(17.502*J25/(240.97+J25))</f>
        <v>3.9460610719174629</v>
      </c>
      <c r="AV25">
        <f>AU25*1000/AA25</f>
        <v>40.478360200049828</v>
      </c>
      <c r="AW25">
        <f>(AV25-U25)</f>
        <v>24.533392930152367</v>
      </c>
      <c r="AX25">
        <f>IF(D25,P25,(O25+P25)/2)</f>
        <v>28.666476249694824</v>
      </c>
      <c r="AY25">
        <f>0.61365*EXP(17.502*AX25/(240.97+AX25))</f>
        <v>3.9448045343081781</v>
      </c>
      <c r="AZ25">
        <f>IF(AW25&lt;&gt;0,(1000-(AV25+U25)/2)/AW25*AP25,0)</f>
        <v>4.9341459168303015E-2</v>
      </c>
      <c r="BA25">
        <f>U25*AA25/1000</f>
        <v>1.5544062142285839</v>
      </c>
      <c r="BB25">
        <f>(AY25-BA25)</f>
        <v>2.3903983200795942</v>
      </c>
      <c r="BC25">
        <f>1/(1.6/F25+1.37/N25)</f>
        <v>3.0861975543204561E-2</v>
      </c>
      <c r="BD25">
        <f>G25*AA25*0.001</f>
        <v>29.011379381799046</v>
      </c>
      <c r="BE25">
        <f>G25/S25</f>
        <v>0.74586746974829221</v>
      </c>
      <c r="BF25">
        <f>(1-AP25*AA25/AU25/F25)*100</f>
        <v>37.963089655606666</v>
      </c>
      <c r="BG25">
        <f>(S25-E25/(N25/1.35))</f>
        <v>398.60178981367443</v>
      </c>
      <c r="BH25">
        <f>E25*BF25/100/BG25</f>
        <v>2.5671765498917667E-3</v>
      </c>
    </row>
    <row r="26" spans="1:60" x14ac:dyDescent="0.2">
      <c r="A26" s="1" t="s">
        <v>12</v>
      </c>
      <c r="B26" s="1" t="s">
        <v>89</v>
      </c>
    </row>
    <row r="27" spans="1:60" x14ac:dyDescent="0.2">
      <c r="A27" s="1" t="s">
        <v>12</v>
      </c>
      <c r="B27" s="1" t="s">
        <v>90</v>
      </c>
    </row>
    <row r="28" spans="1:60" x14ac:dyDescent="0.2">
      <c r="A28" s="1">
        <v>8</v>
      </c>
      <c r="B28" s="1" t="s">
        <v>91</v>
      </c>
      <c r="C28" s="1">
        <v>2015.500244830735</v>
      </c>
      <c r="D28" s="1">
        <v>0</v>
      </c>
      <c r="E28">
        <f>(R28-S28*(1000-T28)/(1000-U28))*AO28</f>
        <v>2.5507741969412487</v>
      </c>
      <c r="F28">
        <f>IF(AZ28&lt;&gt;0,1/(1/AZ28-1/N28),0)</f>
        <v>1.9205579091878613E-2</v>
      </c>
      <c r="G28">
        <f>((BC28-AP28/2)*S28-E28)/(BC28+AP28/2)</f>
        <v>365.86206165989995</v>
      </c>
      <c r="H28">
        <f>AP28*1000</f>
        <v>0.48053564248660685</v>
      </c>
      <c r="I28">
        <f>(AU28-BA28)</f>
        <v>2.3754848804874888</v>
      </c>
      <c r="J28">
        <f>(P28+AT28*D28)</f>
        <v>28.609708786010742</v>
      </c>
      <c r="K28" s="1">
        <v>2</v>
      </c>
      <c r="L28">
        <f>(K28*AI28+AJ28)</f>
        <v>4.644859790802002</v>
      </c>
      <c r="M28" s="1">
        <v>1</v>
      </c>
      <c r="N28">
        <f>L28*(M28+1)*(M28+1)/(M28*M28+1)</f>
        <v>9.2897195816040039</v>
      </c>
      <c r="O28" s="1">
        <v>28.538629531860352</v>
      </c>
      <c r="P28" s="1">
        <v>28.609708786010742</v>
      </c>
      <c r="Q28" s="1">
        <v>28.414722442626953</v>
      </c>
      <c r="R28" s="1">
        <v>599.95928955078125</v>
      </c>
      <c r="S28" s="1">
        <v>598.0697021484375</v>
      </c>
      <c r="T28" s="1">
        <v>15.649477958679199</v>
      </c>
      <c r="U28" s="1">
        <v>15.964300155639648</v>
      </c>
      <c r="V28" s="1">
        <v>38.963104248046875</v>
      </c>
      <c r="W28" s="1">
        <v>39.746929168701172</v>
      </c>
      <c r="X28" s="1">
        <v>300.40081787109375</v>
      </c>
      <c r="Y28" s="1">
        <v>997.9957275390625</v>
      </c>
      <c r="Z28" s="1">
        <v>64.555007934570312</v>
      </c>
      <c r="AA28" s="1">
        <v>97.489273071289062</v>
      </c>
      <c r="AB28" s="1">
        <v>-4.0348458290100098</v>
      </c>
      <c r="AC28" s="1">
        <v>0.27743896842002869</v>
      </c>
      <c r="AD28" s="1">
        <v>2.0652113482356071E-2</v>
      </c>
      <c r="AE28" s="1">
        <v>1.2581492774188519E-3</v>
      </c>
      <c r="AF28" s="1">
        <v>3.8044027984142303E-2</v>
      </c>
      <c r="AG28" s="1">
        <v>1.7239268636330962E-3</v>
      </c>
      <c r="AH28" s="1">
        <v>0.66666668653488159</v>
      </c>
      <c r="AI28" s="1">
        <v>-1.355140209197998</v>
      </c>
      <c r="AJ28" s="1">
        <v>7.355140209197998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>X28*0.000001/(K28*0.0001)</f>
        <v>1.5020040893554687</v>
      </c>
      <c r="AP28">
        <f>(U28-T28)/(1000-U28)*AO28</f>
        <v>4.8053564248660686E-4</v>
      </c>
      <c r="AQ28">
        <f>(P28+273.15)</f>
        <v>301.75970878601072</v>
      </c>
      <c r="AR28">
        <f>(O28+273.15)</f>
        <v>301.68862953186033</v>
      </c>
      <c r="AS28">
        <f>(Y28*AK28+Z28*AL28)*AM28</f>
        <v>159.67931283713915</v>
      </c>
      <c r="AT28">
        <f>((AS28+0.00000010773*(AR28^4-AQ28^4))-AP28*44100)/(L28*0.92*2*29.3+0.00000043092*AQ28^3)</f>
        <v>0.52485800403889837</v>
      </c>
      <c r="AU28">
        <f>0.61365*EXP(17.502*J28/(240.97+J28))</f>
        <v>3.9318328977526651</v>
      </c>
      <c r="AV28">
        <f>AU28*1000/AA28</f>
        <v>40.330928458944513</v>
      </c>
      <c r="AW28">
        <f>(AV28-U28)</f>
        <v>24.366628303304864</v>
      </c>
      <c r="AX28">
        <f>IF(D28,P28,(O28+P28)/2)</f>
        <v>28.574169158935547</v>
      </c>
      <c r="AY28">
        <f>0.61365*EXP(17.502*AX28/(240.97+AX28))</f>
        <v>3.9237308725269999</v>
      </c>
      <c r="AZ28">
        <f>IF(AW28&lt;&gt;0,(1000-(AV28+U28)/2)/AW28*AP28,0)</f>
        <v>1.9165955369280459E-2</v>
      </c>
      <c r="BA28">
        <f>U28*AA28/1000</f>
        <v>1.5563480172651762</v>
      </c>
      <c r="BB28">
        <f>(AY28-BA28)</f>
        <v>2.3673828552618237</v>
      </c>
      <c r="BC28">
        <f>1/(1.6/F28+1.37/N28)</f>
        <v>1.1982275758906554E-2</v>
      </c>
      <c r="BD28">
        <f>G28*AA28*0.001</f>
        <v>35.667626435586783</v>
      </c>
      <c r="BE28">
        <f>G28/S28</f>
        <v>0.61173816420664473</v>
      </c>
      <c r="BF28">
        <f>(1-AP28*AA28/AU28/F28)*100</f>
        <v>37.961687058174554</v>
      </c>
      <c r="BG28">
        <f>(S28-E28/(N28/1.35))</f>
        <v>597.69901871331103</v>
      </c>
      <c r="BH28">
        <f>E28*BF28/100/BG28</f>
        <v>1.6200744653856616E-3</v>
      </c>
    </row>
    <row r="29" spans="1:60" x14ac:dyDescent="0.2">
      <c r="A29" s="1" t="s">
        <v>12</v>
      </c>
      <c r="B29" s="1" t="s">
        <v>92</v>
      </c>
    </row>
    <row r="30" spans="1:60" x14ac:dyDescent="0.2">
      <c r="A30" s="1">
        <v>9</v>
      </c>
      <c r="B30" s="1" t="s">
        <v>93</v>
      </c>
      <c r="C30" s="1">
        <v>2197.5002322876826</v>
      </c>
      <c r="D30" s="1">
        <v>0</v>
      </c>
      <c r="E30">
        <f>(R30-S30*(1000-T30)/(1000-U30))*AO30</f>
        <v>-0.26977632682391395</v>
      </c>
      <c r="F30">
        <f>IF(AZ30&lt;&gt;0,1/(1/AZ30-1/N30),0)</f>
        <v>1.3713571148680262E-2</v>
      </c>
      <c r="G30">
        <f>((BC30-AP30/2)*S30-E30)/(BC30+AP30/2)</f>
        <v>799.23503452035015</v>
      </c>
      <c r="H30">
        <f>AP30*1000</f>
        <v>0.34646396096598309</v>
      </c>
      <c r="I30">
        <f>(AU30-BA30)</f>
        <v>2.3970841828684364</v>
      </c>
      <c r="J30">
        <f>(P30+AT30*D30)</f>
        <v>28.708709716796875</v>
      </c>
      <c r="K30" s="1">
        <v>2</v>
      </c>
      <c r="L30">
        <f>(K30*AI30+AJ30)</f>
        <v>4.644859790802002</v>
      </c>
      <c r="M30" s="1">
        <v>1</v>
      </c>
      <c r="N30">
        <f>L30*(M30+1)*(M30+1)/(M30*M30+1)</f>
        <v>9.2897195816040039</v>
      </c>
      <c r="O30" s="1">
        <v>28.646398544311523</v>
      </c>
      <c r="P30" s="1">
        <v>28.708709716796875</v>
      </c>
      <c r="Q30" s="1">
        <v>28.530494689941406</v>
      </c>
      <c r="R30" s="1">
        <v>800.09075927734375</v>
      </c>
      <c r="S30" s="1">
        <v>800.08514404296875</v>
      </c>
      <c r="T30" s="1">
        <v>15.716031074523926</v>
      </c>
      <c r="U30" s="1">
        <v>15.973885536193848</v>
      </c>
      <c r="V30" s="1">
        <v>38.887630462646484</v>
      </c>
      <c r="W30" s="1">
        <v>39.525661468505859</v>
      </c>
      <c r="X30" s="1">
        <v>264.4356689453125</v>
      </c>
      <c r="Y30" s="1">
        <v>1001.1035766601562</v>
      </c>
      <c r="Z30" s="1">
        <v>65.387680053710938</v>
      </c>
      <c r="AA30" s="1">
        <v>97.496322631835938</v>
      </c>
      <c r="AB30" s="1">
        <v>-4.0348458290100098</v>
      </c>
      <c r="AC30" s="1">
        <v>0.27743896842002869</v>
      </c>
      <c r="AD30" s="1">
        <v>2.0652113482356071E-2</v>
      </c>
      <c r="AE30" s="1">
        <v>1.2581492774188519E-3</v>
      </c>
      <c r="AF30" s="1">
        <v>3.8044027984142303E-2</v>
      </c>
      <c r="AG30" s="1">
        <v>1.7239268636330962E-3</v>
      </c>
      <c r="AH30" s="1">
        <v>0.66666668653488159</v>
      </c>
      <c r="AI30" s="1">
        <v>-1.355140209197998</v>
      </c>
      <c r="AJ30" s="1">
        <v>7.355140209197998</v>
      </c>
      <c r="AK30" s="1">
        <v>1</v>
      </c>
      <c r="AL30" s="1">
        <v>0</v>
      </c>
      <c r="AM30" s="1">
        <v>0.15999999642372131</v>
      </c>
      <c r="AN30" s="1">
        <v>111115</v>
      </c>
      <c r="AO30">
        <f>X30*0.000001/(K30*0.0001)</f>
        <v>1.3221783447265623</v>
      </c>
      <c r="AP30">
        <f>(U30-T30)/(1000-U30)*AO30</f>
        <v>3.4646396096598309E-4</v>
      </c>
      <c r="AQ30">
        <f>(P30+273.15)</f>
        <v>301.85870971679685</v>
      </c>
      <c r="AR30">
        <f>(O30+273.15)</f>
        <v>301.7963985443115</v>
      </c>
      <c r="AS30">
        <f>(Y30*AK30+Z30*AL30)*AM30</f>
        <v>160.17656868539962</v>
      </c>
      <c r="AT30">
        <f>((AS30+0.00000010773*(AR30^4-AQ30^4))-AP30*44100)/(L30*0.92*2*29.3+0.00000043092*AQ30^3)</f>
        <v>0.54966762889530851</v>
      </c>
      <c r="AU30">
        <f>0.61365*EXP(17.502*J30/(240.97+J30))</f>
        <v>3.9544792807892093</v>
      </c>
      <c r="AV30">
        <f>AU30*1000/AA30</f>
        <v>40.560291650404615</v>
      </c>
      <c r="AW30">
        <f>(AV30-U30)</f>
        <v>24.586406114210767</v>
      </c>
      <c r="AX30">
        <f>IF(D30,P30,(O30+P30)/2)</f>
        <v>28.677554130554199</v>
      </c>
      <c r="AY30">
        <f>0.61365*EXP(17.502*AX30/(240.97+AX30))</f>
        <v>3.9473402306919003</v>
      </c>
      <c r="AZ30">
        <f>IF(AW30&lt;&gt;0,(1000-(AV30+U30)/2)/AW30*AP30,0)</f>
        <v>1.3693356886852168E-2</v>
      </c>
      <c r="BA30">
        <f>U30*AA30/1000</f>
        <v>1.5573950979207729</v>
      </c>
      <c r="BB30">
        <f>(AY30-BA30)</f>
        <v>2.3899451327711274</v>
      </c>
      <c r="BC30">
        <f>1/(1.6/F30+1.37/N30)</f>
        <v>8.5601618866768155E-3</v>
      </c>
      <c r="BD30">
        <f>G30*AA30*0.001</f>
        <v>77.922476784262585</v>
      </c>
      <c r="BE30">
        <f>G30/S30</f>
        <v>0.99893747618119388</v>
      </c>
      <c r="BF30">
        <f>(1-AP30*AA30/AU30/F30)*100</f>
        <v>37.711706471931649</v>
      </c>
      <c r="BG30">
        <f>(S30-E30/(N30/1.35))</f>
        <v>800.12434846006795</v>
      </c>
      <c r="BH30">
        <f>E30*BF30/100/BG30</f>
        <v>-1.271518067140421E-4</v>
      </c>
    </row>
    <row r="31" spans="1:60" x14ac:dyDescent="0.2">
      <c r="A31" s="1" t="s">
        <v>12</v>
      </c>
      <c r="B31" s="1" t="s">
        <v>94</v>
      </c>
    </row>
    <row r="32" spans="1:60" x14ac:dyDescent="0.2">
      <c r="A32" s="1" t="s">
        <v>12</v>
      </c>
      <c r="B32" s="1" t="s">
        <v>95</v>
      </c>
    </row>
    <row r="33" spans="1:60" x14ac:dyDescent="0.2">
      <c r="A33" s="1">
        <v>10</v>
      </c>
      <c r="B33" s="1" t="s">
        <v>96</v>
      </c>
      <c r="C33" s="1">
        <v>2438.0002466570586</v>
      </c>
      <c r="D33" s="1">
        <v>0</v>
      </c>
      <c r="E33">
        <f>(R33-S33*(1000-T33)/(1000-U33))*AO33</f>
        <v>4.7012306827172736</v>
      </c>
      <c r="F33">
        <f>IF(AZ33&lt;&gt;0,1/(1/AZ33-1/N33),0)</f>
        <v>1.123386030439618E-2</v>
      </c>
      <c r="G33">
        <f>((BC33-AP33/2)*S33-E33)/(BC33+AP33/2)</f>
        <v>299.77020355766882</v>
      </c>
      <c r="H33">
        <f>AP33*1000</f>
        <v>0.2775386239412943</v>
      </c>
      <c r="I33">
        <f>(AU33-BA33)</f>
        <v>2.3443486521976871</v>
      </c>
      <c r="J33">
        <f>(P33+AT33*D33)</f>
        <v>28.460390090942383</v>
      </c>
      <c r="K33" s="1">
        <v>2</v>
      </c>
      <c r="L33">
        <f>(K33*AI33+AJ33)</f>
        <v>4.644859790802002</v>
      </c>
      <c r="M33" s="1">
        <v>1</v>
      </c>
      <c r="N33">
        <f>L33*(M33+1)*(M33+1)/(M33*M33+1)</f>
        <v>9.2897195816040039</v>
      </c>
      <c r="O33" s="1">
        <v>28.403675079345703</v>
      </c>
      <c r="P33" s="1">
        <v>28.460390090942383</v>
      </c>
      <c r="Q33" s="1">
        <v>28.288297653198242</v>
      </c>
      <c r="R33" s="1">
        <v>1000.013427734375</v>
      </c>
      <c r="S33" s="1">
        <v>995.673828125</v>
      </c>
      <c r="T33" s="1">
        <v>15.695206642150879</v>
      </c>
      <c r="U33" s="1">
        <v>15.933318138122559</v>
      </c>
      <c r="V33" s="1">
        <v>39.389945983886719</v>
      </c>
      <c r="W33" s="1">
        <v>39.987529754638672</v>
      </c>
      <c r="X33" s="1">
        <v>229.40220642089844</v>
      </c>
      <c r="Y33" s="1">
        <v>999.0203857421875</v>
      </c>
      <c r="Z33" s="1">
        <v>39.736518859863281</v>
      </c>
      <c r="AA33" s="1">
        <v>97.502708435058594</v>
      </c>
      <c r="AB33" s="1">
        <v>-10.446750640869141</v>
      </c>
      <c r="AC33" s="1">
        <v>0.27964490652084351</v>
      </c>
      <c r="AD33" s="1">
        <v>7.2673946619033813E-2</v>
      </c>
      <c r="AE33" s="1">
        <v>3.3920237328857183E-3</v>
      </c>
      <c r="AF33" s="1">
        <v>9.009069949388504E-2</v>
      </c>
      <c r="AG33" s="1">
        <v>3.1844142358750105E-3</v>
      </c>
      <c r="AH33" s="1">
        <v>0.66666668653488159</v>
      </c>
      <c r="AI33" s="1">
        <v>-1.355140209197998</v>
      </c>
      <c r="AJ33" s="1">
        <v>7.355140209197998</v>
      </c>
      <c r="AK33" s="1">
        <v>1</v>
      </c>
      <c r="AL33" s="1">
        <v>0</v>
      </c>
      <c r="AM33" s="1">
        <v>0.15999999642372131</v>
      </c>
      <c r="AN33" s="1">
        <v>111115</v>
      </c>
      <c r="AO33">
        <f>X33*0.000001/(K33*0.0001)</f>
        <v>1.1470110321044922</v>
      </c>
      <c r="AP33">
        <f>(U33-T33)/(1000-U33)*AO33</f>
        <v>2.7753862394129433E-4</v>
      </c>
      <c r="AQ33">
        <f>(P33+273.15)</f>
        <v>301.61039009094236</v>
      </c>
      <c r="AR33">
        <f>(O33+273.15)</f>
        <v>301.55367507934568</v>
      </c>
      <c r="AS33">
        <f>(Y33*AK33+Z33*AL33)*AM33</f>
        <v>159.84325814597469</v>
      </c>
      <c r="AT33">
        <f>((AS33+0.00000010773*(AR33^4-AQ33^4))-AP33*44100)/(L33*0.92*2*29.3+0.00000043092*AQ33^3)</f>
        <v>0.56030803854337119</v>
      </c>
      <c r="AU33">
        <f>0.61365*EXP(17.502*J33/(240.97+J33))</f>
        <v>3.8978903250220815</v>
      </c>
      <c r="AV33">
        <f>AU33*1000/AA33</f>
        <v>39.977251786992774</v>
      </c>
      <c r="AW33">
        <f>(AV33-U33)</f>
        <v>24.043933648870215</v>
      </c>
      <c r="AX33">
        <f>IF(D33,P33,(O33+P33)/2)</f>
        <v>28.432032585144043</v>
      </c>
      <c r="AY33">
        <f>0.61365*EXP(17.502*AX33/(240.97+AX33))</f>
        <v>3.8914731613648539</v>
      </c>
      <c r="AZ33">
        <f>IF(AW33&lt;&gt;0,(1000-(AV33+U33)/2)/AW33*AP33,0)</f>
        <v>1.1220291844116607E-2</v>
      </c>
      <c r="BA33">
        <f>U33*AA33/1000</f>
        <v>1.5535416728243945</v>
      </c>
      <c r="BB33">
        <f>(AY33-BA33)</f>
        <v>2.3379314885404594</v>
      </c>
      <c r="BC33">
        <f>1/(1.6/F33+1.37/N33)</f>
        <v>7.0139001829815934E-3</v>
      </c>
      <c r="BD33">
        <f>G33*AA33*0.001</f>
        <v>29.228406755001547</v>
      </c>
      <c r="BE33">
        <f>G33/S33</f>
        <v>0.30107269578651086</v>
      </c>
      <c r="BF33">
        <f>(1-AP33*AA33/AU33/F33)*100</f>
        <v>38.200995934537353</v>
      </c>
      <c r="BG33">
        <f>(S33-E33/(N33/1.35))</f>
        <v>994.99063619806213</v>
      </c>
      <c r="BH33">
        <f>E33*BF33/100/BG33</f>
        <v>1.804958636435403E-3</v>
      </c>
    </row>
    <row r="34" spans="1:60" x14ac:dyDescent="0.2">
      <c r="A34" s="1" t="s">
        <v>12</v>
      </c>
      <c r="B34" s="1" t="s">
        <v>97</v>
      </c>
    </row>
    <row r="35" spans="1:60" x14ac:dyDescent="0.2">
      <c r="A35" s="1" t="s">
        <v>12</v>
      </c>
      <c r="B35" s="1" t="s">
        <v>98</v>
      </c>
    </row>
    <row r="36" spans="1:60" x14ac:dyDescent="0.2">
      <c r="A36" s="1">
        <v>11</v>
      </c>
      <c r="B36" s="1" t="s">
        <v>99</v>
      </c>
      <c r="C36" s="1">
        <v>3153.0002136453986</v>
      </c>
      <c r="D36" s="1">
        <v>0</v>
      </c>
      <c r="E36">
        <f>(R36-S36*(1000-T36)/(1000-U36))*AO36</f>
        <v>6.1391031849315834</v>
      </c>
      <c r="F36">
        <f>IF(AZ36&lt;&gt;0,1/(1/AZ36-1/N36),0)</f>
        <v>1.0417157931001385E-2</v>
      </c>
      <c r="G36">
        <f>((BC36-AP36/2)*S36-E36)/(BC36+AP36/2)</f>
        <v>219.60688957709417</v>
      </c>
      <c r="H36">
        <f>AP36*1000</f>
        <v>0.25246587393890052</v>
      </c>
      <c r="I36">
        <f>(AU36-BA36)</f>
        <v>2.3002053031245207</v>
      </c>
      <c r="J36">
        <f>(P36+AT36*D36)</f>
        <v>28.280866622924805</v>
      </c>
      <c r="K36" s="1">
        <v>2</v>
      </c>
      <c r="L36">
        <f>(K36*AI36+AJ36)</f>
        <v>4.644859790802002</v>
      </c>
      <c r="M36" s="1">
        <v>1</v>
      </c>
      <c r="N36">
        <f>L36*(M36+1)*(M36+1)/(M36*M36+1)</f>
        <v>9.2897195816040039</v>
      </c>
      <c r="O36" s="1">
        <v>28.269268035888672</v>
      </c>
      <c r="P36" s="1">
        <v>28.280866622924805</v>
      </c>
      <c r="Q36" s="1">
        <v>28.163867950439453</v>
      </c>
      <c r="R36" s="1">
        <v>1199.99169921875</v>
      </c>
      <c r="S36" s="1">
        <v>1190.8060302734375</v>
      </c>
      <c r="T36" s="1">
        <v>15.615222930908203</v>
      </c>
      <c r="U36" s="1">
        <v>15.969590187072754</v>
      </c>
      <c r="V36" s="1">
        <v>39.50018310546875</v>
      </c>
      <c r="W36" s="1">
        <v>40.396583557128906</v>
      </c>
      <c r="X36" s="1">
        <v>140.21278381347656</v>
      </c>
      <c r="Y36" s="1">
        <v>1003.6492919921875</v>
      </c>
      <c r="Z36" s="1">
        <v>39.756725311279297</v>
      </c>
      <c r="AA36" s="1">
        <v>97.511268615722656</v>
      </c>
      <c r="AB36" s="1">
        <v>-14.001651763916016</v>
      </c>
      <c r="AC36" s="1">
        <v>0.27702721953392029</v>
      </c>
      <c r="AD36" s="1">
        <v>5.5126436054706573E-2</v>
      </c>
      <c r="AE36" s="1">
        <v>3.1373989768326283E-3</v>
      </c>
      <c r="AF36" s="1">
        <v>4.5987885445356369E-2</v>
      </c>
      <c r="AG36" s="1">
        <v>2.4957635905593634E-3</v>
      </c>
      <c r="AH36" s="1">
        <v>0.3333333432674408</v>
      </c>
      <c r="AI36" s="1">
        <v>-1.355140209197998</v>
      </c>
      <c r="AJ36" s="1">
        <v>7.355140209197998</v>
      </c>
      <c r="AK36" s="1">
        <v>1</v>
      </c>
      <c r="AL36" s="1">
        <v>0</v>
      </c>
      <c r="AM36" s="1">
        <v>0.15999999642372131</v>
      </c>
      <c r="AN36" s="1">
        <v>111115</v>
      </c>
      <c r="AO36">
        <f>X36*0.000001/(K36*0.0001)</f>
        <v>0.70106391906738275</v>
      </c>
      <c r="AP36">
        <f>(U36-T36)/(1000-U36)*AO36</f>
        <v>2.5246587393890053E-4</v>
      </c>
      <c r="AQ36">
        <f>(P36+273.15)</f>
        <v>301.43086662292478</v>
      </c>
      <c r="AR36">
        <f>(O36+273.15)</f>
        <v>301.41926803588865</v>
      </c>
      <c r="AS36">
        <f>(Y36*AK36+Z36*AL36)*AM36</f>
        <v>160.58388312942043</v>
      </c>
      <c r="AT36">
        <f>((AS36+0.00000010773*(AR36^4-AQ36^4))-AP36*44100)/(L36*0.92*2*29.3+0.00000043092*AQ36^3)</f>
        <v>0.56942892370068865</v>
      </c>
      <c r="AU36">
        <f>0.61365*EXP(17.502*J36/(240.97+J36))</f>
        <v>3.8574203015391806</v>
      </c>
      <c r="AV36">
        <f>AU36*1000/AA36</f>
        <v>39.558713124128225</v>
      </c>
      <c r="AW36">
        <f>(AV36-U36)</f>
        <v>23.589122937055471</v>
      </c>
      <c r="AX36">
        <f>IF(D36,P36,(O36+P36)/2)</f>
        <v>28.275067329406738</v>
      </c>
      <c r="AY36">
        <f>0.61365*EXP(17.502*AX36/(240.97+AX36))</f>
        <v>3.8561190999519352</v>
      </c>
      <c r="AZ36">
        <f>IF(AW36&lt;&gt;0,(1000-(AV36+U36)/2)/AW36*AP36,0)</f>
        <v>1.0405489588653458E-2</v>
      </c>
      <c r="BA36">
        <f>U36*AA36/1000</f>
        <v>1.5572149984146599</v>
      </c>
      <c r="BB36">
        <f>(AY36-BA36)</f>
        <v>2.2989041015372753</v>
      </c>
      <c r="BC36">
        <f>1/(1.6/F36+1.37/N36)</f>
        <v>6.5044783149361355E-3</v>
      </c>
      <c r="BD36">
        <f>G36*AA36*0.001</f>
        <v>21.414146399415376</v>
      </c>
      <c r="BE36">
        <f>G36/S36</f>
        <v>0.18441869120083912</v>
      </c>
      <c r="BF36">
        <f>(1-AP36*AA36/AU36/F36)*100</f>
        <v>38.735163505596923</v>
      </c>
      <c r="BG36">
        <f>(S36-E36/(N36/1.35))</f>
        <v>1189.913883936096</v>
      </c>
      <c r="BH36">
        <f>E36*BF36/100/BG36</f>
        <v>1.9984569375679851E-3</v>
      </c>
    </row>
    <row r="37" spans="1:60" x14ac:dyDescent="0.2">
      <c r="A37" s="1" t="s">
        <v>12</v>
      </c>
      <c r="B37" s="1" t="s">
        <v>100</v>
      </c>
    </row>
    <row r="38" spans="1:60" x14ac:dyDescent="0.2">
      <c r="A38" s="1" t="s">
        <v>12</v>
      </c>
      <c r="B38" s="1" t="s">
        <v>101</v>
      </c>
    </row>
    <row r="39" spans="1:60" x14ac:dyDescent="0.2">
      <c r="A39" s="1">
        <v>12</v>
      </c>
      <c r="B39" s="1" t="s">
        <v>102</v>
      </c>
      <c r="C39" s="1">
        <v>3444.000241626054</v>
      </c>
      <c r="D39" s="1">
        <v>0</v>
      </c>
      <c r="E39">
        <f>(R39-S39*(1000-T39)/(1000-U39))*AO39</f>
        <v>5.9998422985004138</v>
      </c>
      <c r="F39">
        <f>IF(AZ39&lt;&gt;0,1/(1/AZ39-1/N39),0)</f>
        <v>7.998679901032724E-3</v>
      </c>
      <c r="G39">
        <f>((BC39-AP39/2)*S39-E39)/(BC39+AP39/2)</f>
        <v>157.95117309419049</v>
      </c>
      <c r="H39">
        <f>AP39*1000</f>
        <v>0.19105234789541717</v>
      </c>
      <c r="I39">
        <f>(AU39-BA39)</f>
        <v>2.2667882158282238</v>
      </c>
      <c r="J39">
        <f>(P39+AT39*D39)</f>
        <v>28.125875473022461</v>
      </c>
      <c r="K39" s="1">
        <v>2</v>
      </c>
      <c r="L39">
        <f>(K39*AI39+AJ39)</f>
        <v>4.644859790802002</v>
      </c>
      <c r="M39" s="1">
        <v>1</v>
      </c>
      <c r="N39">
        <f>L39*(M39+1)*(M39+1)/(M39*M39+1)</f>
        <v>9.2897195816040039</v>
      </c>
      <c r="O39" s="1">
        <v>28.107944488525391</v>
      </c>
      <c r="P39" s="1">
        <v>28.125875473022461</v>
      </c>
      <c r="Q39" s="1">
        <v>27.995742797851562</v>
      </c>
      <c r="R39" s="1">
        <v>1400.01171875</v>
      </c>
      <c r="S39" s="1">
        <v>1388.575927734375</v>
      </c>
      <c r="T39" s="1">
        <v>15.614035606384277</v>
      </c>
      <c r="U39" s="1">
        <v>15.957200050354004</v>
      </c>
      <c r="V39" s="1">
        <v>39.869369506835938</v>
      </c>
      <c r="W39" s="1">
        <v>40.745616912841797</v>
      </c>
      <c r="X39" s="1">
        <v>109.57061004638672</v>
      </c>
      <c r="Y39" s="1">
        <v>999.96759033203125</v>
      </c>
      <c r="Z39" s="1">
        <v>39.854629516601562</v>
      </c>
      <c r="AA39" s="1">
        <v>97.51007080078125</v>
      </c>
      <c r="AB39" s="1">
        <v>-17.849021911621094</v>
      </c>
      <c r="AC39" s="1">
        <v>0.27310752868652344</v>
      </c>
      <c r="AD39" s="1">
        <v>0.46354475617408752</v>
      </c>
      <c r="AE39" s="1">
        <v>5.3884205408394337E-3</v>
      </c>
      <c r="AF39" s="1">
        <v>0.31844639778137207</v>
      </c>
      <c r="AG39" s="1">
        <v>8.0470442771911621E-3</v>
      </c>
      <c r="AH39" s="1">
        <v>0.66666668653488159</v>
      </c>
      <c r="AI39" s="1">
        <v>-1.355140209197998</v>
      </c>
      <c r="AJ39" s="1">
        <v>7.355140209197998</v>
      </c>
      <c r="AK39" s="1">
        <v>1</v>
      </c>
      <c r="AL39" s="1">
        <v>0</v>
      </c>
      <c r="AM39" s="1">
        <v>0.15999999642372131</v>
      </c>
      <c r="AN39" s="1">
        <v>111115</v>
      </c>
      <c r="AO39">
        <f>X39*0.000001/(K39*0.0001)</f>
        <v>0.54785305023193354</v>
      </c>
      <c r="AP39">
        <f>(U39-T39)/(1000-U39)*AO39</f>
        <v>1.9105234789541716E-4</v>
      </c>
      <c r="AQ39">
        <f>(P39+273.15)</f>
        <v>301.27587547302244</v>
      </c>
      <c r="AR39">
        <f>(O39+273.15)</f>
        <v>301.25794448852537</v>
      </c>
      <c r="AS39">
        <f>(Y39*AK39+Z39*AL39)*AM39</f>
        <v>159.99481087696222</v>
      </c>
      <c r="AT39">
        <f>((AS39+0.00000010773*(AR39^4-AQ39^4))-AP39*44100)/(L39*0.92*2*29.3+0.00000043092*AQ39^3)</f>
        <v>0.57726739041446018</v>
      </c>
      <c r="AU39">
        <f>0.61365*EXP(17.502*J39/(240.97+J39))</f>
        <v>3.8227759225204725</v>
      </c>
      <c r="AV39">
        <f>AU39*1000/AA39</f>
        <v>39.203908797591033</v>
      </c>
      <c r="AW39">
        <f>(AV39-U39)</f>
        <v>23.24670874723703</v>
      </c>
      <c r="AX39">
        <f>IF(D39,P39,(O39+P39)/2)</f>
        <v>28.116909980773926</v>
      </c>
      <c r="AY39">
        <f>0.61365*EXP(17.502*AX39/(240.97+AX39))</f>
        <v>3.820780243740769</v>
      </c>
      <c r="AZ39">
        <f>IF(AW39&lt;&gt;0,(1000-(AV39+U39)/2)/AW39*AP39,0)</f>
        <v>7.9917987632783065E-3</v>
      </c>
      <c r="BA39">
        <f>U39*AA39/1000</f>
        <v>1.555987706692249</v>
      </c>
      <c r="BB39">
        <f>(AY39-BA39)</f>
        <v>2.2647925370485202</v>
      </c>
      <c r="BC39">
        <f>1/(1.6/F39+1.37/N39)</f>
        <v>4.9954919988152401E-3</v>
      </c>
      <c r="BD39">
        <f>G39*AA39*0.001</f>
        <v>15.401830071480971</v>
      </c>
      <c r="BE39">
        <f>G39/S39</f>
        <v>0.11375047625368706</v>
      </c>
      <c r="BF39">
        <f>(1-AP39*AA39/AU39/F39)*100</f>
        <v>39.073715810484607</v>
      </c>
      <c r="BG39">
        <f>(S39-E39/(N39/1.35))</f>
        <v>1387.7040190581417</v>
      </c>
      <c r="BH39">
        <f>E39*BF39/100/BG39</f>
        <v>1.6893813785914212E-3</v>
      </c>
    </row>
    <row r="40" spans="1:60" x14ac:dyDescent="0.2">
      <c r="A40" s="1">
        <v>13</v>
      </c>
      <c r="B40" s="1" t="s">
        <v>103</v>
      </c>
      <c r="C40" s="1">
        <v>3467.000240040943</v>
      </c>
      <c r="D40" s="1">
        <v>0</v>
      </c>
      <c r="E40">
        <f>(R40-S40*(1000-T40)/(1000-U40))*AO40</f>
        <v>6.8198871339203881</v>
      </c>
      <c r="F40">
        <f>IF(AZ40&lt;&gt;0,1/(1/AZ40-1/N40),0)</f>
        <v>9.229397494166864E-3</v>
      </c>
      <c r="G40">
        <f>((BC40-AP40/2)*S40-E40)/(BC40+AP40/2)</f>
        <v>175.27480935347543</v>
      </c>
      <c r="H40">
        <f>AP40*1000</f>
        <v>0.22084742327957582</v>
      </c>
      <c r="I40">
        <f>(AU40-BA40)</f>
        <v>2.2711190861550854</v>
      </c>
      <c r="J40">
        <f>(P40+AT40*D40)</f>
        <v>28.146821975708008</v>
      </c>
      <c r="K40" s="1">
        <v>2</v>
      </c>
      <c r="L40">
        <f>(K40*AI40+AJ40)</f>
        <v>4.644859790802002</v>
      </c>
      <c r="M40" s="1">
        <v>1</v>
      </c>
      <c r="N40">
        <f>L40*(M40+1)*(M40+1)/(M40*M40+1)</f>
        <v>9.2897195816040039</v>
      </c>
      <c r="O40" s="1">
        <v>28.109718322753906</v>
      </c>
      <c r="P40" s="1">
        <v>28.146821975708008</v>
      </c>
      <c r="Q40" s="1">
        <v>28.003747940063477</v>
      </c>
      <c r="R40" s="1">
        <v>1399.8956298828125</v>
      </c>
      <c r="S40" s="1">
        <v>1388.5313720703125</v>
      </c>
      <c r="T40" s="1">
        <v>15.614158630371094</v>
      </c>
      <c r="U40" s="1">
        <v>15.960709571838379</v>
      </c>
      <c r="V40" s="1">
        <v>39.865386962890625</v>
      </c>
      <c r="W40" s="1">
        <v>40.750186920166016</v>
      </c>
      <c r="X40" s="1">
        <v>125.42025756835938</v>
      </c>
      <c r="Y40" s="1">
        <v>999.8017578125</v>
      </c>
      <c r="Z40" s="1">
        <v>39.69927978515625</v>
      </c>
      <c r="AA40" s="1">
        <v>97.509635925292969</v>
      </c>
      <c r="AB40" s="1">
        <v>-17.849021911621094</v>
      </c>
      <c r="AC40" s="1">
        <v>0.27310752868652344</v>
      </c>
      <c r="AD40" s="1">
        <v>0.46354475617408752</v>
      </c>
      <c r="AE40" s="1">
        <v>5.3884205408394337E-3</v>
      </c>
      <c r="AF40" s="1">
        <v>0.31844639778137207</v>
      </c>
      <c r="AG40" s="1">
        <v>8.0470442771911621E-3</v>
      </c>
      <c r="AH40" s="1">
        <v>0.66666668653488159</v>
      </c>
      <c r="AI40" s="1">
        <v>-1.355140209197998</v>
      </c>
      <c r="AJ40" s="1">
        <v>7.355140209197998</v>
      </c>
      <c r="AK40" s="1">
        <v>1</v>
      </c>
      <c r="AL40" s="1">
        <v>0</v>
      </c>
      <c r="AM40" s="1">
        <v>0.15999999642372131</v>
      </c>
      <c r="AN40" s="1">
        <v>111115</v>
      </c>
      <c r="AO40">
        <f>X40*0.000001/(K40*0.0001)</f>
        <v>0.62710128784179675</v>
      </c>
      <c r="AP40">
        <f>(U40-T40)/(1000-U40)*AO40</f>
        <v>2.2084742327957581E-4</v>
      </c>
      <c r="AQ40">
        <f>(P40+273.15)</f>
        <v>301.29682197570799</v>
      </c>
      <c r="AR40">
        <f>(O40+273.15)</f>
        <v>301.25971832275388</v>
      </c>
      <c r="AS40">
        <f>(Y40*AK40+Z40*AL40)*AM40</f>
        <v>159.96827767443028</v>
      </c>
      <c r="AT40">
        <f>((AS40+0.00000010773*(AR40^4-AQ40^4))-AP40*44100)/(L40*0.92*2*29.3+0.00000043092*AQ40^3)</f>
        <v>0.57128770667210105</v>
      </c>
      <c r="AU40">
        <f>0.61365*EXP(17.502*J40/(240.97+J40))</f>
        <v>3.8274420656143842</v>
      </c>
      <c r="AV40">
        <f>AU40*1000/AA40</f>
        <v>39.251936788552669</v>
      </c>
      <c r="AW40">
        <f>(AV40-U40)</f>
        <v>23.29122721671429</v>
      </c>
      <c r="AX40">
        <f>IF(D40,P40,(O40+P40)/2)</f>
        <v>28.128270149230957</v>
      </c>
      <c r="AY40">
        <f>0.61365*EXP(17.502*AX40/(240.97+AX40))</f>
        <v>3.823309120674443</v>
      </c>
      <c r="AZ40">
        <f>IF(AW40&lt;&gt;0,(1000-(AV40+U40)/2)/AW40*AP40,0)</f>
        <v>9.2202371279473273E-3</v>
      </c>
      <c r="BA40">
        <f>U40*AA40/1000</f>
        <v>1.556322979459299</v>
      </c>
      <c r="BB40">
        <f>(AY40-BA40)</f>
        <v>2.2669861412151437</v>
      </c>
      <c r="BC40">
        <f>1/(1.6/F40+1.37/N40)</f>
        <v>5.7634705070954131E-3</v>
      </c>
      <c r="BD40">
        <f>G40*AA40*0.001</f>
        <v>17.090982846932526</v>
      </c>
      <c r="BE40">
        <f>G40/S40</f>
        <v>0.12623035595669629</v>
      </c>
      <c r="BF40">
        <f>(1-AP40*AA40/AU40/F40)*100</f>
        <v>39.038184104072528</v>
      </c>
      <c r="BG40">
        <f>(S40-E40/(N40/1.35))</f>
        <v>1387.5402928940341</v>
      </c>
      <c r="BH40">
        <f>E40*BF40/100/BG40</f>
        <v>1.9187623657953982E-3</v>
      </c>
    </row>
    <row r="41" spans="1:60" x14ac:dyDescent="0.2">
      <c r="A41" s="1" t="s">
        <v>12</v>
      </c>
      <c r="B41" s="1" t="s">
        <v>104</v>
      </c>
    </row>
    <row r="42" spans="1:60" x14ac:dyDescent="0.2">
      <c r="A42" s="1" t="s">
        <v>12</v>
      </c>
      <c r="B42" s="1" t="s">
        <v>105</v>
      </c>
    </row>
    <row r="43" spans="1:60" x14ac:dyDescent="0.2">
      <c r="A43" s="1">
        <v>14</v>
      </c>
      <c r="B43" s="1" t="s">
        <v>106</v>
      </c>
      <c r="C43" s="1">
        <v>3670.500246415846</v>
      </c>
      <c r="D43" s="1">
        <v>0</v>
      </c>
      <c r="E43">
        <f>(R43-S43*(1000-T43)/(1000-U43))*AO43</f>
        <v>8.2778267703913713</v>
      </c>
      <c r="F43">
        <f>IF(AZ43&lt;&gt;0,1/(1/AZ43-1/N43),0)</f>
        <v>8.3532336983051826E-3</v>
      </c>
      <c r="G43">
        <f>((BC43-AP43/2)*S43-E43)/(BC43+AP43/2)</f>
        <v>-27.632342897000875</v>
      </c>
      <c r="H43">
        <f>AP43*1000</f>
        <v>0.20643738736440551</v>
      </c>
      <c r="I43">
        <f>(AU43-BA43)</f>
        <v>2.3445260365014304</v>
      </c>
      <c r="J43">
        <f>(P43+AT43*D43)</f>
        <v>28.47960090637207</v>
      </c>
      <c r="K43" s="1">
        <v>2</v>
      </c>
      <c r="L43">
        <f>(K43*AI43+AJ43)</f>
        <v>4.644859790802002</v>
      </c>
      <c r="M43" s="1">
        <v>1</v>
      </c>
      <c r="N43">
        <f>L43*(M43+1)*(M43+1)/(M43*M43+1)</f>
        <v>9.2897195816040039</v>
      </c>
      <c r="O43" s="1">
        <v>28.403409957885742</v>
      </c>
      <c r="P43" s="1">
        <v>28.47960090637207</v>
      </c>
      <c r="Q43" s="1">
        <v>28.291610717773438</v>
      </c>
      <c r="R43" s="1">
        <v>1600.1265869140625</v>
      </c>
      <c r="S43" s="1">
        <v>1590.0589599609375</v>
      </c>
      <c r="T43" s="1">
        <v>15.736798286437988</v>
      </c>
      <c r="U43" s="1">
        <v>15.97443675994873</v>
      </c>
      <c r="V43" s="1">
        <v>39.499149322509766</v>
      </c>
      <c r="W43" s="1">
        <v>40.095619201660156</v>
      </c>
      <c r="X43" s="1">
        <v>170.96530151367188</v>
      </c>
      <c r="Y43" s="1">
        <v>996.63214111328125</v>
      </c>
      <c r="Z43" s="1">
        <v>40.014095306396484</v>
      </c>
      <c r="AA43" s="1">
        <v>97.513099670410156</v>
      </c>
      <c r="AB43" s="1">
        <v>-21.581382751464844</v>
      </c>
      <c r="AC43" s="1">
        <v>0.26580971479415894</v>
      </c>
      <c r="AD43" s="1">
        <v>0.19828905165195465</v>
      </c>
      <c r="AE43" s="1">
        <v>1.3431429862976074E-2</v>
      </c>
      <c r="AF43" s="1">
        <v>9.2405050992965698E-2</v>
      </c>
      <c r="AG43" s="1">
        <v>1.7246061936020851E-2</v>
      </c>
      <c r="AH43" s="1">
        <v>0.3333333432674408</v>
      </c>
      <c r="AI43" s="1">
        <v>-1.355140209197998</v>
      </c>
      <c r="AJ43" s="1">
        <v>7.355140209197998</v>
      </c>
      <c r="AK43" s="1">
        <v>1</v>
      </c>
      <c r="AL43" s="1">
        <v>0</v>
      </c>
      <c r="AM43" s="1">
        <v>0.15999999642372131</v>
      </c>
      <c r="AN43" s="1">
        <v>111115</v>
      </c>
      <c r="AO43">
        <f>X43*0.000001/(K43*0.0001)</f>
        <v>0.85482650756835921</v>
      </c>
      <c r="AP43">
        <f>(U43-T43)/(1000-U43)*AO43</f>
        <v>2.0643738736440551E-4</v>
      </c>
      <c r="AQ43">
        <f>(P43+273.15)</f>
        <v>301.62960090637205</v>
      </c>
      <c r="AR43">
        <f>(O43+273.15)</f>
        <v>301.55340995788572</v>
      </c>
      <c r="AS43">
        <f>(Y43*AK43+Z43*AL43)*AM43</f>
        <v>159.46113901389072</v>
      </c>
      <c r="AT43">
        <f>((AS43+0.00000010773*(AR43^4-AQ43^4))-AP43*44100)/(L43*0.92*2*29.3+0.00000043092*AQ43^3)</f>
        <v>0.56992479992160594</v>
      </c>
      <c r="AU43">
        <f>0.61365*EXP(17.502*J43/(240.97+J43))</f>
        <v>3.9022428804529752</v>
      </c>
      <c r="AV43">
        <f>AU43*1000/AA43</f>
        <v>40.01762730999608</v>
      </c>
      <c r="AW43">
        <f>(AV43-U43)</f>
        <v>24.043190550047349</v>
      </c>
      <c r="AX43">
        <f>IF(D43,P43,(O43+P43)/2)</f>
        <v>28.441505432128906</v>
      </c>
      <c r="AY43">
        <f>0.61365*EXP(17.502*AX43/(240.97+AX43))</f>
        <v>3.8936157941471623</v>
      </c>
      <c r="AZ43">
        <f>IF(AW43&lt;&gt;0,(1000-(AV43+U43)/2)/AW43*AP43,0)</f>
        <v>8.3457292923272402E-3</v>
      </c>
      <c r="BA43">
        <f>U43*AA43/1000</f>
        <v>1.5577168439515445</v>
      </c>
      <c r="BB43">
        <f>(AY43-BA43)</f>
        <v>2.3358989501956176</v>
      </c>
      <c r="BC43">
        <f>1/(1.6/F43+1.37/N43)</f>
        <v>5.2167545129715729E-3</v>
      </c>
      <c r="BD43">
        <f>G43*AA43*0.001</f>
        <v>-2.6945154070421964</v>
      </c>
      <c r="BE43">
        <f>G43/S43</f>
        <v>-1.737818759732011E-2</v>
      </c>
      <c r="BF43">
        <f>(1-AP43*AA43/AU43/F43)*100</f>
        <v>38.243540916533824</v>
      </c>
      <c r="BG43">
        <f>(S43-E43/(N43/1.35))</f>
        <v>1588.8560101795299</v>
      </c>
      <c r="BH43">
        <f>E43*BF43/100/BG43</f>
        <v>1.9924612725458414E-3</v>
      </c>
    </row>
    <row r="44" spans="1:60" x14ac:dyDescent="0.2">
      <c r="A44" s="1" t="s">
        <v>12</v>
      </c>
      <c r="B44" s="1" t="s">
        <v>107</v>
      </c>
    </row>
    <row r="45" spans="1:60" x14ac:dyDescent="0.2">
      <c r="A45" s="1" t="s">
        <v>12</v>
      </c>
      <c r="B45" s="1" t="s">
        <v>108</v>
      </c>
    </row>
    <row r="46" spans="1:60" x14ac:dyDescent="0.2">
      <c r="A46" s="1">
        <v>15</v>
      </c>
      <c r="B46" s="1" t="s">
        <v>109</v>
      </c>
      <c r="C46" s="1">
        <v>3829.0002488624305</v>
      </c>
      <c r="D46" s="1">
        <v>0</v>
      </c>
      <c r="E46">
        <f>(R46-S46*(1000-T46)/(1000-U46))*AO46</f>
        <v>10.048843644064913</v>
      </c>
      <c r="F46">
        <f>IF(AZ46&lt;&gt;0,1/(1/AZ46-1/N46),0)</f>
        <v>1.0175149003955624E-2</v>
      </c>
      <c r="G46">
        <f>((BC46-AP46/2)*S46-E46)/(BC46+AP46/2)</f>
        <v>173.07738636031638</v>
      </c>
      <c r="H46">
        <f>AP46*1000</f>
        <v>0.25311756388510737</v>
      </c>
      <c r="I46">
        <f>(AU46-BA46)</f>
        <v>2.3601886788904318</v>
      </c>
      <c r="J46">
        <f>(P46+AT46*D46)</f>
        <v>28.543420791625977</v>
      </c>
      <c r="K46" s="1">
        <v>2</v>
      </c>
      <c r="L46">
        <f>(K46*AI46+AJ46)</f>
        <v>4.644859790802002</v>
      </c>
      <c r="M46" s="1">
        <v>1</v>
      </c>
      <c r="N46">
        <f>L46*(M46+1)*(M46+1)/(M46*M46+1)</f>
        <v>9.2897195816040039</v>
      </c>
      <c r="O46" s="1">
        <v>28.445035934448242</v>
      </c>
      <c r="P46" s="1">
        <v>28.543420791625977</v>
      </c>
      <c r="Q46" s="1">
        <v>28.303432464599609</v>
      </c>
      <c r="R46" s="1">
        <v>1800.0224609375</v>
      </c>
      <c r="S46" s="1">
        <v>1793.879150390625</v>
      </c>
      <c r="T46" s="1">
        <v>15.817104339599609</v>
      </c>
      <c r="U46" s="1">
        <v>15.962793350219727</v>
      </c>
      <c r="V46" s="1">
        <v>39.603843688964844</v>
      </c>
      <c r="W46" s="1">
        <v>39.968631744384766</v>
      </c>
      <c r="X46" s="1">
        <v>341.92984008789062</v>
      </c>
      <c r="Y46" s="1">
        <v>998.15740966796875</v>
      </c>
      <c r="Z46" s="1">
        <v>39.438701629638672</v>
      </c>
      <c r="AA46" s="1">
        <v>97.510765075683594</v>
      </c>
      <c r="AB46" s="1">
        <v>-26.335117340087891</v>
      </c>
      <c r="AC46" s="1">
        <v>0.28179299831390381</v>
      </c>
      <c r="AD46" s="1">
        <v>0.2582392692565918</v>
      </c>
      <c r="AE46" s="1">
        <v>3.7928936071693897E-3</v>
      </c>
      <c r="AF46" s="1">
        <v>0.29717150330543518</v>
      </c>
      <c r="AG46" s="1">
        <v>1.0009232209995389E-3</v>
      </c>
      <c r="AH46" s="1">
        <v>0.3333333432674408</v>
      </c>
      <c r="AI46" s="1">
        <v>-1.355140209197998</v>
      </c>
      <c r="AJ46" s="1">
        <v>7.355140209197998</v>
      </c>
      <c r="AK46" s="1">
        <v>1</v>
      </c>
      <c r="AL46" s="1">
        <v>0</v>
      </c>
      <c r="AM46" s="1">
        <v>0.15999999642372131</v>
      </c>
      <c r="AN46" s="1">
        <v>111115</v>
      </c>
      <c r="AO46">
        <f>X46*0.000001/(K46*0.0001)</f>
        <v>1.709649200439453</v>
      </c>
      <c r="AP46">
        <f>(U46-T46)/(1000-U46)*AO46</f>
        <v>2.5311756388510736E-4</v>
      </c>
      <c r="AQ46">
        <f>(P46+273.15)</f>
        <v>301.69342079162595</v>
      </c>
      <c r="AR46">
        <f>(O46+273.15)</f>
        <v>301.59503593444822</v>
      </c>
      <c r="AS46">
        <f>(Y46*AK46+Z46*AL46)*AM46</f>
        <v>159.70518197718593</v>
      </c>
      <c r="AT46">
        <f>((AS46+0.00000010773*(AR46^4-AQ46^4))-AP46*44100)/(L46*0.92*2*29.3+0.00000043092*AQ46^3)</f>
        <v>0.5619864879596016</v>
      </c>
      <c r="AU46">
        <f>0.61365*EXP(17.502*J46/(240.97+J46))</f>
        <v>3.9167328712153919</v>
      </c>
      <c r="AV46">
        <f>AU46*1000/AA46</f>
        <v>40.167184291656362</v>
      </c>
      <c r="AW46">
        <f>(AV46-U46)</f>
        <v>24.204390941436635</v>
      </c>
      <c r="AX46">
        <f>IF(D46,P46,(O46+P46)/2)</f>
        <v>28.494228363037109</v>
      </c>
      <c r="AY46">
        <f>0.61365*EXP(17.502*AX46/(240.97+AX46))</f>
        <v>3.9055598357747394</v>
      </c>
      <c r="AZ46">
        <f>IF(AW46&lt;&gt;0,(1000-(AV46+U46)/2)/AW46*AP46,0)</f>
        <v>1.0164016226623E-2</v>
      </c>
      <c r="BA46">
        <f>U46*AA46/1000</f>
        <v>1.5565441923249601</v>
      </c>
      <c r="BB46">
        <f>(AY46-BA46)</f>
        <v>2.3490156434497793</v>
      </c>
      <c r="BC46">
        <f>1/(1.6/F46+1.37/N46)</f>
        <v>6.3535094149228047E-3</v>
      </c>
      <c r="BD46">
        <f>G46*AA46*0.001</f>
        <v>16.876908361294134</v>
      </c>
      <c r="BE46">
        <f>G46/S46</f>
        <v>9.6482188514554076E-2</v>
      </c>
      <c r="BF46">
        <f>(1-AP46*AA46/AU46/F46)*100</f>
        <v>38.0687115472046</v>
      </c>
      <c r="BG46">
        <f>(S46-E46/(N46/1.35))</f>
        <v>1792.418833015023</v>
      </c>
      <c r="BH46">
        <f>E46*BF46/100/BG46</f>
        <v>2.1342474371650461E-3</v>
      </c>
    </row>
    <row r="47" spans="1:60" x14ac:dyDescent="0.2">
      <c r="A47" s="1" t="s">
        <v>12</v>
      </c>
      <c r="B47" s="1" t="s">
        <v>110</v>
      </c>
    </row>
    <row r="48" spans="1:60" x14ac:dyDescent="0.2">
      <c r="A48" s="1" t="s">
        <v>12</v>
      </c>
      <c r="B48" s="1" t="s">
        <v>111</v>
      </c>
    </row>
    <row r="49" spans="1:60" x14ac:dyDescent="0.2">
      <c r="A49" s="1">
        <v>16</v>
      </c>
      <c r="B49" s="1" t="s">
        <v>112</v>
      </c>
      <c r="C49" s="1">
        <v>4285.5002311849967</v>
      </c>
      <c r="D49" s="1">
        <v>0</v>
      </c>
      <c r="E49">
        <f>(R49-S49*(1000-T49)/(1000-U49))*AO49</f>
        <v>4.9542141555900487</v>
      </c>
      <c r="F49">
        <f>IF(AZ49&lt;&gt;0,1/(1/AZ49-1/N49),0)</f>
        <v>6.8487895476974084E-3</v>
      </c>
      <c r="G49">
        <f>((BC49-AP49/2)*S49-E49)/(BC49+AP49/2)</f>
        <v>783.19753817511719</v>
      </c>
      <c r="H49">
        <f>AP49*1000</f>
        <v>0.1746003462816853</v>
      </c>
      <c r="I49">
        <f>(AU49-BA49)</f>
        <v>2.4169517020277755</v>
      </c>
      <c r="J49">
        <f>(P49+AT49*D49)</f>
        <v>28.800502777099609</v>
      </c>
      <c r="K49" s="1">
        <v>2</v>
      </c>
      <c r="L49">
        <f>(K49*AI49+AJ49)</f>
        <v>4.644859790802002</v>
      </c>
      <c r="M49" s="1">
        <v>1</v>
      </c>
      <c r="N49">
        <f>L49*(M49+1)*(M49+1)/(M49*M49+1)</f>
        <v>9.2897195816040039</v>
      </c>
      <c r="O49" s="1">
        <v>28.719692230224609</v>
      </c>
      <c r="P49" s="1">
        <v>28.800502777099609</v>
      </c>
      <c r="Q49" s="1">
        <v>28.573236465454102</v>
      </c>
      <c r="R49" s="1">
        <v>1999.556396484375</v>
      </c>
      <c r="S49" s="1">
        <v>1998.0810546875</v>
      </c>
      <c r="T49" s="1">
        <v>15.937551498413086</v>
      </c>
      <c r="U49" s="1">
        <v>15.985349655151367</v>
      </c>
      <c r="V49" s="1">
        <v>39.271335601806641</v>
      </c>
      <c r="W49" s="1">
        <v>39.389114379882812</v>
      </c>
      <c r="X49" s="1">
        <v>718.89508056640625</v>
      </c>
      <c r="Y49" s="1">
        <v>1001.9908447265625</v>
      </c>
      <c r="Z49" s="1">
        <v>39.602779388427734</v>
      </c>
      <c r="AA49" s="1">
        <v>97.503448486328125</v>
      </c>
      <c r="AB49" s="1">
        <v>-30.895298004150391</v>
      </c>
      <c r="AC49" s="1">
        <v>0.28200462460517883</v>
      </c>
      <c r="AD49" s="1">
        <v>2.5497129186987877E-2</v>
      </c>
      <c r="AE49" s="1">
        <v>8.3440879825502634E-4</v>
      </c>
      <c r="AF49" s="1">
        <v>0.11891444772481918</v>
      </c>
      <c r="AG49" s="1">
        <v>1.262432080693543E-3</v>
      </c>
      <c r="AH49" s="1">
        <v>1</v>
      </c>
      <c r="AI49" s="1">
        <v>-1.355140209197998</v>
      </c>
      <c r="AJ49" s="1">
        <v>7.355140209197998</v>
      </c>
      <c r="AK49" s="1">
        <v>1</v>
      </c>
      <c r="AL49" s="1">
        <v>0</v>
      </c>
      <c r="AM49" s="1">
        <v>0.15999999642372131</v>
      </c>
      <c r="AN49" s="1">
        <v>111215</v>
      </c>
      <c r="AO49">
        <f>X49*0.000001/(K49*0.0001)</f>
        <v>3.5944754028320309</v>
      </c>
      <c r="AP49">
        <f>(U49-T49)/(1000-U49)*AO49</f>
        <v>1.7460034628168531E-4</v>
      </c>
      <c r="AQ49">
        <f>(P49+273.15)</f>
        <v>301.95050277709959</v>
      </c>
      <c r="AR49">
        <f>(O49+273.15)</f>
        <v>301.86969223022459</v>
      </c>
      <c r="AS49">
        <f>(Y49*AK49+Z49*AL49)*AM49</f>
        <v>160.3185315728515</v>
      </c>
      <c r="AT49">
        <f>((AS49+0.00000010773*(AR49^4-AQ49^4))-AP49*44100)/(L49*0.92*2*29.3+0.00000043092*AQ49^3)</f>
        <v>0.57824514129522031</v>
      </c>
      <c r="AU49">
        <f>0.61365*EXP(17.502*J49/(240.97+J49))</f>
        <v>3.97557841866477</v>
      </c>
      <c r="AV49">
        <f>AU49*1000/AA49</f>
        <v>40.7737211389218</v>
      </c>
      <c r="AW49">
        <f>(AV49-U49)</f>
        <v>24.788371483770433</v>
      </c>
      <c r="AX49">
        <f>IF(D49,P49,(O49+P49)/2)</f>
        <v>28.760097503662109</v>
      </c>
      <c r="AY49">
        <f>0.61365*EXP(17.502*AX49/(240.97+AX49))</f>
        <v>3.9662789801530787</v>
      </c>
      <c r="AZ49">
        <f>IF(AW49&lt;&gt;0,(1000-(AV49+U49)/2)/AW49*AP49,0)</f>
        <v>6.8437440388175721E-3</v>
      </c>
      <c r="BA49">
        <f>U49*AA49/1000</f>
        <v>1.5586267166369945</v>
      </c>
      <c r="BB49">
        <f>(AY49-BA49)</f>
        <v>2.4076522635160842</v>
      </c>
      <c r="BC49">
        <f>1/(1.6/F49+1.37/N49)</f>
        <v>4.2777930457227531E-3</v>
      </c>
      <c r="BD49">
        <f>G49*AA49*0.001</f>
        <v>76.364460818076552</v>
      </c>
      <c r="BE49">
        <f>G49/S49</f>
        <v>0.3919748582459831</v>
      </c>
      <c r="BF49">
        <f>(1-AP49*AA49/AU49/F49)*100</f>
        <v>37.475398692097372</v>
      </c>
      <c r="BG49">
        <f>(S49-E49/(N49/1.35))</f>
        <v>1997.3610987134477</v>
      </c>
      <c r="BH49">
        <f>E49*BF49/100/BG49</f>
        <v>9.295322253265009E-4</v>
      </c>
    </row>
    <row r="50" spans="1:60" x14ac:dyDescent="0.2">
      <c r="A50" s="1" t="s">
        <v>12</v>
      </c>
      <c r="B50" s="1" t="s">
        <v>113</v>
      </c>
    </row>
    <row r="51" spans="1:60" x14ac:dyDescent="0.2">
      <c r="A51" s="1" t="s">
        <v>12</v>
      </c>
      <c r="B51" s="1" t="s">
        <v>114</v>
      </c>
    </row>
    <row r="52" spans="1:60" x14ac:dyDescent="0.2">
      <c r="A52" s="1" t="s">
        <v>12</v>
      </c>
      <c r="B52" s="1" t="s">
        <v>115</v>
      </c>
    </row>
    <row r="53" spans="1:60" x14ac:dyDescent="0.2">
      <c r="A53" s="1" t="s">
        <v>12</v>
      </c>
      <c r="B53" s="1" t="s">
        <v>116</v>
      </c>
    </row>
    <row r="54" spans="1:60" x14ac:dyDescent="0.2">
      <c r="A54" s="1" t="s">
        <v>12</v>
      </c>
      <c r="B54" s="1" t="s">
        <v>117</v>
      </c>
    </row>
    <row r="55" spans="1:60" x14ac:dyDescent="0.2">
      <c r="A55" s="1" t="s">
        <v>12</v>
      </c>
      <c r="B55" s="1" t="s">
        <v>118</v>
      </c>
    </row>
    <row r="56" spans="1:60" x14ac:dyDescent="0.2">
      <c r="A56" s="1" t="s">
        <v>12</v>
      </c>
      <c r="B56" s="1" t="s">
        <v>119</v>
      </c>
    </row>
    <row r="57" spans="1:60" x14ac:dyDescent="0.2">
      <c r="A57" s="1" t="s">
        <v>12</v>
      </c>
      <c r="B57" s="1" t="s">
        <v>120</v>
      </c>
    </row>
    <row r="58" spans="1:60" x14ac:dyDescent="0.2">
      <c r="A58" s="1" t="s">
        <v>12</v>
      </c>
      <c r="B58" s="1" t="s">
        <v>121</v>
      </c>
    </row>
    <row r="59" spans="1:60" x14ac:dyDescent="0.2">
      <c r="A59" s="1" t="s">
        <v>12</v>
      </c>
      <c r="B59" s="1" t="s">
        <v>122</v>
      </c>
    </row>
    <row r="60" spans="1:60" x14ac:dyDescent="0.2">
      <c r="A60" s="1" t="s">
        <v>12</v>
      </c>
      <c r="B60" s="1" t="s">
        <v>123</v>
      </c>
    </row>
    <row r="61" spans="1:60" x14ac:dyDescent="0.2">
      <c r="A61" s="1" t="s">
        <v>12</v>
      </c>
      <c r="B61" s="1" t="s">
        <v>124</v>
      </c>
    </row>
    <row r="62" spans="1:60" x14ac:dyDescent="0.2">
      <c r="A62" s="1" t="s">
        <v>12</v>
      </c>
      <c r="B62" s="1" t="s">
        <v>125</v>
      </c>
    </row>
    <row r="63" spans="1:60" x14ac:dyDescent="0.2">
      <c r="A63" s="1">
        <v>17</v>
      </c>
      <c r="B63" s="1" t="s">
        <v>126</v>
      </c>
      <c r="C63" s="1">
        <v>5550.5002506198362</v>
      </c>
      <c r="D63" s="1">
        <v>0</v>
      </c>
      <c r="E63">
        <f>(R63-S63*(1000-T63)/(1000-U63))*AO63</f>
        <v>5.8384996563373504</v>
      </c>
      <c r="F63">
        <f>IF(AZ63&lt;&gt;0,1/(1/AZ63-1/N63),0)</f>
        <v>7.7829482735813126E-3</v>
      </c>
      <c r="G63">
        <f>((BC63-AP63/2)*S63-E63)/(BC63+AP63/2)</f>
        <v>-43.119315939301792</v>
      </c>
      <c r="H63">
        <f>AP63*1000</f>
        <v>0.18584748256985628</v>
      </c>
      <c r="I63">
        <f>(AU63-BA63)</f>
        <v>2.2657967794410423</v>
      </c>
      <c r="J63">
        <f>(P63+AT63*D63)</f>
        <v>28.11418342590332</v>
      </c>
      <c r="K63" s="1">
        <v>2</v>
      </c>
      <c r="L63">
        <f>(K63*AI63+AJ63)</f>
        <v>4.644859790802002</v>
      </c>
      <c r="M63" s="1">
        <v>1</v>
      </c>
      <c r="N63">
        <f>L63*(M63+1)*(M63+1)/(M63*M63+1)</f>
        <v>9.2897195816040039</v>
      </c>
      <c r="O63" s="1">
        <v>28.130393981933594</v>
      </c>
      <c r="P63" s="1">
        <v>28.11418342590332</v>
      </c>
      <c r="Q63" s="1">
        <v>27.999885559082031</v>
      </c>
      <c r="R63" s="1">
        <v>1199.151611328125</v>
      </c>
      <c r="S63" s="1">
        <v>1179.7349853515625</v>
      </c>
      <c r="T63" s="1">
        <v>15.356916427612305</v>
      </c>
      <c r="U63" s="1">
        <v>15.943107604980469</v>
      </c>
      <c r="V63" s="1">
        <v>39.155628204345703</v>
      </c>
      <c r="W63" s="1">
        <v>40.650245666503906</v>
      </c>
      <c r="X63" s="1">
        <v>62.397560119628906</v>
      </c>
      <c r="Y63" s="1">
        <v>1001.260009765625</v>
      </c>
      <c r="Z63" s="1">
        <v>39.626522064208984</v>
      </c>
      <c r="AA63" s="1">
        <v>97.495216369628906</v>
      </c>
      <c r="AB63" s="1">
        <v>-14.289396286010742</v>
      </c>
      <c r="AC63" s="1">
        <v>0.25798925757408142</v>
      </c>
      <c r="AD63" s="1">
        <v>1.1638733148574829</v>
      </c>
      <c r="AE63" s="1">
        <v>3.8316473364830017E-3</v>
      </c>
      <c r="AF63" s="1">
        <v>0.70527571439743042</v>
      </c>
      <c r="AG63" s="1">
        <v>2.0719112828373909E-2</v>
      </c>
      <c r="AH63" s="1">
        <v>0.3333333432674408</v>
      </c>
      <c r="AI63" s="1">
        <v>-1.355140209197998</v>
      </c>
      <c r="AJ63" s="1">
        <v>7.355140209197998</v>
      </c>
      <c r="AK63" s="1">
        <v>1</v>
      </c>
      <c r="AL63" s="1">
        <v>0</v>
      </c>
      <c r="AM63" s="1">
        <v>0.15999999642372131</v>
      </c>
      <c r="AN63" s="1">
        <v>111115</v>
      </c>
      <c r="AO63">
        <f>X63*0.000001/(K63*0.0001)</f>
        <v>0.31198780059814452</v>
      </c>
      <c r="AP63">
        <f>(U63-T63)/(1000-U63)*AO63</f>
        <v>1.8584748256985628E-4</v>
      </c>
      <c r="AQ63">
        <f>(P63+273.15)</f>
        <v>301.2641834259033</v>
      </c>
      <c r="AR63">
        <f>(O63+273.15)</f>
        <v>301.28039398193357</v>
      </c>
      <c r="AS63">
        <f>(Y63*AK63+Z63*AL63)*AM63</f>
        <v>160.20159798171517</v>
      </c>
      <c r="AT63">
        <f>((AS63+0.00000010773*(AR63^4-AQ63^4))-AP63*44100)/(L63*0.92*2*29.3+0.00000043092*AQ63^3)</f>
        <v>0.58046884400449617</v>
      </c>
      <c r="AU63">
        <f>0.61365*EXP(17.502*J63/(240.97+J63))</f>
        <v>3.8201735049928893</v>
      </c>
      <c r="AV63">
        <f>AU63*1000/AA63</f>
        <v>39.183189157811086</v>
      </c>
      <c r="AW63">
        <f>(AV63-U63)</f>
        <v>23.240081552830617</v>
      </c>
      <c r="AX63">
        <f>IF(D63,P63,(O63+P63)/2)</f>
        <v>28.122288703918457</v>
      </c>
      <c r="AY63">
        <f>0.61365*EXP(17.502*AX63/(240.97+AX63))</f>
        <v>3.8219774145352603</v>
      </c>
      <c r="AZ63">
        <f>IF(AW63&lt;&gt;0,(1000-(AV63+U63)/2)/AW63*AP63,0)</f>
        <v>7.7764331601264261E-3</v>
      </c>
      <c r="BA63">
        <f>U63*AA63/1000</f>
        <v>1.5543767255518468</v>
      </c>
      <c r="BB63">
        <f>(AY63-BA63)</f>
        <v>2.2676006889834133</v>
      </c>
      <c r="BC63">
        <f>1/(1.6/F63+1.37/N63)</f>
        <v>4.8608556476985899E-3</v>
      </c>
      <c r="BD63">
        <f>G63*AA63*0.001</f>
        <v>-4.2039270372126163</v>
      </c>
      <c r="BE63">
        <f>G63/S63</f>
        <v>-3.6550001885764356E-2</v>
      </c>
      <c r="BF63">
        <f>(1-AP63*AA63/AU63/F63)*100</f>
        <v>39.058553577429933</v>
      </c>
      <c r="BG63">
        <f>(S63-E63/(N63/1.35))</f>
        <v>1178.8865232998485</v>
      </c>
      <c r="BH63">
        <f>E63*BF63/100/BG63</f>
        <v>1.934396119827863E-3</v>
      </c>
    </row>
    <row r="64" spans="1:60" x14ac:dyDescent="0.2">
      <c r="A64" s="1" t="s">
        <v>12</v>
      </c>
      <c r="B64" s="1" t="s">
        <v>127</v>
      </c>
    </row>
    <row r="65" spans="1:60" x14ac:dyDescent="0.2">
      <c r="A65" s="1" t="s">
        <v>12</v>
      </c>
      <c r="B65" s="1" t="s">
        <v>128</v>
      </c>
    </row>
    <row r="66" spans="1:60" x14ac:dyDescent="0.2">
      <c r="A66" s="1">
        <v>18</v>
      </c>
      <c r="B66" s="1" t="s">
        <v>129</v>
      </c>
      <c r="C66" s="1">
        <v>5813.5002466915175</v>
      </c>
      <c r="D66" s="1">
        <v>0</v>
      </c>
      <c r="E66">
        <f>(R66-S66*(1000-T66)/(1000-U66))*AO66</f>
        <v>4.6181227879972528</v>
      </c>
      <c r="F66">
        <f>IF(AZ66&lt;&gt;0,1/(1/AZ66-1/N66),0)</f>
        <v>1.1988208295835955E-2</v>
      </c>
      <c r="G66">
        <f>((BC66-AP66/2)*S66-E66)/(BC66+AP66/2)</f>
        <v>351.36214244089552</v>
      </c>
      <c r="H66">
        <f>AP66*1000</f>
        <v>0.28096571522343355</v>
      </c>
      <c r="I66">
        <f>(AU66-BA66)</f>
        <v>2.2256271994560701</v>
      </c>
      <c r="J66">
        <f>(P66+AT66*D66)</f>
        <v>27.919315338134766</v>
      </c>
      <c r="K66" s="1">
        <v>2</v>
      </c>
      <c r="L66">
        <f>(K66*AI66+AJ66)</f>
        <v>4.644859790802002</v>
      </c>
      <c r="M66" s="1">
        <v>1</v>
      </c>
      <c r="N66">
        <f>L66*(M66+1)*(M66+1)/(M66*M66+1)</f>
        <v>9.2897195816040039</v>
      </c>
      <c r="O66" s="1">
        <v>27.869052886962891</v>
      </c>
      <c r="P66" s="1">
        <v>27.919315338134766</v>
      </c>
      <c r="Q66" s="1">
        <v>27.779891967773438</v>
      </c>
      <c r="R66" s="1">
        <v>1000.012451171875</v>
      </c>
      <c r="S66" s="1">
        <v>993.64459228515625</v>
      </c>
      <c r="T66" s="1">
        <v>15.551519393920898</v>
      </c>
      <c r="U66" s="1">
        <v>15.911040306091309</v>
      </c>
      <c r="V66" s="1">
        <v>40.264411926269531</v>
      </c>
      <c r="W66" s="1">
        <v>41.195247650146484</v>
      </c>
      <c r="X66" s="1">
        <v>153.81317138671875</v>
      </c>
      <c r="Y66" s="1">
        <v>1000.2200317382812</v>
      </c>
      <c r="Z66" s="1">
        <v>39.759750366210938</v>
      </c>
      <c r="AA66" s="1">
        <v>97.504592895507812</v>
      </c>
      <c r="AB66" s="1">
        <v>-10.083768844604492</v>
      </c>
      <c r="AC66" s="1">
        <v>0.2749575674533844</v>
      </c>
      <c r="AD66" s="1">
        <v>0.52933168411254883</v>
      </c>
      <c r="AE66" s="1">
        <v>1.1244474444538355E-3</v>
      </c>
      <c r="AF66" s="1">
        <v>0.59735089540481567</v>
      </c>
      <c r="AG66" s="1">
        <v>1.6166159184649587E-3</v>
      </c>
      <c r="AH66" s="1">
        <v>0.66666668653488159</v>
      </c>
      <c r="AI66" s="1">
        <v>-1.355140209197998</v>
      </c>
      <c r="AJ66" s="1">
        <v>7.355140209197998</v>
      </c>
      <c r="AK66" s="1">
        <v>1</v>
      </c>
      <c r="AL66" s="1">
        <v>0</v>
      </c>
      <c r="AM66" s="1">
        <v>0.15999999642372131</v>
      </c>
      <c r="AN66" s="1">
        <v>111115</v>
      </c>
      <c r="AO66">
        <f>X66*0.000001/(K66*0.0001)</f>
        <v>0.76906585693359364</v>
      </c>
      <c r="AP66">
        <f>(U66-T66)/(1000-U66)*AO66</f>
        <v>2.8096571522343353E-4</v>
      </c>
      <c r="AQ66">
        <f>(P66+273.15)</f>
        <v>301.06931533813474</v>
      </c>
      <c r="AR66">
        <f>(O66+273.15)</f>
        <v>301.01905288696287</v>
      </c>
      <c r="AS66">
        <f>(Y66*AK66+Z66*AL66)*AM66</f>
        <v>160.03520150105942</v>
      </c>
      <c r="AT66">
        <f>((AS66+0.00000010773*(AR66^4-AQ66^4))-AP66*44100)/(L66*0.92*2*29.3+0.00000043092*AQ66^3)</f>
        <v>0.56090245048108089</v>
      </c>
      <c r="AU66">
        <f>0.61365*EXP(17.502*J66/(240.97+J66))</f>
        <v>3.7770267070455192</v>
      </c>
      <c r="AV66">
        <f>AU66*1000/AA66</f>
        <v>38.736910691922212</v>
      </c>
      <c r="AW66">
        <f>(AV66-U66)</f>
        <v>22.825870385830903</v>
      </c>
      <c r="AX66">
        <f>IF(D66,P66,(O66+P66)/2)</f>
        <v>27.894184112548828</v>
      </c>
      <c r="AY66">
        <f>0.61365*EXP(17.502*AX66/(240.97+AX66))</f>
        <v>3.7714933388858811</v>
      </c>
      <c r="AZ66">
        <f>IF(AW66&lt;&gt;0,(1000-(AV66+U66)/2)/AW66*AP66,0)</f>
        <v>1.1972757677369914E-2</v>
      </c>
      <c r="BA66">
        <f>U66*AA66/1000</f>
        <v>1.5513995075894491</v>
      </c>
      <c r="BB66">
        <f>(AY66-BA66)</f>
        <v>2.220093831296432</v>
      </c>
      <c r="BC66">
        <f>1/(1.6/F66+1.37/N66)</f>
        <v>7.484360157691031E-3</v>
      </c>
      <c r="BD66">
        <f>G66*AA66*0.001</f>
        <v>34.259422657592943</v>
      </c>
      <c r="BE66">
        <f>G66/S66</f>
        <v>0.35360947482524169</v>
      </c>
      <c r="BF66">
        <f>(1-AP66*AA66/AU66/F66)*100</f>
        <v>39.49739613561006</v>
      </c>
      <c r="BG66">
        <f>(S66-E66/(N66/1.35))</f>
        <v>992.97347775806736</v>
      </c>
      <c r="BH66">
        <f>E66*BF66/100/BG66</f>
        <v>1.8369455906541059E-3</v>
      </c>
    </row>
    <row r="67" spans="1:60" x14ac:dyDescent="0.2">
      <c r="A67" s="1" t="s">
        <v>12</v>
      </c>
      <c r="B67" s="1" t="s">
        <v>130</v>
      </c>
    </row>
    <row r="68" spans="1:60" x14ac:dyDescent="0.2">
      <c r="A68" s="1" t="s">
        <v>12</v>
      </c>
      <c r="B68" s="1" t="s">
        <v>131</v>
      </c>
    </row>
    <row r="69" spans="1:60" x14ac:dyDescent="0.2">
      <c r="A69" s="1" t="s">
        <v>12</v>
      </c>
      <c r="B69" s="1" t="s">
        <v>132</v>
      </c>
    </row>
    <row r="70" spans="1:60" x14ac:dyDescent="0.2">
      <c r="A70" s="1">
        <v>19</v>
      </c>
      <c r="B70" s="1" t="s">
        <v>133</v>
      </c>
      <c r="C70" s="1">
        <v>6000.5002509644255</v>
      </c>
      <c r="D70" s="1">
        <v>0</v>
      </c>
      <c r="E70">
        <f>(R70-S70*(1000-T70)/(1000-U70))*AO70</f>
        <v>0.71509979075024677</v>
      </c>
      <c r="F70">
        <f>IF(AZ70&lt;&gt;0,1/(1/AZ70-1/N70),0)</f>
        <v>1.1746953029563191E-2</v>
      </c>
      <c r="G70">
        <f>((BC70-AP70/2)*S70-E70)/(BC70+AP70/2)</f>
        <v>480.50240541526995</v>
      </c>
      <c r="H70">
        <f>AP70*1000</f>
        <v>0.27996779878577399</v>
      </c>
      <c r="I70">
        <f>(AU70-BA70)</f>
        <v>2.2626776053401749</v>
      </c>
      <c r="J70">
        <f>(P70+AT70*D70)</f>
        <v>28.118915557861328</v>
      </c>
      <c r="K70" s="1">
        <v>2</v>
      </c>
      <c r="L70">
        <f>(K70*AI70+AJ70)</f>
        <v>4.644859790802002</v>
      </c>
      <c r="M70" s="1">
        <v>1</v>
      </c>
      <c r="N70">
        <f>L70*(M70+1)*(M70+1)/(M70*M70+1)</f>
        <v>9.2897195816040039</v>
      </c>
      <c r="O70" s="1">
        <v>28.088630676269531</v>
      </c>
      <c r="P70" s="1">
        <v>28.118915557861328</v>
      </c>
      <c r="Q70" s="1">
        <v>27.977676391601562</v>
      </c>
      <c r="R70" s="1">
        <v>599.992431640625</v>
      </c>
      <c r="S70" s="1">
        <v>598.6055908203125</v>
      </c>
      <c r="T70" s="1">
        <v>15.550975799560547</v>
      </c>
      <c r="U70" s="1">
        <v>15.983817100524902</v>
      </c>
      <c r="V70" s="1">
        <v>39.752182006835938</v>
      </c>
      <c r="W70" s="1">
        <v>40.858631134033203</v>
      </c>
      <c r="X70" s="1">
        <v>127.29508209228516</v>
      </c>
      <c r="Y70" s="1">
        <v>998.25537109375</v>
      </c>
      <c r="Z70" s="1">
        <v>39.696693420410156</v>
      </c>
      <c r="AA70" s="1">
        <v>97.5079345703125</v>
      </c>
      <c r="AB70" s="1">
        <v>-3.8052380084991455</v>
      </c>
      <c r="AC70" s="1">
        <v>0.26594629883766174</v>
      </c>
      <c r="AD70" s="1">
        <v>0.32294005155563354</v>
      </c>
      <c r="AE70" s="1">
        <v>1.0559879243373871E-2</v>
      </c>
      <c r="AF70" s="1">
        <v>0.30995669960975647</v>
      </c>
      <c r="AG70" s="1">
        <v>1.1319893412292004E-2</v>
      </c>
      <c r="AH70" s="1">
        <v>0.3333333432674408</v>
      </c>
      <c r="AI70" s="1">
        <v>-1.355140209197998</v>
      </c>
      <c r="AJ70" s="1">
        <v>7.355140209197998</v>
      </c>
      <c r="AK70" s="1">
        <v>1</v>
      </c>
      <c r="AL70" s="1">
        <v>0</v>
      </c>
      <c r="AM70" s="1">
        <v>0.15999999642372131</v>
      </c>
      <c r="AN70" s="1">
        <v>111115</v>
      </c>
      <c r="AO70">
        <f>X70*0.000001/(K70*0.0001)</f>
        <v>0.63647541046142575</v>
      </c>
      <c r="AP70">
        <f>(U70-T70)/(1000-U70)*AO70</f>
        <v>2.7996779878577401E-4</v>
      </c>
      <c r="AQ70">
        <f>(P70+273.15)</f>
        <v>301.26891555786131</v>
      </c>
      <c r="AR70">
        <f>(O70+273.15)</f>
        <v>301.23863067626951</v>
      </c>
      <c r="AS70">
        <f>(Y70*AK70+Z70*AL70)*AM70</f>
        <v>159.72085580496059</v>
      </c>
      <c r="AT70">
        <f>((AS70+0.00000010773*(AR70^4-AQ70^4))-AP70*44100)/(L70*0.92*2*29.3+0.00000043092*AQ70^3)</f>
        <v>0.56071427858204992</v>
      </c>
      <c r="AU70">
        <f>0.61365*EXP(17.502*J70/(240.97+J70))</f>
        <v>3.8212265973619992</v>
      </c>
      <c r="AV70">
        <f>AU70*1000/AA70</f>
        <v>39.188878466157348</v>
      </c>
      <c r="AW70">
        <f>(AV70-U70)</f>
        <v>23.205061365632446</v>
      </c>
      <c r="AX70">
        <f>IF(D70,P70,(O70+P70)/2)</f>
        <v>28.10377311706543</v>
      </c>
      <c r="AY70">
        <f>0.61365*EXP(17.502*AX70/(240.97+AX70))</f>
        <v>3.8178576777996067</v>
      </c>
      <c r="AZ70">
        <f>IF(AW70&lt;&gt;0,(1000-(AV70+U70)/2)/AW70*AP70,0)</f>
        <v>1.1732117637212431E-2</v>
      </c>
      <c r="BA70">
        <f>U70*AA70/1000</f>
        <v>1.5585489920218243</v>
      </c>
      <c r="BB70">
        <f>(AY70-BA70)</f>
        <v>2.2593086857777824</v>
      </c>
      <c r="BC70">
        <f>1/(1.6/F70+1.37/N70)</f>
        <v>7.333904948954641E-3</v>
      </c>
      <c r="BD70">
        <f>G70*AA70*0.001</f>
        <v>46.852797108109911</v>
      </c>
      <c r="BE70">
        <f>G70/S70</f>
        <v>0.80270283603065384</v>
      </c>
      <c r="BF70">
        <f>(1-AP70*AA70/AU70/F70)*100</f>
        <v>39.183697032957355</v>
      </c>
      <c r="BG70">
        <f>(S70-E70/(N70/1.35))</f>
        <v>598.50167113694283</v>
      </c>
      <c r="BH70">
        <f>E70*BF70/100/BG70</f>
        <v>4.6817335523658999E-4</v>
      </c>
    </row>
    <row r="71" spans="1:60" x14ac:dyDescent="0.2">
      <c r="A71" s="1" t="s">
        <v>12</v>
      </c>
      <c r="B71" s="1" t="s">
        <v>134</v>
      </c>
    </row>
    <row r="72" spans="1:60" x14ac:dyDescent="0.2">
      <c r="A72" s="1" t="s">
        <v>12</v>
      </c>
      <c r="B72" s="1" t="s">
        <v>135</v>
      </c>
    </row>
    <row r="73" spans="1:60" x14ac:dyDescent="0.2">
      <c r="A73" s="1">
        <v>20</v>
      </c>
      <c r="B73" s="1" t="s">
        <v>136</v>
      </c>
      <c r="C73" s="1">
        <v>6360.0002414193004</v>
      </c>
      <c r="D73" s="1">
        <v>0</v>
      </c>
      <c r="E73">
        <f>(R73-S73*(1000-T73)/(1000-U73))*AO73</f>
        <v>0.59495095130407449</v>
      </c>
      <c r="F73">
        <f>IF(AZ73&lt;&gt;0,1/(1/AZ73-1/N73),0)</f>
        <v>2.0762037195879792E-2</v>
      </c>
      <c r="G73">
        <f>((BC73-AP73/2)*S73-E73)/(BC73+AP73/2)</f>
        <v>339.35856273869007</v>
      </c>
      <c r="H73">
        <f>AP73*1000</f>
        <v>0.49349607827602548</v>
      </c>
      <c r="I73">
        <f>(AU73-BA73)</f>
        <v>2.259031257754418</v>
      </c>
      <c r="J73">
        <f>(P73+AT73*D73)</f>
        <v>28.099666595458984</v>
      </c>
      <c r="K73" s="1">
        <v>2</v>
      </c>
      <c r="L73">
        <f>(K73*AI73+AJ73)</f>
        <v>4.644859790802002</v>
      </c>
      <c r="M73" s="1">
        <v>1</v>
      </c>
      <c r="N73">
        <f>L73*(M73+1)*(M73+1)/(M73*M73+1)</f>
        <v>9.2897195816040039</v>
      </c>
      <c r="O73" s="1">
        <v>28.048635482788086</v>
      </c>
      <c r="P73" s="1">
        <v>28.099666595458984</v>
      </c>
      <c r="Q73" s="1">
        <v>27.947277069091797</v>
      </c>
      <c r="R73" s="1">
        <v>400.0518798828125</v>
      </c>
      <c r="S73" s="1">
        <v>399.36947631835938</v>
      </c>
      <c r="T73" s="1">
        <v>15.557591438293457</v>
      </c>
      <c r="U73" s="1">
        <v>15.975984573364258</v>
      </c>
      <c r="V73" s="1">
        <v>39.865158081054688</v>
      </c>
      <c r="W73" s="1">
        <v>40.937255859375</v>
      </c>
      <c r="X73" s="1">
        <v>232.13191223144531</v>
      </c>
      <c r="Y73" s="1">
        <v>998.3951416015625</v>
      </c>
      <c r="Z73" s="1">
        <v>39.922069549560547</v>
      </c>
      <c r="AA73" s="1">
        <v>97.515945434570312</v>
      </c>
      <c r="AB73" s="1">
        <v>-1.4911007881164551</v>
      </c>
      <c r="AC73" s="1">
        <v>0.27295070886611938</v>
      </c>
      <c r="AD73" s="1">
        <v>6.0965865850448608E-2</v>
      </c>
      <c r="AE73" s="1">
        <v>2.0680127199739218E-3</v>
      </c>
      <c r="AF73" s="1">
        <v>0.11290761083364487</v>
      </c>
      <c r="AG73" s="1">
        <v>2.2273389622569084E-3</v>
      </c>
      <c r="AH73" s="1">
        <v>0.66666668653488159</v>
      </c>
      <c r="AI73" s="1">
        <v>-1.355140209197998</v>
      </c>
      <c r="AJ73" s="1">
        <v>7.355140209197998</v>
      </c>
      <c r="AK73" s="1">
        <v>1</v>
      </c>
      <c r="AL73" s="1">
        <v>0</v>
      </c>
      <c r="AM73" s="1">
        <v>0.15999999642372131</v>
      </c>
      <c r="AN73" s="1">
        <v>111115</v>
      </c>
      <c r="AO73">
        <f>X73*0.000001/(K73*0.0001)</f>
        <v>1.1606595611572266</v>
      </c>
      <c r="AP73">
        <f>(U73-T73)/(1000-U73)*AO73</f>
        <v>4.9349607827602548E-4</v>
      </c>
      <c r="AQ73">
        <f>(P73+273.15)</f>
        <v>301.24966659545896</v>
      </c>
      <c r="AR73">
        <f>(O73+273.15)</f>
        <v>301.19863548278806</v>
      </c>
      <c r="AS73">
        <f>(Y73*AK73+Z73*AL73)*AM73</f>
        <v>159.74321908571073</v>
      </c>
      <c r="AT73">
        <f>((AS73+0.00000010773*(AR73^4-AQ73^4))-AP73*44100)/(L73*0.92*2*29.3+0.00000043092*AQ73^3)</f>
        <v>0.5239583306824156</v>
      </c>
      <c r="AU73">
        <f>0.61365*EXP(17.502*J73/(240.97+J73))</f>
        <v>3.816944497674144</v>
      </c>
      <c r="AV73">
        <f>AU73*1000/AA73</f>
        <v>39.141747338492209</v>
      </c>
      <c r="AW73">
        <f>(AV73-U73)</f>
        <v>23.165762765127951</v>
      </c>
      <c r="AX73">
        <f>IF(D73,P73,(O73+P73)/2)</f>
        <v>28.074151039123535</v>
      </c>
      <c r="AY73">
        <f>0.61365*EXP(17.502*AX73/(240.97+AX73))</f>
        <v>3.8112747922237227</v>
      </c>
      <c r="AZ73">
        <f>IF(AW73&lt;&gt;0,(1000-(AV73+U73)/2)/AW73*AP73,0)</f>
        <v>2.0715738604016116E-2</v>
      </c>
      <c r="BA73">
        <f>U73*AA73/1000</f>
        <v>1.557913239919726</v>
      </c>
      <c r="BB73">
        <f>(AY73-BA73)</f>
        <v>2.2533615523039967</v>
      </c>
      <c r="BC73">
        <f>1/(1.6/F73+1.37/N73)</f>
        <v>1.2951488321633937E-2</v>
      </c>
      <c r="BD73">
        <f>G73*AA73*0.001</f>
        <v>33.092871086780313</v>
      </c>
      <c r="BE73">
        <f>G73/S73</f>
        <v>0.84973585329332657</v>
      </c>
      <c r="BF73">
        <f>(1-AP73*AA73/AU73/F73)*100</f>
        <v>39.274159887157168</v>
      </c>
      <c r="BG73">
        <f>(S73-E73/(N73/1.35))</f>
        <v>399.2830168965001</v>
      </c>
      <c r="BH73">
        <f>E73*BF73/100/BG73</f>
        <v>5.8520392297550024E-4</v>
      </c>
    </row>
    <row r="74" spans="1:60" x14ac:dyDescent="0.2">
      <c r="A74" s="1" t="s">
        <v>12</v>
      </c>
      <c r="B74" s="1" t="s">
        <v>137</v>
      </c>
    </row>
    <row r="75" spans="1:60" x14ac:dyDescent="0.2">
      <c r="A75" s="1" t="s">
        <v>12</v>
      </c>
      <c r="B75" s="1" t="s">
        <v>138</v>
      </c>
    </row>
    <row r="76" spans="1:60" x14ac:dyDescent="0.2">
      <c r="A76" s="1" t="s">
        <v>12</v>
      </c>
      <c r="B76" s="1" t="s"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co2 curve fmb_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2023-12-08T17:41:17Z</dcterms:created>
  <dcterms:modified xsi:type="dcterms:W3CDTF">2023-12-08T17:41:17Z</dcterms:modified>
</cp:coreProperties>
</file>