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teProyecto1" sheetId="1" r:id="rId4"/>
    <sheet state="visible" name="AnteProyecto2" sheetId="2" r:id="rId5"/>
    <sheet state="visible" name="AnteProyecto3" sheetId="3" r:id="rId6"/>
    <sheet state="visible" name="Tabla Comparativa" sheetId="4" r:id="rId7"/>
    <sheet state="visible" name="Plan" sheetId="5" r:id="rId8"/>
    <sheet state="visible" name="Gantt" sheetId="6" r:id="rId9"/>
    <sheet state="visible" name="RACI" sheetId="7" r:id="rId10"/>
  </sheets>
  <definedNames/>
  <calcPr/>
  <extLst>
    <ext uri="GoogleSheetsCustomDataVersion1">
      <go:sheetsCustomData xmlns:go="http://customooxmlschemas.google.com/" r:id="rId11" roundtripDataSignature="AMtx7mg/+UP8iBjdnOsLt3BLUfPkcQxnsA=="/>
    </ext>
  </extLst>
</workbook>
</file>

<file path=xl/sharedStrings.xml><?xml version="1.0" encoding="utf-8"?>
<sst xmlns="http://schemas.openxmlformats.org/spreadsheetml/2006/main" count="665" uniqueCount="259">
  <si>
    <t>Recursos Humanos</t>
  </si>
  <si>
    <t>Precio Hora</t>
  </si>
  <si>
    <t>Cantidad Horas</t>
  </si>
  <si>
    <t>Total</t>
  </si>
  <si>
    <t>Sueldo Mensual</t>
  </si>
  <si>
    <t>Hora</t>
  </si>
  <si>
    <t>Total hs en 12 meses</t>
  </si>
  <si>
    <t>Líder de proyecto</t>
  </si>
  <si>
    <t>Analista de Sistema Sr</t>
  </si>
  <si>
    <t>Analista técnico funcional</t>
  </si>
  <si>
    <t>Analista programador Sr</t>
  </si>
  <si>
    <t>Programador SSr</t>
  </si>
  <si>
    <t>Adminstrador de Base de datos</t>
  </si>
  <si>
    <t>SubTotal Recursos Humanos</t>
  </si>
  <si>
    <t>Recursos Tecnológicos</t>
  </si>
  <si>
    <t>Precio Unitario</t>
  </si>
  <si>
    <t>Cantidad</t>
  </si>
  <si>
    <t>Servidor</t>
  </si>
  <si>
    <t>Licencia Windows Server 2019</t>
  </si>
  <si>
    <t>Licencia Sql Server 2019</t>
  </si>
  <si>
    <t>SubTotal Recursos Tecnológicos</t>
  </si>
  <si>
    <t>SubTotal Recursos Proyecto</t>
  </si>
  <si>
    <t>Total Presupuesto (margen Ganancia (25%))</t>
  </si>
  <si>
    <t>Inversión Inicial</t>
  </si>
  <si>
    <t>Flujo Neto de  Caja</t>
  </si>
  <si>
    <t>Año 0</t>
  </si>
  <si>
    <t>Año 1</t>
  </si>
  <si>
    <t>Año 2</t>
  </si>
  <si>
    <t>Año 3</t>
  </si>
  <si>
    <t>TNA minimo (34%)</t>
  </si>
  <si>
    <t>Tiempo de Retorno (Años)</t>
  </si>
  <si>
    <t>BNA (34%)</t>
  </si>
  <si>
    <t>VAN (BNA - Inversion)</t>
  </si>
  <si>
    <t>TIR (VAN = 0)</t>
  </si>
  <si>
    <t>ROI (BNA - Inversion) / Inversion</t>
  </si>
  <si>
    <t>Administrador Web</t>
  </si>
  <si>
    <t>Precio Unitario (Mes)</t>
  </si>
  <si>
    <t>Host (GoDaddy)</t>
  </si>
  <si>
    <t>BNA  (34%)</t>
  </si>
  <si>
    <t>Dia</t>
  </si>
  <si>
    <t>Programador Ssr (backend)</t>
  </si>
  <si>
    <t>Adminstrador de Base de datos Sr</t>
  </si>
  <si>
    <t>Administrador Web Sr</t>
  </si>
  <si>
    <t>Diseñador Web Sr (frontend)</t>
  </si>
  <si>
    <t>Diseñador Web (frontend) Ssr</t>
  </si>
  <si>
    <t>Community Manager Jr.</t>
  </si>
  <si>
    <t>Community Manager Jr</t>
  </si>
  <si>
    <t>Host  (GoDaddy)</t>
  </si>
  <si>
    <t>Nombre</t>
  </si>
  <si>
    <t>Anteproyecto 1: Sistema de Gestión empresarial Desktop</t>
  </si>
  <si>
    <t>Anteproyecto 2: Sistema de Gestión empresarial Web</t>
  </si>
  <si>
    <t xml:space="preserve">Anteproyecto 3: Sistema de Gestión empresarial WEB y Comercialización electrónica </t>
  </si>
  <si>
    <t xml:space="preserve">Inversión Inicial </t>
  </si>
  <si>
    <t>Vida útil del proyecto (años)</t>
  </si>
  <si>
    <t>Comienzo del Proyecto</t>
  </si>
  <si>
    <t>Diciembre 2020</t>
  </si>
  <si>
    <t>Duración Estimada (meses)</t>
  </si>
  <si>
    <t>Cantidad de Empleados involucrados</t>
  </si>
  <si>
    <t xml:space="preserve">VAN (TNA 34%) </t>
  </si>
  <si>
    <t>TIR</t>
  </si>
  <si>
    <t>ROI</t>
  </si>
  <si>
    <t>Tiempo de Retorno de la Inversión (años)</t>
  </si>
  <si>
    <t>Id Tarea</t>
  </si>
  <si>
    <t>Nombre de tarea</t>
  </si>
  <si>
    <t>Duración</t>
  </si>
  <si>
    <t>Comienzo</t>
  </si>
  <si>
    <t>Fin</t>
  </si>
  <si>
    <t>Nombres de los recursos</t>
  </si>
  <si>
    <t>Predecesoras</t>
  </si>
  <si>
    <t>Proyecto</t>
  </si>
  <si>
    <t>223,88 días</t>
  </si>
  <si>
    <t>mar 01/12/20</t>
  </si>
  <si>
    <t>jue 14/10/21</t>
  </si>
  <si>
    <t xml:space="preserve">   PLANIFICACION</t>
  </si>
  <si>
    <t>5 días</t>
  </si>
  <si>
    <t>mié 09/12/20</t>
  </si>
  <si>
    <t xml:space="preserve">      Plan de Desarrollo, definición de la metodología</t>
  </si>
  <si>
    <t>3 días</t>
  </si>
  <si>
    <t>jue 03/12/20</t>
  </si>
  <si>
    <t xml:space="preserve">      Contratacion host</t>
  </si>
  <si>
    <t>2 días</t>
  </si>
  <si>
    <t>vie 04/12/20</t>
  </si>
  <si>
    <t>Analista de Sistema Sr;Host (GoDaddy)</t>
  </si>
  <si>
    <t xml:space="preserve">   EJECUCION</t>
  </si>
  <si>
    <t>195 días</t>
  </si>
  <si>
    <t>jue 10/12/20</t>
  </si>
  <si>
    <t>lun 13/09/21</t>
  </si>
  <si>
    <t xml:space="preserve">      Iteracion 1</t>
  </si>
  <si>
    <t>41 días</t>
  </si>
  <si>
    <t>mar 09/02/21</t>
  </si>
  <si>
    <t xml:space="preserve">         Captura de los Requerimientos</t>
  </si>
  <si>
    <t>15 días</t>
  </si>
  <si>
    <t>lun 04/01/21</t>
  </si>
  <si>
    <t>Analista técnico funcional;Líder de proyecto</t>
  </si>
  <si>
    <t xml:space="preserve">         Modelado de Casos de Uso del Negocio</t>
  </si>
  <si>
    <t>mar 05/01/21</t>
  </si>
  <si>
    <t>lun 11/01/21</t>
  </si>
  <si>
    <t xml:space="preserve">         Modelado de Dominio/Objetos del Negocio</t>
  </si>
  <si>
    <t>mar 12/01/21</t>
  </si>
  <si>
    <t>jue 14/01/21</t>
  </si>
  <si>
    <t xml:space="preserve">         Refinamiento de los Requerimientos</t>
  </si>
  <si>
    <t>vie 15/01/21</t>
  </si>
  <si>
    <t>mar 19/01/21</t>
  </si>
  <si>
    <t xml:space="preserve">         Plan de Desarrollo, planificación (fechas y recursos)</t>
  </si>
  <si>
    <t>mié 20/01/21</t>
  </si>
  <si>
    <t>mar 26/01/21</t>
  </si>
  <si>
    <t xml:space="preserve">         Estudio de Viabilidades y Presupuesto</t>
  </si>
  <si>
    <t>mié 27/01/21</t>
  </si>
  <si>
    <t>mar 02/02/21</t>
  </si>
  <si>
    <t xml:space="preserve">         Análisis de riesgos</t>
  </si>
  <si>
    <t>mié 03/02/21</t>
  </si>
  <si>
    <t xml:space="preserve">      Iteración 2</t>
  </si>
  <si>
    <t>51,13 días</t>
  </si>
  <si>
    <t>mié 10/02/21</t>
  </si>
  <si>
    <t>jue 22/04/21</t>
  </si>
  <si>
    <t xml:space="preserve">         Especificación de Casos de Uso Requerimientos Técnicos</t>
  </si>
  <si>
    <t>mar 02/03/21</t>
  </si>
  <si>
    <t xml:space="preserve">         Arquitectura del sistema y diagrama de Componentes</t>
  </si>
  <si>
    <t>lun 15/03/21</t>
  </si>
  <si>
    <t>lun 22/03/21</t>
  </si>
  <si>
    <t xml:space="preserve">         Diagrama de Clases Requerimientos Técnicos</t>
  </si>
  <si>
    <t>jue 25/03/21</t>
  </si>
  <si>
    <t xml:space="preserve">         Diagrama de Secuencia Requerimientos Técnicos</t>
  </si>
  <si>
    <t>jue 01/04/21</t>
  </si>
  <si>
    <t xml:space="preserve">         Diagrama Entidad-Relación Requerimientos Técnicos</t>
  </si>
  <si>
    <t>mar 06/04/21</t>
  </si>
  <si>
    <t xml:space="preserve">         Configuración del Entorno de trabajo</t>
  </si>
  <si>
    <t>vie 09/04/21</t>
  </si>
  <si>
    <t xml:space="preserve">         Mapa de Navegación de la aplicación</t>
  </si>
  <si>
    <t>4 días</t>
  </si>
  <si>
    <t>jue 15/04/21</t>
  </si>
  <si>
    <t xml:space="preserve">         Desarrollo de Prototipo de Interfaces</t>
  </si>
  <si>
    <t>Analista programador Sr;Programador Ssr (backend)</t>
  </si>
  <si>
    <t xml:space="preserve">      Entrega Prototipo</t>
  </si>
  <si>
    <t>0 días</t>
  </si>
  <si>
    <t xml:space="preserve">      Iteración 3</t>
  </si>
  <si>
    <t>24,75 días</t>
  </si>
  <si>
    <t>mié 26/05/21</t>
  </si>
  <si>
    <t xml:space="preserve">         Modelo de despliegue</t>
  </si>
  <si>
    <t>mar 27/04/21</t>
  </si>
  <si>
    <t>Analista programador Sr;Analista de Sistema Sr</t>
  </si>
  <si>
    <t xml:space="preserve">         Validación de Requerimientos del Negocio</t>
  </si>
  <si>
    <t>jue 29/04/21</t>
  </si>
  <si>
    <t xml:space="preserve">         Validación de Requerimientos Técnicos</t>
  </si>
  <si>
    <t>mar 04/05/21</t>
  </si>
  <si>
    <t xml:space="preserve">         Gestión de Cambios del producto</t>
  </si>
  <si>
    <t>jue 06/05/21</t>
  </si>
  <si>
    <t xml:space="preserve">         Especificación de Casos de Uso Req. del Negocio</t>
  </si>
  <si>
    <t>lun 10/05/21</t>
  </si>
  <si>
    <t xml:space="preserve">         Diagrama de Clases Requerimientos del Negocio</t>
  </si>
  <si>
    <t>vie 14/05/21</t>
  </si>
  <si>
    <t>Analista programador Sr;Adminstrador de Base de datos Sr</t>
  </si>
  <si>
    <t xml:space="preserve">         Diagrama de Secuencia Requerimientos del Negocio</t>
  </si>
  <si>
    <t>vie 21/05/21</t>
  </si>
  <si>
    <t xml:space="preserve">         Diagrama Entidad-Relación Requerimientos del Negocio</t>
  </si>
  <si>
    <t xml:space="preserve">      Iteracion 4</t>
  </si>
  <si>
    <t>25 días</t>
  </si>
  <si>
    <t>jue 27/05/21</t>
  </si>
  <si>
    <t>mié 30/06/21</t>
  </si>
  <si>
    <t xml:space="preserve">         Desarrollo Aplicación Web mod. de seguridad</t>
  </si>
  <si>
    <t>20 días</t>
  </si>
  <si>
    <t>mié 23/06/21</t>
  </si>
  <si>
    <t xml:space="preserve">         Pruebas Aplicación Web - Mod. Seguridad - V1</t>
  </si>
  <si>
    <t>Administrador Web Sr;Analista programador Sr;Programador Ssr (backend);Adminstrador de Base de datos Sr</t>
  </si>
  <si>
    <t xml:space="preserve">      Entrega Aplicación Web - Mod Seguridad - V1</t>
  </si>
  <si>
    <t xml:space="preserve">      Iteracion 5</t>
  </si>
  <si>
    <t>53 días</t>
  </si>
  <si>
    <t>jue 01/07/21</t>
  </si>
  <si>
    <t xml:space="preserve">         Desarrollo de la aplicación web</t>
  </si>
  <si>
    <t>43 días</t>
  </si>
  <si>
    <t>lun 30/08/21</t>
  </si>
  <si>
    <t>Diseñador Web Sr (frontend);Analista programador Sr;Programador Ssr (backend);Adminstrador de Base de datos Sr</t>
  </si>
  <si>
    <t xml:space="preserve">         Pruebas Aplicación Web - Integral - V2</t>
  </si>
  <si>
    <t>10 días</t>
  </si>
  <si>
    <t>mar 31/08/21</t>
  </si>
  <si>
    <t xml:space="preserve">         Desarrollo Sitio web institucional</t>
  </si>
  <si>
    <t>mié 14/07/21</t>
  </si>
  <si>
    <t>Administrador Web Sr;Community Manager Jr.;Diseñador Web Sr (frontend)</t>
  </si>
  <si>
    <t xml:space="preserve">         Validación de Requerimientos</t>
  </si>
  <si>
    <t>jue 15/07/21</t>
  </si>
  <si>
    <t>lun 19/07/21</t>
  </si>
  <si>
    <t xml:space="preserve">         Prueba Web institucional</t>
  </si>
  <si>
    <t>Community Manager Jr.;Diseñador Web Sr (frontend)</t>
  </si>
  <si>
    <t>mar 20/07/21</t>
  </si>
  <si>
    <t>mié 21/07/21</t>
  </si>
  <si>
    <t xml:space="preserve">      Entrega Aplicación Web - Integral - V2</t>
  </si>
  <si>
    <t xml:space="preserve">   Implementación</t>
  </si>
  <si>
    <t>23 días</t>
  </si>
  <si>
    <t>mar 14/09/21</t>
  </si>
  <si>
    <t xml:space="preserve">      Iteración 6</t>
  </si>
  <si>
    <t>16 días</t>
  </si>
  <si>
    <t>mar 05/10/21</t>
  </si>
  <si>
    <t xml:space="preserve">         Implementación versión RC (release candidate)</t>
  </si>
  <si>
    <t>lun 20/09/21</t>
  </si>
  <si>
    <t>Analista de Sistema Sr;Analista programador Sr;Adminstrador de Base de datos Sr</t>
  </si>
  <si>
    <t xml:space="preserve">         Pruebas Beta</t>
  </si>
  <si>
    <t>6 días</t>
  </si>
  <si>
    <t>mar 21/09/21</t>
  </si>
  <si>
    <t>mar 28/09/21</t>
  </si>
  <si>
    <t>mié 29/09/21</t>
  </si>
  <si>
    <t>jue 30/09/21</t>
  </si>
  <si>
    <t xml:space="preserve">         Corrección de errores del producto</t>
  </si>
  <si>
    <t>Administrador Web Sr;Adminstrador de Base de datos Sr;Analista programador Sr;Programador Ssr (backend)</t>
  </si>
  <si>
    <t xml:space="preserve">      Iteración 7</t>
  </si>
  <si>
    <t>7 días</t>
  </si>
  <si>
    <t>mié 06/10/21</t>
  </si>
  <si>
    <t xml:space="preserve">         Implementación versión Final</t>
  </si>
  <si>
    <t>mar 12/10/21</t>
  </si>
  <si>
    <t xml:space="preserve">         Conclusiones y lecciones aprendidas del proyecto</t>
  </si>
  <si>
    <t>mié 13/10/21</t>
  </si>
  <si>
    <t xml:space="preserve">      Entrega version final</t>
  </si>
  <si>
    <t>PLANIFICACION</t>
  </si>
  <si>
    <t>Plan de Desarrollo, definición de la metodología</t>
  </si>
  <si>
    <t>R</t>
  </si>
  <si>
    <t>C</t>
  </si>
  <si>
    <t>Contratacion host</t>
  </si>
  <si>
    <t>A</t>
  </si>
  <si>
    <t>EJECUCION</t>
  </si>
  <si>
    <t>Captura de los Requerimientos</t>
  </si>
  <si>
    <t>Modelado de Casos de Uso del Negocio</t>
  </si>
  <si>
    <t>I</t>
  </si>
  <si>
    <t>Modelado de Dominio/Objetos del Negocio</t>
  </si>
  <si>
    <t>Refinamiento de los Requerimientos</t>
  </si>
  <si>
    <t>Plan de Desarrollo, planificación (fechas y recursos)</t>
  </si>
  <si>
    <t>Estudio de Viabilidades y Presupuesto</t>
  </si>
  <si>
    <t>Análisis de riesgos</t>
  </si>
  <si>
    <t>Especificación de Casos de Uso Requerimientos Técnicos</t>
  </si>
  <si>
    <t>Arquitectura del sistema y diagrama de Componentes</t>
  </si>
  <si>
    <t>Diagrama de Clases Requerimientos Técnicos</t>
  </si>
  <si>
    <t>Diagrama de Secuencia Requerimientos Técnicos</t>
  </si>
  <si>
    <t>Diagrama Entidad-Relación Requerimientos Técnicos</t>
  </si>
  <si>
    <t>Configuración del Entorno de trabajo</t>
  </si>
  <si>
    <t>Mapa de Navegación de la aplicación</t>
  </si>
  <si>
    <t>Desarrollo de Prototipo de Interfaces</t>
  </si>
  <si>
    <t>Entrega Prototipo</t>
  </si>
  <si>
    <t>Modelo de despliegue</t>
  </si>
  <si>
    <t>Validación de Requerimientos del Negocio</t>
  </si>
  <si>
    <t>Validación de Requerimientos Técnicos</t>
  </si>
  <si>
    <t>Gestión de Cambios del producto</t>
  </si>
  <si>
    <t>Especificación de Casos de Uso Req. del Negocio</t>
  </si>
  <si>
    <t>Diagrama de Clases Requerimientos del Negocio</t>
  </si>
  <si>
    <t>Diagrama de Secuencia Requerimientos del Negocio</t>
  </si>
  <si>
    <t>Diagrama Entidad-Relación Requerimientos del Negocio</t>
  </si>
  <si>
    <t>Desarrollo Aplicación Web mod. de seguridad</t>
  </si>
  <si>
    <t>Pruebas Aplicación Web - Mod. Seguridad - V1</t>
  </si>
  <si>
    <t>Entrega Aplicación Web - Mod Seguridad - V1</t>
  </si>
  <si>
    <t>Desarrollo de la aplicación web</t>
  </si>
  <si>
    <t>Pruebas Aplicación Web - Integral - V2</t>
  </si>
  <si>
    <t>Desarrollo Sitio web institucional</t>
  </si>
  <si>
    <t>Validación de Requerimientos</t>
  </si>
  <si>
    <t>Prueba Web institucional</t>
  </si>
  <si>
    <t>Entrega Aplicación Web - Integral - V2</t>
  </si>
  <si>
    <t>Implementación</t>
  </si>
  <si>
    <t>Implementación versión RC (release candidate)</t>
  </si>
  <si>
    <t>Pruebas Beta</t>
  </si>
  <si>
    <t>Corrección de errores del producto</t>
  </si>
  <si>
    <t>Implementación versión Final</t>
  </si>
  <si>
    <t>Conclusiones y lecciones aprendidas del proyecto</t>
  </si>
  <si>
    <t>Entrega version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</si>
</sst>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&quot;$&quot;\ * #,##0.00_-;\-&quot;$&quot;\ * #,##0.00_-;_-&quot;$&quot;\ * &quot;-&quot;??_-;_-@"/>
    <numFmt numFmtId="165" formatCode="&quot;$&quot;\ #,##0.00;[Red]\-&quot;$&quot;\ #,##0.00"/>
    <numFmt numFmtId="166" formatCode="ddd m/d/yy"/>
  </numFmts>
  <fonts count="14">
    <font>
      <sz val="11.0"/>
      <color theme="1"/>
      <name val="Arial"/>
    </font>
    <font>
      <b/>
      <sz val="11.0"/>
      <color theme="0"/>
      <name val="Calibri"/>
    </font>
    <font>
      <sz val="11.0"/>
      <color theme="1"/>
      <name val="Calibri"/>
    </font>
    <font>
      <sz val="11.0"/>
      <color rgb="FF000000"/>
      <name val="Calibri"/>
    </font>
    <font/>
    <font>
      <b/>
      <sz val="11.0"/>
      <color theme="1"/>
      <name val="Calibri"/>
    </font>
    <font>
      <sz val="11.0"/>
      <color theme="10"/>
      <name val="Arial"/>
    </font>
    <font>
      <b/>
      <sz val="11.0"/>
      <color rgb="FFFFFFFF"/>
      <name val="Calibri"/>
    </font>
    <font>
      <sz val="10.0"/>
      <color rgb="FF363636"/>
      <name val="Calibri"/>
    </font>
    <font>
      <b/>
      <sz val="11.0"/>
      <color rgb="FF000000"/>
      <name val="Calibri"/>
    </font>
    <font>
      <b/>
      <sz val="11.0"/>
      <color rgb="FFED1C24"/>
      <name val="Calibri"/>
    </font>
    <font>
      <sz val="11.0"/>
      <color rgb="FFED1C24"/>
      <name val="Calibri"/>
    </font>
    <font>
      <b/>
      <sz val="11.0"/>
      <color rgb="FFFF0000"/>
      <name val="Calibri"/>
    </font>
    <font>
      <color rgb="FF363636"/>
      <name val="Calibri"/>
    </font>
  </fonts>
  <fills count="10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8EAADB"/>
        <bgColor rgb="FF8EAADB"/>
      </patternFill>
    </fill>
    <fill>
      <patternFill patternType="solid">
        <fgColor rgb="FF3D85C6"/>
        <bgColor rgb="FF3D85C6"/>
      </patternFill>
    </fill>
    <fill>
      <patternFill patternType="solid">
        <fgColor rgb="FFDFE3E8"/>
        <bgColor rgb="FFDFE3E8"/>
      </patternFill>
    </fill>
    <fill>
      <patternFill patternType="solid">
        <fgColor rgb="FFFFFFFF"/>
        <bgColor rgb="FFFFFFFF"/>
      </patternFill>
    </fill>
    <fill>
      <patternFill patternType="solid">
        <fgColor rgb="FFB7DDE8"/>
        <bgColor rgb="FFB7DDE8"/>
      </patternFill>
    </fill>
    <fill>
      <patternFill patternType="solid">
        <fgColor rgb="FFC9DAF8"/>
        <bgColor rgb="FFC9DAF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1" fillId="0" fontId="3" numFmtId="0" xfId="0" applyAlignment="1" applyBorder="1" applyFont="1">
      <alignment horizontal="left" vertical="center"/>
    </xf>
    <xf borderId="1" fillId="0" fontId="2" numFmtId="164" xfId="0" applyBorder="1" applyFont="1" applyNumberFormat="1"/>
    <xf borderId="1" fillId="0" fontId="2" numFmtId="0" xfId="0" applyBorder="1" applyFont="1"/>
    <xf borderId="0" fillId="0" fontId="3" numFmtId="0" xfId="0" applyAlignment="1" applyFont="1">
      <alignment horizontal="left" vertical="center"/>
    </xf>
    <xf borderId="1" fillId="3" fontId="3" numFmtId="0" xfId="0" applyAlignment="1" applyBorder="1" applyFill="1" applyFont="1">
      <alignment horizontal="left" vertical="center"/>
    </xf>
    <xf borderId="1" fillId="3" fontId="2" numFmtId="0" xfId="0" applyBorder="1" applyFont="1"/>
    <xf borderId="1" fillId="3" fontId="2" numFmtId="164" xfId="0" applyBorder="1" applyFont="1" applyNumberFormat="1"/>
    <xf borderId="1" fillId="4" fontId="2" numFmtId="0" xfId="0" applyBorder="1" applyFill="1" applyFont="1"/>
    <xf borderId="1" fillId="4" fontId="2" numFmtId="164" xfId="0" applyBorder="1" applyFont="1" applyNumberFormat="1"/>
    <xf borderId="2" fillId="2" fontId="1" numFmtId="0" xfId="0" applyAlignment="1" applyBorder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1" fillId="3" fontId="5" numFmtId="0" xfId="0" applyAlignment="1" applyBorder="1" applyFont="1">
      <alignment horizontal="center"/>
    </xf>
    <xf borderId="1" fillId="0" fontId="2" numFmtId="164" xfId="0" applyAlignment="1" applyBorder="1" applyFont="1" applyNumberFormat="1">
      <alignment horizontal="right"/>
    </xf>
    <xf borderId="1" fillId="0" fontId="2" numFmtId="164" xfId="0" applyAlignment="1" applyBorder="1" applyFont="1" applyNumberFormat="1">
      <alignment readingOrder="0"/>
    </xf>
    <xf borderId="0" fillId="0" fontId="6" numFmtId="0" xfId="0" applyFont="1"/>
    <xf borderId="0" fillId="0" fontId="2" numFmtId="164" xfId="0" applyFont="1" applyNumberFormat="1"/>
    <xf borderId="1" fillId="0" fontId="2" numFmtId="2" xfId="0" applyBorder="1" applyFont="1" applyNumberFormat="1"/>
    <xf borderId="1" fillId="3" fontId="2" numFmtId="0" xfId="0" applyAlignment="1" applyBorder="1" applyFont="1">
      <alignment readingOrder="0"/>
    </xf>
    <xf borderId="0" fillId="0" fontId="2" numFmtId="165" xfId="0" applyFont="1" applyNumberFormat="1"/>
    <xf borderId="1" fillId="0" fontId="2" numFmtId="9" xfId="0" applyBorder="1" applyFont="1" applyNumberFormat="1"/>
    <xf borderId="0" fillId="0" fontId="2" numFmtId="9" xfId="0" applyFont="1" applyNumberFormat="1"/>
    <xf borderId="0" fillId="0" fontId="3" numFmtId="0" xfId="0" applyFont="1"/>
    <xf borderId="1" fillId="2" fontId="7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5" fontId="7" numFmtId="0" xfId="0" applyAlignment="1" applyBorder="1" applyFill="1" applyFont="1">
      <alignment horizontal="center" vertical="center"/>
    </xf>
    <xf borderId="1" fillId="5" fontId="7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wrapText="1"/>
    </xf>
    <xf borderId="1" fillId="0" fontId="2" numFmtId="164" xfId="0" applyAlignment="1" applyBorder="1" applyFont="1" applyNumberFormat="1">
      <alignment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1" fillId="0" fontId="2" numFmtId="9" xfId="0" applyAlignment="1" applyBorder="1" applyFont="1" applyNumberFormat="1">
      <alignment vertical="center"/>
    </xf>
    <xf borderId="1" fillId="0" fontId="2" numFmtId="2" xfId="0" applyAlignment="1" applyBorder="1" applyFont="1" applyNumberFormat="1">
      <alignment vertical="center"/>
    </xf>
    <xf borderId="0" fillId="0" fontId="0" numFmtId="0" xfId="0" applyAlignment="1" applyFont="1">
      <alignment horizontal="center"/>
    </xf>
    <xf borderId="5" fillId="6" fontId="8" numFmtId="0" xfId="0" applyAlignment="1" applyBorder="1" applyFill="1" applyFont="1">
      <alignment horizontal="center" shrinkToFit="0" vertical="center" wrapText="1"/>
    </xf>
    <xf borderId="5" fillId="6" fontId="8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/>
    </xf>
    <xf borderId="5" fillId="7" fontId="9" numFmtId="0" xfId="0" applyAlignment="1" applyBorder="1" applyFill="1" applyFont="1">
      <alignment shrinkToFit="0" vertical="center" wrapText="1"/>
    </xf>
    <xf borderId="5" fillId="7" fontId="2" numFmtId="0" xfId="0" applyAlignment="1" applyBorder="1" applyFont="1">
      <alignment shrinkToFit="0" vertical="center" wrapText="1"/>
    </xf>
    <xf borderId="5" fillId="7" fontId="3" numFmtId="0" xfId="0" applyAlignment="1" applyBorder="1" applyFont="1">
      <alignment shrinkToFit="0" vertical="center" wrapText="1"/>
    </xf>
    <xf borderId="5" fillId="8" fontId="9" numFmtId="0" xfId="0" applyAlignment="1" applyBorder="1" applyFill="1" applyFont="1">
      <alignment shrinkToFit="0" vertical="center" wrapText="1"/>
    </xf>
    <xf borderId="5" fillId="7" fontId="10" numFmtId="0" xfId="0" applyAlignment="1" applyBorder="1" applyFont="1">
      <alignment shrinkToFit="0" vertical="center" wrapText="1"/>
    </xf>
    <xf borderId="5" fillId="7" fontId="11" numFmtId="0" xfId="0" applyAlignment="1" applyBorder="1" applyFont="1">
      <alignment shrinkToFit="0" vertical="center" wrapText="1"/>
    </xf>
    <xf borderId="5" fillId="8" fontId="2" numFmtId="0" xfId="0" applyAlignment="1" applyBorder="1" applyFont="1">
      <alignment shrinkToFit="0" vertical="center" wrapText="1"/>
    </xf>
    <xf borderId="5" fillId="7" fontId="12" numFmtId="0" xfId="0" applyAlignment="1" applyBorder="1" applyFont="1">
      <alignment shrinkToFit="0" vertical="center" wrapText="1"/>
    </xf>
    <xf borderId="1" fillId="9" fontId="13" numFmtId="0" xfId="0" applyAlignment="1" applyBorder="1" applyFill="1" applyFont="1">
      <alignment readingOrder="0" vertical="center"/>
    </xf>
    <xf borderId="1" fillId="9" fontId="3" numFmtId="0" xfId="0" applyAlignment="1" applyBorder="1" applyFont="1">
      <alignment horizontal="left" textRotation="90" vertical="center"/>
    </xf>
    <xf borderId="1" fillId="9" fontId="2" numFmtId="0" xfId="0" applyAlignment="1" applyBorder="1" applyFont="1">
      <alignment textRotation="90"/>
    </xf>
    <xf borderId="1" fillId="8" fontId="2" numFmtId="0" xfId="0" applyAlignment="1" applyBorder="1" applyFont="1">
      <alignment readingOrder="0"/>
    </xf>
    <xf borderId="2" fillId="8" fontId="9" numFmtId="0" xfId="0" applyAlignment="1" applyBorder="1" applyFont="1">
      <alignment readingOrder="0"/>
    </xf>
    <xf borderId="3" fillId="8" fontId="9" numFmtId="166" xfId="0" applyAlignment="1" applyBorder="1" applyFont="1" applyNumberFormat="1">
      <alignment readingOrder="0"/>
    </xf>
    <xf borderId="3" fillId="8" fontId="9" numFmtId="0" xfId="0" applyAlignment="1" applyBorder="1" applyFont="1">
      <alignment readingOrder="0"/>
    </xf>
    <xf borderId="4" fillId="8" fontId="9" numFmtId="0" xfId="0" applyAlignment="1" applyBorder="1" applyFont="1">
      <alignment readingOrder="0"/>
    </xf>
    <xf borderId="1" fillId="7" fontId="2" numFmtId="0" xfId="0" applyAlignment="1" applyBorder="1" applyFont="1">
      <alignment readingOrder="0"/>
    </xf>
    <xf borderId="1" fillId="7" fontId="3" numFmtId="0" xfId="0" applyAlignment="1" applyBorder="1" applyFont="1">
      <alignment readingOrder="0"/>
    </xf>
    <xf borderId="1" fillId="7" fontId="3" numFmtId="166" xfId="0" applyAlignment="1" applyBorder="1" applyFont="1" applyNumberFormat="1">
      <alignment readingOrder="0"/>
    </xf>
    <xf borderId="6" fillId="7" fontId="3" numFmtId="0" xfId="0" applyAlignment="1" applyBorder="1" applyFont="1">
      <alignment readingOrder="0"/>
    </xf>
    <xf borderId="6" fillId="7" fontId="3" numFmtId="166" xfId="0" applyAlignment="1" applyBorder="1" applyFont="1" applyNumberFormat="1">
      <alignment readingOrder="0"/>
    </xf>
    <xf borderId="2" fillId="8" fontId="2" numFmtId="0" xfId="0" applyAlignment="1" applyBorder="1" applyFont="1">
      <alignment readingOrder="0"/>
    </xf>
    <xf borderId="7" fillId="7" fontId="3" numFmtId="0" xfId="0" applyAlignment="1" applyBorder="1" applyFont="1">
      <alignment readingOrder="0"/>
    </xf>
    <xf borderId="7" fillId="7" fontId="3" numFmtId="166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219075</xdr:colOff>
      <xdr:row>0</xdr:row>
      <xdr:rowOff>76200</xdr:rowOff>
    </xdr:from>
    <xdr:ext cx="5953125" cy="50673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666750</xdr:colOff>
      <xdr:row>29</xdr:row>
      <xdr:rowOff>76200</xdr:rowOff>
    </xdr:from>
    <xdr:ext cx="8181975" cy="50101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762000</xdr:colOff>
      <xdr:row>57</xdr:row>
      <xdr:rowOff>171450</xdr:rowOff>
    </xdr:from>
    <xdr:ext cx="6781800" cy="230505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13"/>
    <col customWidth="1" min="2" max="2" width="14.38"/>
    <col customWidth="1" min="3" max="3" width="19.5"/>
    <col customWidth="1" min="4" max="4" width="14.13"/>
    <col customWidth="1" min="5" max="5" width="22.5"/>
    <col customWidth="1" min="6" max="6" width="30.63"/>
    <col customWidth="1" min="7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G1" s="2" t="s">
        <v>4</v>
      </c>
      <c r="H1" s="2" t="s">
        <v>5</v>
      </c>
      <c r="I1" s="2" t="s">
        <v>6</v>
      </c>
    </row>
    <row r="2" ht="14.25" customHeight="1">
      <c r="A2" s="3" t="s">
        <v>7</v>
      </c>
      <c r="B2" s="4">
        <v>500.0</v>
      </c>
      <c r="C2" s="5">
        <v>350.0</v>
      </c>
      <c r="D2" s="4">
        <f t="shared" ref="D2:D7" si="1">B2*C2</f>
        <v>175000</v>
      </c>
      <c r="F2" s="6" t="s">
        <v>7</v>
      </c>
      <c r="G2" s="2">
        <v>80000.0</v>
      </c>
      <c r="H2" s="2">
        <f t="shared" ref="H2:H7" si="2">G2/160</f>
        <v>500</v>
      </c>
      <c r="I2" s="2">
        <f t="shared" ref="I2:I7" si="3">G2*12</f>
        <v>960000</v>
      </c>
      <c r="J2" s="2">
        <f>I2/2</f>
        <v>480000</v>
      </c>
    </row>
    <row r="3" ht="14.25" customHeight="1">
      <c r="A3" s="3" t="s">
        <v>8</v>
      </c>
      <c r="B3" s="4">
        <v>437.5</v>
      </c>
      <c r="C3" s="5">
        <v>300.0</v>
      </c>
      <c r="D3" s="4">
        <f t="shared" si="1"/>
        <v>131250</v>
      </c>
      <c r="F3" s="6" t="s">
        <v>8</v>
      </c>
      <c r="G3" s="2">
        <v>70000.0</v>
      </c>
      <c r="H3" s="2">
        <f t="shared" si="2"/>
        <v>437.5</v>
      </c>
      <c r="I3" s="2">
        <f t="shared" si="3"/>
        <v>840000</v>
      </c>
      <c r="J3" s="2">
        <f>4*140</f>
        <v>560</v>
      </c>
    </row>
    <row r="4" ht="14.25" customHeight="1">
      <c r="A4" s="3" t="s">
        <v>9</v>
      </c>
      <c r="B4" s="4">
        <v>437.5</v>
      </c>
      <c r="C4" s="5">
        <v>280.0</v>
      </c>
      <c r="D4" s="4">
        <f t="shared" si="1"/>
        <v>122500</v>
      </c>
      <c r="F4" s="6" t="s">
        <v>9</v>
      </c>
      <c r="G4" s="2">
        <v>70000.0</v>
      </c>
      <c r="H4" s="2">
        <f t="shared" si="2"/>
        <v>437.5</v>
      </c>
      <c r="I4" s="2">
        <f t="shared" si="3"/>
        <v>840000</v>
      </c>
    </row>
    <row r="5" ht="14.25" customHeight="1">
      <c r="A5" s="3" t="s">
        <v>10</v>
      </c>
      <c r="B5" s="4">
        <v>437.5</v>
      </c>
      <c r="C5" s="5">
        <v>550.0</v>
      </c>
      <c r="D5" s="4">
        <f t="shared" si="1"/>
        <v>240625</v>
      </c>
      <c r="F5" s="6" t="s">
        <v>10</v>
      </c>
      <c r="G5" s="2">
        <v>70000.0</v>
      </c>
      <c r="H5" s="2">
        <f t="shared" si="2"/>
        <v>437.5</v>
      </c>
      <c r="I5" s="2">
        <f t="shared" si="3"/>
        <v>840000</v>
      </c>
    </row>
    <row r="6" ht="14.25" customHeight="1">
      <c r="A6" s="3" t="s">
        <v>11</v>
      </c>
      <c r="B6" s="4">
        <v>375.0</v>
      </c>
      <c r="C6" s="5">
        <v>300.0</v>
      </c>
      <c r="D6" s="4">
        <f t="shared" si="1"/>
        <v>112500</v>
      </c>
      <c r="F6" s="6" t="s">
        <v>11</v>
      </c>
      <c r="G6" s="2">
        <v>60000.0</v>
      </c>
      <c r="H6" s="2">
        <f t="shared" si="2"/>
        <v>375</v>
      </c>
      <c r="I6" s="2">
        <f t="shared" si="3"/>
        <v>720000</v>
      </c>
    </row>
    <row r="7" ht="14.25" customHeight="1">
      <c r="A7" s="3" t="s">
        <v>12</v>
      </c>
      <c r="B7" s="4">
        <v>625.0</v>
      </c>
      <c r="C7" s="5">
        <v>500.0</v>
      </c>
      <c r="D7" s="4">
        <f t="shared" si="1"/>
        <v>312500</v>
      </c>
      <c r="F7" s="6" t="s">
        <v>12</v>
      </c>
      <c r="G7" s="2">
        <v>100000.0</v>
      </c>
      <c r="H7" s="2">
        <f t="shared" si="2"/>
        <v>625</v>
      </c>
      <c r="I7" s="2">
        <f t="shared" si="3"/>
        <v>1200000</v>
      </c>
    </row>
    <row r="8" ht="14.25" customHeight="1">
      <c r="A8" s="7" t="s">
        <v>13</v>
      </c>
      <c r="B8" s="8"/>
      <c r="C8" s="8"/>
      <c r="D8" s="9">
        <f>SUM(D2:D7)</f>
        <v>1094375</v>
      </c>
    </row>
    <row r="9" ht="14.25" customHeight="1"/>
    <row r="10" ht="14.25" customHeight="1">
      <c r="A10" s="1" t="s">
        <v>14</v>
      </c>
      <c r="B10" s="1" t="s">
        <v>15</v>
      </c>
      <c r="C10" s="1" t="s">
        <v>16</v>
      </c>
      <c r="D10" s="1" t="s">
        <v>3</v>
      </c>
    </row>
    <row r="11" ht="14.25" customHeight="1">
      <c r="A11" s="3" t="s">
        <v>17</v>
      </c>
      <c r="B11" s="4">
        <v>220000.0</v>
      </c>
      <c r="C11" s="5">
        <v>1.0</v>
      </c>
      <c r="D11" s="4">
        <f t="shared" ref="D11:D13" si="4">B11*C11</f>
        <v>220000</v>
      </c>
    </row>
    <row r="12" ht="14.25" customHeight="1">
      <c r="A12" s="3" t="s">
        <v>18</v>
      </c>
      <c r="B12" s="4">
        <v>115399.0</v>
      </c>
      <c r="C12" s="5">
        <v>1.0</v>
      </c>
      <c r="D12" s="4">
        <f t="shared" si="4"/>
        <v>115399</v>
      </c>
    </row>
    <row r="13" ht="14.25" customHeight="1">
      <c r="A13" s="3" t="s">
        <v>19</v>
      </c>
      <c r="B13" s="4">
        <v>90000.0</v>
      </c>
      <c r="C13" s="5">
        <v>1.0</v>
      </c>
      <c r="D13" s="4">
        <f t="shared" si="4"/>
        <v>90000</v>
      </c>
    </row>
    <row r="14" ht="14.25" customHeight="1">
      <c r="A14" s="7" t="s">
        <v>20</v>
      </c>
      <c r="B14" s="7"/>
      <c r="C14" s="7"/>
      <c r="D14" s="9">
        <f>SUM(D11:D13)</f>
        <v>425399</v>
      </c>
    </row>
    <row r="15" ht="14.25" customHeight="1"/>
    <row r="16" ht="14.25" customHeight="1">
      <c r="A16" s="8" t="s">
        <v>21</v>
      </c>
      <c r="B16" s="8"/>
      <c r="C16" s="8"/>
      <c r="D16" s="9">
        <f>D8+D14</f>
        <v>1519774</v>
      </c>
    </row>
    <row r="17" ht="14.25" customHeight="1"/>
    <row r="18" ht="14.25" customHeight="1">
      <c r="A18" s="10" t="s">
        <v>22</v>
      </c>
      <c r="B18" s="10"/>
      <c r="C18" s="10"/>
      <c r="D18" s="11">
        <f>D16*1.25</f>
        <v>1899717.5</v>
      </c>
    </row>
    <row r="19" ht="14.25" customHeight="1"/>
    <row r="20" ht="14.25" customHeight="1"/>
    <row r="21" ht="14.25" customHeight="1">
      <c r="A21" s="1" t="s">
        <v>23</v>
      </c>
      <c r="B21" s="12" t="s">
        <v>24</v>
      </c>
      <c r="C21" s="13"/>
      <c r="D21" s="14"/>
    </row>
    <row r="22" ht="14.25" customHeight="1">
      <c r="A22" s="15" t="s">
        <v>25</v>
      </c>
      <c r="B22" s="15" t="s">
        <v>26</v>
      </c>
      <c r="C22" s="15" t="s">
        <v>27</v>
      </c>
      <c r="D22" s="15" t="s">
        <v>28</v>
      </c>
    </row>
    <row r="23" ht="14.25" customHeight="1">
      <c r="A23" s="16">
        <f>-D18</f>
        <v>-1899717.5</v>
      </c>
      <c r="B23" s="17">
        <v>1000000.0</v>
      </c>
      <c r="C23" s="17">
        <v>1100000.0</v>
      </c>
      <c r="D23" s="17">
        <v>1400000.0</v>
      </c>
      <c r="F23" s="18"/>
    </row>
    <row r="24" ht="14.25" customHeight="1">
      <c r="A24" s="5" t="s">
        <v>29</v>
      </c>
      <c r="B24" s="4">
        <f>B23/POWER((1+0.34),1)</f>
        <v>746268.6567</v>
      </c>
      <c r="C24" s="4">
        <f>C23/POWER((1+0.34),2)</f>
        <v>612608.5988</v>
      </c>
      <c r="D24" s="4">
        <f>D23/POWER((1+0.34),3)</f>
        <v>581853.486</v>
      </c>
      <c r="E24" s="19">
        <f>SUM(B24:D24)</f>
        <v>1940730.741</v>
      </c>
    </row>
    <row r="25" ht="14.25" customHeight="1"/>
    <row r="26" ht="14.25" customHeight="1">
      <c r="A26" s="8" t="s">
        <v>30</v>
      </c>
      <c r="B26" s="20">
        <f>2+((-A23-B24-C24)/D24)</f>
        <v>2.929512768</v>
      </c>
    </row>
    <row r="27" ht="14.25" customHeight="1">
      <c r="A27" s="21" t="s">
        <v>31</v>
      </c>
      <c r="B27" s="4">
        <f t="array" ref="B27">NPV(0.34,B23:D23)</f>
        <v>1940730.741</v>
      </c>
    </row>
    <row r="28" ht="14.25" customHeight="1">
      <c r="A28" s="8" t="s">
        <v>32</v>
      </c>
      <c r="B28" s="4">
        <f>B24+C24+D24+A23</f>
        <v>41013.24148</v>
      </c>
      <c r="C28" s="22"/>
      <c r="D28" s="22"/>
    </row>
    <row r="29" ht="14.25" customHeight="1">
      <c r="A29" s="8" t="s">
        <v>33</v>
      </c>
      <c r="B29" s="23">
        <f>IRR(A23:D23)</f>
        <v>0.3550573242</v>
      </c>
      <c r="C29" s="19"/>
      <c r="D29" s="24"/>
    </row>
    <row r="30" ht="14.25" customHeight="1">
      <c r="A30" s="8" t="s">
        <v>34</v>
      </c>
      <c r="B30" s="23">
        <f>(B27+A23)/-A23</f>
        <v>0.02158912653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B21:D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13"/>
    <col customWidth="1" min="2" max="2" width="17.25"/>
    <col customWidth="1" min="3" max="3" width="22.13"/>
    <col customWidth="1" min="4" max="4" width="14.13"/>
    <col customWidth="1" min="5" max="5" width="20.13"/>
    <col customWidth="1" min="6" max="6" width="30.63"/>
    <col customWidth="1" min="7" max="7" width="10.88"/>
    <col customWidth="1" min="8" max="8" width="7.63"/>
    <col customWidth="1" min="9" max="9" width="16.0"/>
    <col customWidth="1" min="10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G1" s="2" t="s">
        <v>4</v>
      </c>
      <c r="H1" s="2" t="s">
        <v>5</v>
      </c>
      <c r="I1" s="2" t="s">
        <v>6</v>
      </c>
    </row>
    <row r="2" ht="14.25" customHeight="1">
      <c r="A2" s="3" t="s">
        <v>7</v>
      </c>
      <c r="B2" s="4">
        <v>500.0</v>
      </c>
      <c r="C2" s="5">
        <v>350.0</v>
      </c>
      <c r="D2" s="4">
        <f t="shared" ref="D2:D8" si="1">B2*C2</f>
        <v>175000</v>
      </c>
      <c r="F2" s="6" t="s">
        <v>7</v>
      </c>
      <c r="G2" s="2">
        <v>80000.0</v>
      </c>
      <c r="H2" s="2">
        <f t="shared" ref="H2:H8" si="2">G2/160</f>
        <v>500</v>
      </c>
      <c r="I2" s="2">
        <f t="shared" ref="I2:I8" si="3">G2*12</f>
        <v>960000</v>
      </c>
      <c r="J2" s="2">
        <f>I2/2</f>
        <v>480000</v>
      </c>
      <c r="K2" s="25"/>
    </row>
    <row r="3" ht="14.25" customHeight="1">
      <c r="A3" s="3" t="s">
        <v>8</v>
      </c>
      <c r="B3" s="4">
        <v>437.5</v>
      </c>
      <c r="C3" s="5">
        <v>300.0</v>
      </c>
      <c r="D3" s="4">
        <f t="shared" si="1"/>
        <v>131250</v>
      </c>
      <c r="F3" s="6" t="s">
        <v>8</v>
      </c>
      <c r="G3" s="2">
        <v>70000.0</v>
      </c>
      <c r="H3" s="2">
        <f t="shared" si="2"/>
        <v>437.5</v>
      </c>
      <c r="I3" s="2">
        <f t="shared" si="3"/>
        <v>840000</v>
      </c>
      <c r="J3" s="2">
        <f>4*140</f>
        <v>560</v>
      </c>
      <c r="K3" s="25"/>
    </row>
    <row r="4" ht="14.25" customHeight="1">
      <c r="A4" s="3" t="s">
        <v>9</v>
      </c>
      <c r="B4" s="4">
        <v>437.5</v>
      </c>
      <c r="C4" s="5">
        <v>300.0</v>
      </c>
      <c r="D4" s="4">
        <f t="shared" si="1"/>
        <v>131250</v>
      </c>
      <c r="F4" s="6" t="s">
        <v>9</v>
      </c>
      <c r="G4" s="2">
        <v>70000.0</v>
      </c>
      <c r="H4" s="2">
        <f t="shared" si="2"/>
        <v>437.5</v>
      </c>
      <c r="I4" s="2">
        <f t="shared" si="3"/>
        <v>840000</v>
      </c>
      <c r="K4" s="25"/>
    </row>
    <row r="5" ht="14.25" customHeight="1">
      <c r="A5" s="3" t="s">
        <v>10</v>
      </c>
      <c r="B5" s="4">
        <v>437.5</v>
      </c>
      <c r="C5" s="5">
        <v>550.0</v>
      </c>
      <c r="D5" s="4">
        <f t="shared" si="1"/>
        <v>240625</v>
      </c>
      <c r="F5" s="6" t="s">
        <v>10</v>
      </c>
      <c r="G5" s="2">
        <v>70000.0</v>
      </c>
      <c r="H5" s="2">
        <f t="shared" si="2"/>
        <v>437.5</v>
      </c>
      <c r="I5" s="2">
        <f t="shared" si="3"/>
        <v>840000</v>
      </c>
      <c r="K5" s="25"/>
    </row>
    <row r="6" ht="14.25" customHeight="1">
      <c r="A6" s="3" t="s">
        <v>11</v>
      </c>
      <c r="B6" s="4">
        <v>375.0</v>
      </c>
      <c r="C6" s="5">
        <v>350.0</v>
      </c>
      <c r="D6" s="4">
        <f t="shared" si="1"/>
        <v>131250</v>
      </c>
      <c r="F6" s="6" t="s">
        <v>11</v>
      </c>
      <c r="G6" s="2">
        <v>60000.0</v>
      </c>
      <c r="H6" s="2">
        <f t="shared" si="2"/>
        <v>375</v>
      </c>
      <c r="I6" s="2">
        <f t="shared" si="3"/>
        <v>720000</v>
      </c>
      <c r="K6" s="25"/>
    </row>
    <row r="7" ht="14.25" customHeight="1">
      <c r="A7" s="3" t="s">
        <v>12</v>
      </c>
      <c r="B7" s="4">
        <v>625.0</v>
      </c>
      <c r="C7" s="5">
        <v>500.0</v>
      </c>
      <c r="D7" s="4">
        <f t="shared" si="1"/>
        <v>312500</v>
      </c>
      <c r="F7" s="6" t="s">
        <v>12</v>
      </c>
      <c r="G7" s="2">
        <v>100000.0</v>
      </c>
      <c r="H7" s="2">
        <f t="shared" si="2"/>
        <v>625</v>
      </c>
      <c r="I7" s="2">
        <f t="shared" si="3"/>
        <v>1200000</v>
      </c>
      <c r="K7" s="25"/>
    </row>
    <row r="8" ht="14.25" customHeight="1">
      <c r="A8" s="3" t="s">
        <v>35</v>
      </c>
      <c r="B8" s="4">
        <v>500.0</v>
      </c>
      <c r="C8" s="5">
        <v>160.0</v>
      </c>
      <c r="D8" s="4">
        <f t="shared" si="1"/>
        <v>80000</v>
      </c>
      <c r="F8" s="2" t="s">
        <v>35</v>
      </c>
      <c r="G8" s="2">
        <v>80000.0</v>
      </c>
      <c r="H8" s="2">
        <f t="shared" si="2"/>
        <v>500</v>
      </c>
      <c r="I8" s="2">
        <f t="shared" si="3"/>
        <v>960000</v>
      </c>
      <c r="K8" s="25"/>
    </row>
    <row r="9" ht="14.25" customHeight="1">
      <c r="A9" s="7" t="s">
        <v>13</v>
      </c>
      <c r="B9" s="8"/>
      <c r="C9" s="8"/>
      <c r="D9" s="9">
        <f>SUM(D2:D7)</f>
        <v>1121875</v>
      </c>
      <c r="K9" s="25"/>
    </row>
    <row r="10" ht="14.25" customHeight="1">
      <c r="K10" s="25"/>
    </row>
    <row r="11" ht="14.25" customHeight="1">
      <c r="A11" s="1" t="s">
        <v>14</v>
      </c>
      <c r="B11" s="26" t="s">
        <v>36</v>
      </c>
      <c r="C11" s="1" t="s">
        <v>16</v>
      </c>
      <c r="D11" s="1" t="s">
        <v>3</v>
      </c>
      <c r="K11" s="25"/>
    </row>
    <row r="12" ht="14.25" customHeight="1">
      <c r="A12" s="3" t="s">
        <v>37</v>
      </c>
      <c r="B12" s="17">
        <v>1567.99</v>
      </c>
      <c r="C12" s="27">
        <v>36.0</v>
      </c>
      <c r="D12" s="4">
        <f>B12*C12</f>
        <v>56447.64</v>
      </c>
      <c r="K12" s="25"/>
    </row>
    <row r="13" ht="14.25" customHeight="1">
      <c r="A13" s="7" t="s">
        <v>20</v>
      </c>
      <c r="B13" s="7"/>
      <c r="C13" s="7"/>
      <c r="D13" s="9">
        <f>SUM(D12)</f>
        <v>56447.64</v>
      </c>
      <c r="K13" s="25"/>
    </row>
    <row r="14" ht="14.25" customHeight="1">
      <c r="K14" s="25"/>
    </row>
    <row r="15" ht="14.25" customHeight="1">
      <c r="A15" s="8" t="s">
        <v>21</v>
      </c>
      <c r="B15" s="8"/>
      <c r="C15" s="8"/>
      <c r="D15" s="9">
        <f>D9+D13</f>
        <v>1178322.64</v>
      </c>
      <c r="K15" s="25"/>
    </row>
    <row r="16" ht="14.25" customHeight="1">
      <c r="K16" s="25"/>
    </row>
    <row r="17" ht="14.25" customHeight="1">
      <c r="A17" s="10" t="s">
        <v>22</v>
      </c>
      <c r="B17" s="10"/>
      <c r="C17" s="10"/>
      <c r="D17" s="11">
        <f>D15*1.25</f>
        <v>1472903.3</v>
      </c>
    </row>
    <row r="18" ht="14.25" customHeight="1"/>
    <row r="19" ht="14.25" customHeight="1"/>
    <row r="20" ht="14.25" customHeight="1">
      <c r="A20" s="1" t="s">
        <v>23</v>
      </c>
      <c r="B20" s="12" t="s">
        <v>24</v>
      </c>
      <c r="C20" s="13"/>
      <c r="D20" s="14"/>
    </row>
    <row r="21" ht="14.25" customHeight="1">
      <c r="A21" s="15" t="s">
        <v>25</v>
      </c>
      <c r="B21" s="15" t="s">
        <v>26</v>
      </c>
      <c r="C21" s="15" t="s">
        <v>27</v>
      </c>
      <c r="D21" s="15" t="s">
        <v>28</v>
      </c>
    </row>
    <row r="22" ht="14.25" customHeight="1">
      <c r="A22" s="16">
        <f>-D17</f>
        <v>-1472903.3</v>
      </c>
      <c r="B22" s="17">
        <v>1000000.0</v>
      </c>
      <c r="C22" s="17">
        <v>1100000.0</v>
      </c>
      <c r="D22" s="17">
        <v>1400000.0</v>
      </c>
      <c r="F22" s="18"/>
    </row>
    <row r="23" ht="14.25" customHeight="1">
      <c r="A23" s="5" t="s">
        <v>29</v>
      </c>
      <c r="B23" s="4">
        <f>B22/POWER((1+0.34),1)</f>
        <v>746268.6567</v>
      </c>
      <c r="C23" s="4">
        <f>C22/POWER((1+0.34),2)</f>
        <v>612608.5988</v>
      </c>
      <c r="D23" s="4">
        <f>D22/POWER((1+0.34),3)</f>
        <v>581853.486</v>
      </c>
      <c r="E23" s="19">
        <f>SUM(B23:D23)</f>
        <v>1940730.741</v>
      </c>
    </row>
    <row r="24" ht="14.25" customHeight="1"/>
    <row r="25" ht="14.25" customHeight="1">
      <c r="A25" s="8" t="s">
        <v>30</v>
      </c>
      <c r="B25" s="20">
        <f>2+((-A22-B23-C23)/D23)</f>
        <v>2.195970373</v>
      </c>
    </row>
    <row r="26" ht="14.25" customHeight="1">
      <c r="A26" s="21" t="s">
        <v>38</v>
      </c>
      <c r="B26" s="4">
        <f t="array" ref="B26">NPV(0.34,B22:D22)</f>
        <v>1940730.741</v>
      </c>
    </row>
    <row r="27" ht="14.25" customHeight="1">
      <c r="A27" s="8" t="s">
        <v>32</v>
      </c>
      <c r="B27" s="4">
        <f>B23+C23+D23+A22</f>
        <v>467827.4415</v>
      </c>
      <c r="C27" s="22"/>
      <c r="D27" s="22"/>
    </row>
    <row r="28" ht="14.25" customHeight="1">
      <c r="A28" s="8" t="s">
        <v>33</v>
      </c>
      <c r="B28" s="23">
        <f>IRR(A22:D22)</f>
        <v>0.5535100176</v>
      </c>
      <c r="C28" s="19"/>
      <c r="D28" s="24"/>
    </row>
    <row r="29" ht="14.25" customHeight="1">
      <c r="A29" s="8" t="s">
        <v>34</v>
      </c>
      <c r="B29" s="23">
        <f>(B26+A22)/-A22</f>
        <v>0.3176226447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">
    <mergeCell ref="B20:D2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13"/>
    <col customWidth="1" min="2" max="2" width="17.25"/>
    <col customWidth="1" min="3" max="3" width="19.25"/>
    <col customWidth="1" min="4" max="4" width="14.13"/>
    <col customWidth="1" min="5" max="5" width="19.38"/>
    <col customWidth="1" min="6" max="6" width="30.63"/>
    <col customWidth="1" min="7" max="8" width="10.88"/>
    <col customWidth="1" min="9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G1" s="2" t="s">
        <v>4</v>
      </c>
      <c r="H1" s="2" t="s">
        <v>39</v>
      </c>
      <c r="I1" s="2" t="s">
        <v>5</v>
      </c>
      <c r="J1" s="2" t="s">
        <v>6</v>
      </c>
    </row>
    <row r="2" ht="14.25" customHeight="1">
      <c r="A2" s="3" t="s">
        <v>7</v>
      </c>
      <c r="B2" s="4">
        <v>500.0</v>
      </c>
      <c r="C2" s="5">
        <v>384.0</v>
      </c>
      <c r="D2" s="4">
        <f t="shared" ref="D2:D10" si="1">B2*C2</f>
        <v>192000</v>
      </c>
      <c r="F2" s="6" t="s">
        <v>7</v>
      </c>
      <c r="G2" s="2">
        <v>80000.0</v>
      </c>
      <c r="H2" s="2">
        <f t="shared" ref="H2:H10" si="2">G2/20</f>
        <v>4000</v>
      </c>
      <c r="I2" s="2">
        <f t="shared" ref="I2:I10" si="3">G2/160</f>
        <v>500</v>
      </c>
      <c r="J2" s="2">
        <f t="shared" ref="J2:J10" si="4">G2*12</f>
        <v>960000</v>
      </c>
      <c r="K2" s="2">
        <f>J2/2</f>
        <v>480000</v>
      </c>
      <c r="L2" s="25"/>
    </row>
    <row r="3" ht="14.25" customHeight="1">
      <c r="A3" s="3" t="s">
        <v>8</v>
      </c>
      <c r="B3" s="4">
        <v>437.5</v>
      </c>
      <c r="C3" s="5">
        <v>360.0</v>
      </c>
      <c r="D3" s="4">
        <f t="shared" si="1"/>
        <v>157500</v>
      </c>
      <c r="F3" s="6" t="s">
        <v>8</v>
      </c>
      <c r="G3" s="2">
        <v>70000.0</v>
      </c>
      <c r="H3" s="2">
        <f t="shared" si="2"/>
        <v>3500</v>
      </c>
      <c r="I3" s="2">
        <f t="shared" si="3"/>
        <v>437.5</v>
      </c>
      <c r="J3" s="2">
        <f t="shared" si="4"/>
        <v>840000</v>
      </c>
      <c r="K3" s="2">
        <f>4*140</f>
        <v>560</v>
      </c>
      <c r="L3" s="25"/>
    </row>
    <row r="4" ht="14.25" customHeight="1">
      <c r="A4" s="3" t="s">
        <v>9</v>
      </c>
      <c r="B4" s="4">
        <v>437.5</v>
      </c>
      <c r="C4" s="5">
        <v>368.0</v>
      </c>
      <c r="D4" s="4">
        <f t="shared" si="1"/>
        <v>161000</v>
      </c>
      <c r="F4" s="6" t="s">
        <v>9</v>
      </c>
      <c r="G4" s="2">
        <v>70000.0</v>
      </c>
      <c r="H4" s="2">
        <f t="shared" si="2"/>
        <v>3500</v>
      </c>
      <c r="I4" s="2">
        <f t="shared" si="3"/>
        <v>437.5</v>
      </c>
      <c r="J4" s="2">
        <f t="shared" si="4"/>
        <v>840000</v>
      </c>
      <c r="L4" s="25"/>
    </row>
    <row r="5" ht="14.25" customHeight="1">
      <c r="A5" s="3" t="s">
        <v>10</v>
      </c>
      <c r="B5" s="4">
        <v>437.5</v>
      </c>
      <c r="C5" s="5">
        <v>696.0</v>
      </c>
      <c r="D5" s="4">
        <f t="shared" si="1"/>
        <v>304500</v>
      </c>
      <c r="F5" s="6" t="s">
        <v>10</v>
      </c>
      <c r="G5" s="2">
        <v>70000.0</v>
      </c>
      <c r="H5" s="2">
        <f t="shared" si="2"/>
        <v>3500</v>
      </c>
      <c r="I5" s="2">
        <f t="shared" si="3"/>
        <v>437.5</v>
      </c>
      <c r="J5" s="2">
        <f t="shared" si="4"/>
        <v>840000</v>
      </c>
      <c r="L5" s="25"/>
    </row>
    <row r="6" ht="14.25" customHeight="1">
      <c r="A6" s="3" t="s">
        <v>40</v>
      </c>
      <c r="B6" s="4">
        <v>375.0</v>
      </c>
      <c r="C6" s="5">
        <v>440.0</v>
      </c>
      <c r="D6" s="4">
        <f t="shared" si="1"/>
        <v>165000</v>
      </c>
      <c r="F6" s="6" t="s">
        <v>11</v>
      </c>
      <c r="G6" s="2">
        <v>60000.0</v>
      </c>
      <c r="H6" s="2">
        <f t="shared" si="2"/>
        <v>3000</v>
      </c>
      <c r="I6" s="2">
        <f t="shared" si="3"/>
        <v>375</v>
      </c>
      <c r="J6" s="2">
        <f t="shared" si="4"/>
        <v>720000</v>
      </c>
      <c r="L6" s="25"/>
    </row>
    <row r="7" ht="14.25" customHeight="1">
      <c r="A7" s="3" t="s">
        <v>41</v>
      </c>
      <c r="B7" s="4">
        <v>625.0</v>
      </c>
      <c r="C7" s="5">
        <v>560.0</v>
      </c>
      <c r="D7" s="4">
        <f t="shared" si="1"/>
        <v>350000</v>
      </c>
      <c r="F7" s="6" t="s">
        <v>12</v>
      </c>
      <c r="G7" s="2">
        <v>100000.0</v>
      </c>
      <c r="H7" s="2">
        <f t="shared" si="2"/>
        <v>5000</v>
      </c>
      <c r="I7" s="2">
        <f t="shared" si="3"/>
        <v>625</v>
      </c>
      <c r="J7" s="2">
        <f t="shared" si="4"/>
        <v>1200000</v>
      </c>
      <c r="L7" s="25"/>
    </row>
    <row r="8" ht="14.25" customHeight="1">
      <c r="A8" s="3" t="s">
        <v>42</v>
      </c>
      <c r="B8" s="4">
        <v>500.0</v>
      </c>
      <c r="C8" s="5">
        <v>160.0</v>
      </c>
      <c r="D8" s="4">
        <f t="shared" si="1"/>
        <v>80000</v>
      </c>
      <c r="F8" s="2" t="s">
        <v>35</v>
      </c>
      <c r="G8" s="2">
        <v>80000.0</v>
      </c>
      <c r="H8" s="2">
        <f t="shared" si="2"/>
        <v>4000</v>
      </c>
      <c r="I8" s="2">
        <f t="shared" si="3"/>
        <v>500</v>
      </c>
      <c r="J8" s="2">
        <f t="shared" si="4"/>
        <v>960000</v>
      </c>
      <c r="L8" s="25"/>
    </row>
    <row r="9" ht="14.25" customHeight="1">
      <c r="A9" s="3" t="s">
        <v>43</v>
      </c>
      <c r="B9" s="4">
        <v>437.5</v>
      </c>
      <c r="C9" s="5">
        <v>344.0</v>
      </c>
      <c r="D9" s="4">
        <f t="shared" si="1"/>
        <v>150500</v>
      </c>
      <c r="F9" s="2" t="s">
        <v>44</v>
      </c>
      <c r="G9" s="2">
        <v>70000.0</v>
      </c>
      <c r="H9" s="2">
        <f t="shared" si="2"/>
        <v>3500</v>
      </c>
      <c r="I9" s="2">
        <f t="shared" si="3"/>
        <v>437.5</v>
      </c>
      <c r="J9" s="2">
        <f t="shared" si="4"/>
        <v>840000</v>
      </c>
      <c r="L9" s="25"/>
    </row>
    <row r="10" ht="14.25" customHeight="1">
      <c r="A10" s="3" t="s">
        <v>45</v>
      </c>
      <c r="B10" s="4">
        <v>500.0</v>
      </c>
      <c r="C10" s="5">
        <v>104.0</v>
      </c>
      <c r="D10" s="4">
        <f t="shared" si="1"/>
        <v>52000</v>
      </c>
      <c r="F10" s="2" t="s">
        <v>46</v>
      </c>
      <c r="G10" s="2">
        <v>50000.0</v>
      </c>
      <c r="H10" s="2">
        <f t="shared" si="2"/>
        <v>2500</v>
      </c>
      <c r="I10" s="2">
        <f t="shared" si="3"/>
        <v>312.5</v>
      </c>
      <c r="J10" s="2">
        <f t="shared" si="4"/>
        <v>600000</v>
      </c>
      <c r="L10" s="25"/>
    </row>
    <row r="11" ht="14.25" customHeight="1">
      <c r="A11" s="7" t="s">
        <v>13</v>
      </c>
      <c r="B11" s="8"/>
      <c r="C11" s="8"/>
      <c r="D11" s="9">
        <f>SUM(D2:D7)</f>
        <v>1330000</v>
      </c>
      <c r="L11" s="25"/>
    </row>
    <row r="12" ht="14.25" customHeight="1">
      <c r="L12" s="25"/>
    </row>
    <row r="13" ht="14.25" customHeight="1">
      <c r="A13" s="1" t="s">
        <v>14</v>
      </c>
      <c r="B13" s="26" t="s">
        <v>36</v>
      </c>
      <c r="C13" s="1" t="s">
        <v>16</v>
      </c>
      <c r="D13" s="1" t="s">
        <v>3</v>
      </c>
      <c r="L13" s="25"/>
    </row>
    <row r="14" ht="14.25" customHeight="1">
      <c r="A14" s="3" t="s">
        <v>47</v>
      </c>
      <c r="B14" s="4">
        <v>7249.45</v>
      </c>
      <c r="C14" s="27">
        <v>36.0</v>
      </c>
      <c r="D14" s="4">
        <f>B14*C14</f>
        <v>260980.2</v>
      </c>
      <c r="L14" s="25"/>
    </row>
    <row r="15" ht="14.25" customHeight="1">
      <c r="A15" s="7" t="s">
        <v>20</v>
      </c>
      <c r="B15" s="7"/>
      <c r="C15" s="7"/>
      <c r="D15" s="9">
        <f>SUM(D14)</f>
        <v>260980.2</v>
      </c>
      <c r="L15" s="25"/>
    </row>
    <row r="16" ht="14.25" customHeight="1">
      <c r="L16" s="25"/>
    </row>
    <row r="17" ht="14.25" customHeight="1">
      <c r="A17" s="8" t="s">
        <v>21</v>
      </c>
      <c r="B17" s="8"/>
      <c r="C17" s="8"/>
      <c r="D17" s="9">
        <f>D11+D15</f>
        <v>1590980.2</v>
      </c>
    </row>
    <row r="18" ht="14.25" customHeight="1"/>
    <row r="19" ht="14.25" customHeight="1">
      <c r="A19" s="10" t="s">
        <v>22</v>
      </c>
      <c r="B19" s="10"/>
      <c r="C19" s="10"/>
      <c r="D19" s="11">
        <f>D17*1.25</f>
        <v>1988725.25</v>
      </c>
    </row>
    <row r="20" ht="14.25" customHeight="1"/>
    <row r="21" ht="14.25" customHeight="1"/>
    <row r="22" ht="14.25" customHeight="1">
      <c r="A22" s="1" t="s">
        <v>23</v>
      </c>
      <c r="B22" s="12" t="s">
        <v>24</v>
      </c>
      <c r="C22" s="13"/>
      <c r="D22" s="14"/>
      <c r="F22" s="18"/>
    </row>
    <row r="23" ht="14.25" customHeight="1">
      <c r="A23" s="15" t="s">
        <v>25</v>
      </c>
      <c r="B23" s="15" t="s">
        <v>26</v>
      </c>
      <c r="C23" s="15" t="s">
        <v>27</v>
      </c>
      <c r="D23" s="15" t="s">
        <v>28</v>
      </c>
      <c r="E23" s="19">
        <f>SUM(B25:D25)</f>
        <v>2878445.819</v>
      </c>
    </row>
    <row r="24" ht="14.25" customHeight="1">
      <c r="A24" s="16">
        <f>-D19</f>
        <v>-1988725.25</v>
      </c>
      <c r="B24" s="17">
        <v>1400000.0</v>
      </c>
      <c r="C24" s="17">
        <v>1800000.0</v>
      </c>
      <c r="D24" s="17">
        <v>2000000.0</v>
      </c>
    </row>
    <row r="25" ht="14.25" customHeight="1">
      <c r="A25" s="5" t="s">
        <v>29</v>
      </c>
      <c r="B25" s="4">
        <f>B24/POWER((1+0.34),1)</f>
        <v>1044776.119</v>
      </c>
      <c r="C25" s="4">
        <f>C24/POWER((1+0.34),2)</f>
        <v>1002450.434</v>
      </c>
      <c r="D25" s="4">
        <f>D24/POWER((1+0.34),3)</f>
        <v>831219.2657</v>
      </c>
    </row>
    <row r="26" ht="14.25" customHeight="1"/>
    <row r="27" ht="14.25" customHeight="1">
      <c r="A27" s="8" t="s">
        <v>30</v>
      </c>
      <c r="B27" s="20">
        <f>2+((-A24-B25-C25)/D25)</f>
        <v>1.929619889</v>
      </c>
    </row>
    <row r="28" ht="14.25" customHeight="1">
      <c r="A28" s="21" t="s">
        <v>31</v>
      </c>
      <c r="B28" s="4">
        <f t="array" ref="B28">NPV(0.34,B24:D24)</f>
        <v>2878445.819</v>
      </c>
    </row>
    <row r="29" ht="14.25" customHeight="1">
      <c r="A29" s="8" t="s">
        <v>32</v>
      </c>
      <c r="B29" s="4">
        <f>B25+C25+D25+A24</f>
        <v>889720.5695</v>
      </c>
      <c r="C29" s="22"/>
      <c r="D29" s="22"/>
    </row>
    <row r="30" ht="14.25" customHeight="1">
      <c r="A30" s="8" t="s">
        <v>33</v>
      </c>
      <c r="B30" s="23">
        <f>IRR(A24:D24)</f>
        <v>0.6343045627</v>
      </c>
      <c r="C30" s="19"/>
      <c r="D30" s="24"/>
    </row>
    <row r="31" ht="14.25" customHeight="1">
      <c r="A31" s="8" t="s">
        <v>34</v>
      </c>
      <c r="B31" s="23">
        <f>(B28+A24)/-A24</f>
        <v>0.4473823468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">
    <mergeCell ref="B22:D2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25.63"/>
    <col customWidth="1" min="3" max="3" width="26.88"/>
    <col customWidth="1" min="4" max="4" width="26.38"/>
  </cols>
  <sheetData>
    <row r="1" ht="15.0" customHeight="1">
      <c r="A1" s="28" t="s">
        <v>48</v>
      </c>
      <c r="B1" s="29" t="s">
        <v>49</v>
      </c>
      <c r="C1" s="29" t="s">
        <v>50</v>
      </c>
      <c r="D1" s="29" t="s">
        <v>51</v>
      </c>
    </row>
    <row r="2">
      <c r="A2" s="30" t="s">
        <v>52</v>
      </c>
      <c r="B2" s="31">
        <f>AnteProyecto1!D18</f>
        <v>1899717.5</v>
      </c>
      <c r="C2" s="31">
        <f>AnteProyecto2!D17</f>
        <v>1472903.3</v>
      </c>
      <c r="D2" s="31">
        <f>AnteProyecto3!D19</f>
        <v>1988725.25</v>
      </c>
    </row>
    <row r="3">
      <c r="A3" s="30" t="s">
        <v>53</v>
      </c>
      <c r="B3" s="32">
        <v>3.0</v>
      </c>
      <c r="C3" s="33">
        <v>3.0</v>
      </c>
      <c r="D3" s="33">
        <v>3.0</v>
      </c>
    </row>
    <row r="4">
      <c r="A4" s="30" t="s">
        <v>54</v>
      </c>
      <c r="B4" s="33" t="s">
        <v>55</v>
      </c>
      <c r="C4" s="33" t="s">
        <v>55</v>
      </c>
      <c r="D4" s="33" t="s">
        <v>55</v>
      </c>
    </row>
    <row r="5">
      <c r="A5" s="30" t="s">
        <v>56</v>
      </c>
      <c r="B5" s="33">
        <v>8.0</v>
      </c>
      <c r="C5" s="33">
        <v>9.0</v>
      </c>
      <c r="D5" s="33">
        <v>11.0</v>
      </c>
    </row>
    <row r="6">
      <c r="A6" s="30" t="s">
        <v>57</v>
      </c>
      <c r="B6" s="32">
        <f>COUNTA(AnteProyecto1!A2:A7)</f>
        <v>6</v>
      </c>
      <c r="C6" s="32">
        <f>COUNTA(AnteProyecto2!A2:A8)</f>
        <v>7</v>
      </c>
      <c r="D6" s="32">
        <f>COUNTA(AnteProyecto3!A2:A10)</f>
        <v>9</v>
      </c>
    </row>
    <row r="7">
      <c r="A7" s="30" t="s">
        <v>58</v>
      </c>
      <c r="B7" s="31">
        <f>AnteProyecto1!B28</f>
        <v>41013.24148</v>
      </c>
      <c r="C7" s="31">
        <f>AnteProyecto2!B27</f>
        <v>467827.4415</v>
      </c>
      <c r="D7" s="31">
        <f>AnteProyecto3!B29</f>
        <v>889720.5695</v>
      </c>
    </row>
    <row r="8">
      <c r="A8" s="30" t="s">
        <v>59</v>
      </c>
      <c r="B8" s="34">
        <f>AnteProyecto1!B29</f>
        <v>0.3550573242</v>
      </c>
      <c r="C8" s="34">
        <f>AnteProyecto2!B28</f>
        <v>0.5535100176</v>
      </c>
      <c r="D8" s="34">
        <f>AnteProyecto3!B30</f>
        <v>0.6343045627</v>
      </c>
    </row>
    <row r="9">
      <c r="A9" s="30" t="s">
        <v>60</v>
      </c>
      <c r="B9" s="34">
        <f>AnteProyecto1!B30</f>
        <v>0.02158912653</v>
      </c>
      <c r="C9" s="34">
        <f>AnteProyecto2!B29</f>
        <v>0.3176226447</v>
      </c>
      <c r="D9" s="34">
        <f>AnteProyecto3!B31</f>
        <v>0.4473823468</v>
      </c>
    </row>
    <row r="10">
      <c r="A10" s="30" t="s">
        <v>61</v>
      </c>
      <c r="B10" s="35">
        <f>AnteProyecto1!B26</f>
        <v>2.929512768</v>
      </c>
      <c r="C10" s="35">
        <f>AnteProyecto2!B25</f>
        <v>2.195970373</v>
      </c>
      <c r="D10" s="35">
        <f>AnteProyecto3!B27</f>
        <v>1.929619889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48.38"/>
    <col customWidth="1" min="6" max="6" width="29.13"/>
    <col customWidth="1" min="7" max="7" width="9.75"/>
  </cols>
  <sheetData>
    <row r="1">
      <c r="A1" s="36"/>
    </row>
    <row r="2" ht="15.0" customHeight="1">
      <c r="A2" s="37" t="s">
        <v>62</v>
      </c>
      <c r="B2" s="38" t="s">
        <v>63</v>
      </c>
      <c r="C2" s="38" t="s">
        <v>64</v>
      </c>
      <c r="D2" s="38" t="s">
        <v>65</v>
      </c>
      <c r="E2" s="38" t="s">
        <v>66</v>
      </c>
      <c r="F2" s="37" t="s">
        <v>67</v>
      </c>
      <c r="G2" s="37" t="s">
        <v>68</v>
      </c>
    </row>
    <row r="3" ht="15.0" customHeight="1">
      <c r="A3" s="39">
        <v>1.0</v>
      </c>
      <c r="B3" s="40" t="s">
        <v>69</v>
      </c>
      <c r="C3" s="40" t="s">
        <v>70</v>
      </c>
      <c r="D3" s="40" t="s">
        <v>71</v>
      </c>
      <c r="E3" s="40" t="s">
        <v>72</v>
      </c>
      <c r="F3" s="41"/>
      <c r="G3" s="41"/>
    </row>
    <row r="4" ht="15.0" customHeight="1">
      <c r="A4" s="39">
        <v>2.0</v>
      </c>
      <c r="B4" s="40" t="s">
        <v>73</v>
      </c>
      <c r="C4" s="40" t="s">
        <v>74</v>
      </c>
      <c r="D4" s="40" t="s">
        <v>71</v>
      </c>
      <c r="E4" s="40" t="s">
        <v>75</v>
      </c>
      <c r="F4" s="41"/>
      <c r="G4" s="41"/>
    </row>
    <row r="5" ht="15.0" customHeight="1">
      <c r="A5" s="39">
        <v>3.0</v>
      </c>
      <c r="B5" s="42" t="s">
        <v>76</v>
      </c>
      <c r="C5" s="42" t="s">
        <v>77</v>
      </c>
      <c r="D5" s="42" t="s">
        <v>71</v>
      </c>
      <c r="E5" s="42" t="s">
        <v>78</v>
      </c>
      <c r="F5" s="42" t="s">
        <v>7</v>
      </c>
      <c r="G5" s="41"/>
    </row>
    <row r="6" ht="15.0" customHeight="1">
      <c r="A6" s="39">
        <v>4.0</v>
      </c>
      <c r="B6" s="42" t="s">
        <v>79</v>
      </c>
      <c r="C6" s="42" t="s">
        <v>80</v>
      </c>
      <c r="D6" s="42" t="s">
        <v>81</v>
      </c>
      <c r="E6" s="42" t="s">
        <v>75</v>
      </c>
      <c r="F6" s="42" t="s">
        <v>82</v>
      </c>
      <c r="G6" s="42">
        <v>3.0</v>
      </c>
    </row>
    <row r="7" ht="15.0" customHeight="1">
      <c r="A7" s="39">
        <v>5.0</v>
      </c>
      <c r="B7" s="43" t="s">
        <v>83</v>
      </c>
      <c r="C7" s="40" t="s">
        <v>84</v>
      </c>
      <c r="D7" s="40" t="s">
        <v>85</v>
      </c>
      <c r="E7" s="40" t="s">
        <v>86</v>
      </c>
      <c r="F7" s="41"/>
      <c r="G7" s="40">
        <v>2.0</v>
      </c>
    </row>
    <row r="8" ht="15.0" customHeight="1">
      <c r="A8" s="39">
        <v>6.0</v>
      </c>
      <c r="B8" s="40" t="s">
        <v>87</v>
      </c>
      <c r="C8" s="40" t="s">
        <v>88</v>
      </c>
      <c r="D8" s="40" t="s">
        <v>85</v>
      </c>
      <c r="E8" s="40" t="s">
        <v>89</v>
      </c>
      <c r="F8" s="41"/>
      <c r="G8" s="40">
        <v>3.0</v>
      </c>
    </row>
    <row r="9" ht="15.0" customHeight="1">
      <c r="A9" s="39">
        <v>7.0</v>
      </c>
      <c r="B9" s="42" t="s">
        <v>90</v>
      </c>
      <c r="C9" s="42" t="s">
        <v>91</v>
      </c>
      <c r="D9" s="42" t="s">
        <v>85</v>
      </c>
      <c r="E9" s="42" t="s">
        <v>92</v>
      </c>
      <c r="F9" s="42" t="s">
        <v>93</v>
      </c>
      <c r="G9" s="41"/>
    </row>
    <row r="10" ht="15.0" customHeight="1">
      <c r="A10" s="39">
        <v>8.0</v>
      </c>
      <c r="B10" s="42" t="s">
        <v>94</v>
      </c>
      <c r="C10" s="42" t="s">
        <v>74</v>
      </c>
      <c r="D10" s="42" t="s">
        <v>95</v>
      </c>
      <c r="E10" s="42" t="s">
        <v>96</v>
      </c>
      <c r="F10" s="42" t="s">
        <v>9</v>
      </c>
      <c r="G10" s="42">
        <v>7.0</v>
      </c>
    </row>
    <row r="11" ht="15.0" customHeight="1">
      <c r="A11" s="39">
        <v>9.0</v>
      </c>
      <c r="B11" s="42" t="s">
        <v>97</v>
      </c>
      <c r="C11" s="42" t="s">
        <v>77</v>
      </c>
      <c r="D11" s="42" t="s">
        <v>98</v>
      </c>
      <c r="E11" s="42" t="s">
        <v>99</v>
      </c>
      <c r="F11" s="42" t="s">
        <v>10</v>
      </c>
      <c r="G11" s="42">
        <v>8.0</v>
      </c>
    </row>
    <row r="12" ht="15.0" customHeight="1">
      <c r="A12" s="39">
        <v>10.0</v>
      </c>
      <c r="B12" s="42" t="s">
        <v>100</v>
      </c>
      <c r="C12" s="42" t="s">
        <v>77</v>
      </c>
      <c r="D12" s="42" t="s">
        <v>101</v>
      </c>
      <c r="E12" s="42" t="s">
        <v>102</v>
      </c>
      <c r="F12" s="42" t="s">
        <v>9</v>
      </c>
      <c r="G12" s="42">
        <v>9.0</v>
      </c>
    </row>
    <row r="13" ht="15.0" customHeight="1">
      <c r="A13" s="39">
        <v>11.0</v>
      </c>
      <c r="B13" s="42" t="s">
        <v>103</v>
      </c>
      <c r="C13" s="42" t="s">
        <v>74</v>
      </c>
      <c r="D13" s="42" t="s">
        <v>104</v>
      </c>
      <c r="E13" s="42" t="s">
        <v>105</v>
      </c>
      <c r="F13" s="42" t="s">
        <v>7</v>
      </c>
      <c r="G13" s="42">
        <v>10.0</v>
      </c>
    </row>
    <row r="14" ht="15.0" customHeight="1">
      <c r="A14" s="39">
        <v>12.0</v>
      </c>
      <c r="B14" s="42" t="s">
        <v>106</v>
      </c>
      <c r="C14" s="42" t="s">
        <v>74</v>
      </c>
      <c r="D14" s="42" t="s">
        <v>107</v>
      </c>
      <c r="E14" s="42" t="s">
        <v>108</v>
      </c>
      <c r="F14" s="42" t="s">
        <v>7</v>
      </c>
      <c r="G14" s="42">
        <v>11.0</v>
      </c>
    </row>
    <row r="15" ht="15.0" customHeight="1">
      <c r="A15" s="39">
        <v>13.0</v>
      </c>
      <c r="B15" s="42" t="s">
        <v>109</v>
      </c>
      <c r="C15" s="42" t="s">
        <v>74</v>
      </c>
      <c r="D15" s="42" t="s">
        <v>110</v>
      </c>
      <c r="E15" s="42" t="s">
        <v>89</v>
      </c>
      <c r="F15" s="42" t="s">
        <v>7</v>
      </c>
      <c r="G15" s="42">
        <v>12.0</v>
      </c>
    </row>
    <row r="16" ht="15.0" customHeight="1">
      <c r="A16" s="39">
        <v>14.0</v>
      </c>
      <c r="B16" s="40" t="s">
        <v>111</v>
      </c>
      <c r="C16" s="40" t="s">
        <v>112</v>
      </c>
      <c r="D16" s="40" t="s">
        <v>113</v>
      </c>
      <c r="E16" s="40" t="s">
        <v>114</v>
      </c>
      <c r="F16" s="41"/>
      <c r="G16" s="40">
        <v>6.0</v>
      </c>
    </row>
    <row r="17" ht="15.0" customHeight="1">
      <c r="A17" s="39">
        <v>15.0</v>
      </c>
      <c r="B17" s="42" t="s">
        <v>115</v>
      </c>
      <c r="C17" s="42" t="s">
        <v>91</v>
      </c>
      <c r="D17" s="42" t="s">
        <v>113</v>
      </c>
      <c r="E17" s="42" t="s">
        <v>116</v>
      </c>
      <c r="F17" s="41"/>
      <c r="G17" s="42">
        <v>13.0</v>
      </c>
    </row>
    <row r="18" ht="15.0" customHeight="1">
      <c r="A18" s="39">
        <v>16.0</v>
      </c>
      <c r="B18" s="42" t="s">
        <v>117</v>
      </c>
      <c r="C18" s="42" t="s">
        <v>74</v>
      </c>
      <c r="D18" s="42" t="s">
        <v>118</v>
      </c>
      <c r="E18" s="42" t="s">
        <v>119</v>
      </c>
      <c r="F18" s="42" t="s">
        <v>10</v>
      </c>
      <c r="G18" s="42">
        <v>15.0</v>
      </c>
    </row>
    <row r="19" ht="15.0" customHeight="1">
      <c r="A19" s="39">
        <v>17.0</v>
      </c>
      <c r="B19" s="42" t="s">
        <v>120</v>
      </c>
      <c r="C19" s="42" t="s">
        <v>77</v>
      </c>
      <c r="D19" s="42" t="s">
        <v>119</v>
      </c>
      <c r="E19" s="42" t="s">
        <v>121</v>
      </c>
      <c r="F19" s="42" t="s">
        <v>10</v>
      </c>
      <c r="G19" s="42">
        <v>16.0</v>
      </c>
    </row>
    <row r="20" ht="15.0" customHeight="1">
      <c r="A20" s="39">
        <v>18.0</v>
      </c>
      <c r="B20" s="42" t="s">
        <v>122</v>
      </c>
      <c r="C20" s="42" t="s">
        <v>74</v>
      </c>
      <c r="D20" s="42" t="s">
        <v>121</v>
      </c>
      <c r="E20" s="42" t="s">
        <v>123</v>
      </c>
      <c r="F20" s="42" t="s">
        <v>10</v>
      </c>
      <c r="G20" s="42">
        <v>17.0</v>
      </c>
    </row>
    <row r="21" ht="15.0" customHeight="1">
      <c r="A21" s="39">
        <v>19.0</v>
      </c>
      <c r="B21" s="42" t="s">
        <v>124</v>
      </c>
      <c r="C21" s="42" t="s">
        <v>77</v>
      </c>
      <c r="D21" s="42" t="s">
        <v>123</v>
      </c>
      <c r="E21" s="42" t="s">
        <v>125</v>
      </c>
      <c r="F21" s="42" t="s">
        <v>41</v>
      </c>
      <c r="G21" s="42">
        <v>18.0</v>
      </c>
    </row>
    <row r="22" ht="15.0" customHeight="1">
      <c r="A22" s="39">
        <v>20.0</v>
      </c>
      <c r="B22" s="42" t="s">
        <v>126</v>
      </c>
      <c r="C22" s="42" t="s">
        <v>77</v>
      </c>
      <c r="D22" s="42" t="s">
        <v>125</v>
      </c>
      <c r="E22" s="42" t="s">
        <v>127</v>
      </c>
      <c r="F22" s="42" t="s">
        <v>8</v>
      </c>
      <c r="G22" s="42">
        <v>19.0</v>
      </c>
    </row>
    <row r="23" ht="15.0" customHeight="1">
      <c r="A23" s="39">
        <v>21.0</v>
      </c>
      <c r="B23" s="42" t="s">
        <v>128</v>
      </c>
      <c r="C23" s="42" t="s">
        <v>129</v>
      </c>
      <c r="D23" s="42" t="s">
        <v>127</v>
      </c>
      <c r="E23" s="42" t="s">
        <v>130</v>
      </c>
      <c r="F23" s="42" t="s">
        <v>8</v>
      </c>
      <c r="G23" s="42">
        <v>20.0</v>
      </c>
    </row>
    <row r="24" ht="15.0" customHeight="1">
      <c r="A24" s="39">
        <v>22.0</v>
      </c>
      <c r="B24" s="42" t="s">
        <v>131</v>
      </c>
      <c r="C24" s="42" t="s">
        <v>74</v>
      </c>
      <c r="D24" s="42" t="s">
        <v>130</v>
      </c>
      <c r="E24" s="42" t="s">
        <v>114</v>
      </c>
      <c r="F24" s="42" t="s">
        <v>132</v>
      </c>
      <c r="G24" s="42">
        <v>21.0</v>
      </c>
    </row>
    <row r="25" ht="15.0" customHeight="1">
      <c r="A25" s="39">
        <v>23.0</v>
      </c>
      <c r="B25" s="44" t="s">
        <v>133</v>
      </c>
      <c r="C25" s="42" t="s">
        <v>134</v>
      </c>
      <c r="D25" s="42" t="s">
        <v>114</v>
      </c>
      <c r="E25" s="42" t="s">
        <v>114</v>
      </c>
      <c r="F25" s="42" t="s">
        <v>8</v>
      </c>
      <c r="G25" s="42">
        <v>14.0</v>
      </c>
    </row>
    <row r="26" ht="15.0" customHeight="1">
      <c r="A26" s="39">
        <v>24.0</v>
      </c>
      <c r="B26" s="40" t="s">
        <v>135</v>
      </c>
      <c r="C26" s="40" t="s">
        <v>136</v>
      </c>
      <c r="D26" s="40" t="s">
        <v>114</v>
      </c>
      <c r="E26" s="40" t="s">
        <v>137</v>
      </c>
      <c r="F26" s="41"/>
      <c r="G26" s="41"/>
    </row>
    <row r="27" ht="15.0" customHeight="1">
      <c r="A27" s="39">
        <v>25.0</v>
      </c>
      <c r="B27" s="42" t="s">
        <v>138</v>
      </c>
      <c r="C27" s="42" t="s">
        <v>77</v>
      </c>
      <c r="D27" s="42" t="s">
        <v>114</v>
      </c>
      <c r="E27" s="42" t="s">
        <v>139</v>
      </c>
      <c r="F27" s="42" t="s">
        <v>140</v>
      </c>
      <c r="G27" s="42">
        <v>22.0</v>
      </c>
    </row>
    <row r="28" ht="15.0" customHeight="1">
      <c r="A28" s="39">
        <v>26.0</v>
      </c>
      <c r="B28" s="42" t="s">
        <v>141</v>
      </c>
      <c r="C28" s="42" t="s">
        <v>80</v>
      </c>
      <c r="D28" s="42" t="s">
        <v>139</v>
      </c>
      <c r="E28" s="42" t="s">
        <v>142</v>
      </c>
      <c r="F28" s="42" t="s">
        <v>93</v>
      </c>
      <c r="G28" s="42">
        <v>25.0</v>
      </c>
    </row>
    <row r="29" ht="15.0" customHeight="1">
      <c r="A29" s="39">
        <v>27.0</v>
      </c>
      <c r="B29" s="42" t="s">
        <v>143</v>
      </c>
      <c r="C29" s="42" t="s">
        <v>77</v>
      </c>
      <c r="D29" s="42" t="s">
        <v>142</v>
      </c>
      <c r="E29" s="42" t="s">
        <v>144</v>
      </c>
      <c r="F29" s="42" t="s">
        <v>8</v>
      </c>
      <c r="G29" s="42">
        <v>26.0</v>
      </c>
    </row>
    <row r="30" ht="15.0" customHeight="1">
      <c r="A30" s="39">
        <v>28.0</v>
      </c>
      <c r="B30" s="42" t="s">
        <v>145</v>
      </c>
      <c r="C30" s="42" t="s">
        <v>80</v>
      </c>
      <c r="D30" s="42" t="s">
        <v>144</v>
      </c>
      <c r="E30" s="42" t="s">
        <v>146</v>
      </c>
      <c r="F30" s="42" t="s">
        <v>7</v>
      </c>
      <c r="G30" s="42">
        <v>27.0</v>
      </c>
    </row>
    <row r="31" ht="15.0" customHeight="1">
      <c r="A31" s="39">
        <v>29.0</v>
      </c>
      <c r="B31" s="42" t="s">
        <v>147</v>
      </c>
      <c r="C31" s="42" t="s">
        <v>80</v>
      </c>
      <c r="D31" s="42" t="s">
        <v>146</v>
      </c>
      <c r="E31" s="42" t="s">
        <v>148</v>
      </c>
      <c r="F31" s="42" t="s">
        <v>93</v>
      </c>
      <c r="G31" s="42">
        <v>28.0</v>
      </c>
    </row>
    <row r="32" ht="15.0" customHeight="1">
      <c r="A32" s="39">
        <v>30.0</v>
      </c>
      <c r="B32" s="42" t="s">
        <v>149</v>
      </c>
      <c r="C32" s="42" t="s">
        <v>129</v>
      </c>
      <c r="D32" s="42" t="s">
        <v>148</v>
      </c>
      <c r="E32" s="42" t="s">
        <v>150</v>
      </c>
      <c r="F32" s="42" t="s">
        <v>151</v>
      </c>
      <c r="G32" s="42">
        <v>29.0</v>
      </c>
    </row>
    <row r="33" ht="15.0" customHeight="1">
      <c r="A33" s="39">
        <v>31.0</v>
      </c>
      <c r="B33" s="42" t="s">
        <v>152</v>
      </c>
      <c r="C33" s="42" t="s">
        <v>74</v>
      </c>
      <c r="D33" s="42" t="s">
        <v>150</v>
      </c>
      <c r="E33" s="42" t="s">
        <v>153</v>
      </c>
      <c r="F33" s="42" t="s">
        <v>10</v>
      </c>
      <c r="G33" s="42">
        <v>30.0</v>
      </c>
    </row>
    <row r="34" ht="15.0" customHeight="1">
      <c r="A34" s="39">
        <v>32.0</v>
      </c>
      <c r="B34" s="42" t="s">
        <v>154</v>
      </c>
      <c r="C34" s="42" t="s">
        <v>77</v>
      </c>
      <c r="D34" s="42" t="s">
        <v>153</v>
      </c>
      <c r="E34" s="42" t="s">
        <v>137</v>
      </c>
      <c r="F34" s="42" t="s">
        <v>41</v>
      </c>
      <c r="G34" s="42">
        <v>31.0</v>
      </c>
    </row>
    <row r="35" ht="15.0" customHeight="1">
      <c r="A35" s="39">
        <v>33.0</v>
      </c>
      <c r="B35" s="40" t="s">
        <v>155</v>
      </c>
      <c r="C35" s="40" t="s">
        <v>156</v>
      </c>
      <c r="D35" s="40" t="s">
        <v>157</v>
      </c>
      <c r="E35" s="40" t="s">
        <v>158</v>
      </c>
      <c r="F35" s="41"/>
      <c r="G35" s="41"/>
    </row>
    <row r="36" ht="15.0" customHeight="1">
      <c r="A36" s="39">
        <v>34.0</v>
      </c>
      <c r="B36" s="42" t="s">
        <v>159</v>
      </c>
      <c r="C36" s="42" t="s">
        <v>160</v>
      </c>
      <c r="D36" s="42" t="s">
        <v>157</v>
      </c>
      <c r="E36" s="42" t="s">
        <v>161</v>
      </c>
      <c r="F36" s="42" t="s">
        <v>8</v>
      </c>
      <c r="G36" s="41"/>
    </row>
    <row r="37" ht="15.0" customHeight="1">
      <c r="A37" s="39">
        <v>35.0</v>
      </c>
      <c r="B37" s="42" t="s">
        <v>162</v>
      </c>
      <c r="C37" s="42" t="s">
        <v>74</v>
      </c>
      <c r="D37" s="42" t="s">
        <v>161</v>
      </c>
      <c r="E37" s="42" t="s">
        <v>158</v>
      </c>
      <c r="F37" s="42" t="s">
        <v>163</v>
      </c>
      <c r="G37" s="42">
        <v>34.0</v>
      </c>
    </row>
    <row r="38" ht="15.0" customHeight="1">
      <c r="A38" s="39">
        <v>36.0</v>
      </c>
      <c r="B38" s="44" t="s">
        <v>164</v>
      </c>
      <c r="C38" s="42" t="s">
        <v>134</v>
      </c>
      <c r="D38" s="42" t="s">
        <v>158</v>
      </c>
      <c r="E38" s="45" t="s">
        <v>158</v>
      </c>
      <c r="F38" s="42" t="s">
        <v>8</v>
      </c>
      <c r="G38" s="42">
        <v>33.0</v>
      </c>
    </row>
    <row r="39" ht="15.0" customHeight="1">
      <c r="A39" s="39">
        <v>37.0</v>
      </c>
      <c r="B39" s="40" t="s">
        <v>165</v>
      </c>
      <c r="C39" s="40" t="s">
        <v>166</v>
      </c>
      <c r="D39" s="40" t="s">
        <v>167</v>
      </c>
      <c r="E39" s="40" t="s">
        <v>86</v>
      </c>
      <c r="F39" s="41"/>
      <c r="G39" s="40">
        <v>33.0</v>
      </c>
    </row>
    <row r="40" ht="15.0" customHeight="1">
      <c r="A40" s="39">
        <v>38.0</v>
      </c>
      <c r="B40" s="42" t="s">
        <v>168</v>
      </c>
      <c r="C40" s="42" t="s">
        <v>169</v>
      </c>
      <c r="D40" s="42" t="s">
        <v>167</v>
      </c>
      <c r="E40" s="42" t="s">
        <v>170</v>
      </c>
      <c r="F40" s="42" t="s">
        <v>171</v>
      </c>
      <c r="G40" s="42">
        <v>35.0</v>
      </c>
    </row>
    <row r="41" ht="15.0" customHeight="1">
      <c r="A41" s="39">
        <v>39.0</v>
      </c>
      <c r="B41" s="42" t="s">
        <v>172</v>
      </c>
      <c r="C41" s="42" t="s">
        <v>173</v>
      </c>
      <c r="D41" s="42" t="s">
        <v>174</v>
      </c>
      <c r="E41" s="42" t="s">
        <v>86</v>
      </c>
      <c r="F41" s="42" t="s">
        <v>9</v>
      </c>
      <c r="G41" s="42">
        <v>38.0</v>
      </c>
    </row>
    <row r="42" ht="15.0" customHeight="1">
      <c r="A42" s="39">
        <v>40.0</v>
      </c>
      <c r="B42" s="42" t="s">
        <v>175</v>
      </c>
      <c r="C42" s="42" t="s">
        <v>173</v>
      </c>
      <c r="D42" s="42" t="s">
        <v>167</v>
      </c>
      <c r="E42" s="42" t="s">
        <v>176</v>
      </c>
      <c r="F42" s="42" t="s">
        <v>177</v>
      </c>
      <c r="G42" s="42">
        <v>35.0</v>
      </c>
    </row>
    <row r="43" ht="15.0" customHeight="1">
      <c r="A43" s="39">
        <v>41.0</v>
      </c>
      <c r="B43" s="42" t="s">
        <v>178</v>
      </c>
      <c r="C43" s="42" t="s">
        <v>77</v>
      </c>
      <c r="D43" s="42" t="s">
        <v>179</v>
      </c>
      <c r="E43" s="42" t="s">
        <v>180</v>
      </c>
      <c r="F43" s="42" t="s">
        <v>93</v>
      </c>
      <c r="G43" s="42">
        <v>40.0</v>
      </c>
    </row>
    <row r="44" ht="15.0" customHeight="1">
      <c r="A44" s="39">
        <v>42.0</v>
      </c>
      <c r="B44" s="42" t="s">
        <v>181</v>
      </c>
      <c r="C44" s="42" t="s">
        <v>77</v>
      </c>
      <c r="D44" s="42" t="s">
        <v>179</v>
      </c>
      <c r="E44" s="42" t="s">
        <v>180</v>
      </c>
      <c r="F44" s="42" t="s">
        <v>182</v>
      </c>
      <c r="G44" s="42">
        <v>40.0</v>
      </c>
    </row>
    <row r="45" ht="15.0" customHeight="1">
      <c r="A45" s="39">
        <v>43.0</v>
      </c>
      <c r="B45" s="42" t="s">
        <v>145</v>
      </c>
      <c r="C45" s="42" t="s">
        <v>80</v>
      </c>
      <c r="D45" s="42" t="s">
        <v>183</v>
      </c>
      <c r="E45" s="42" t="s">
        <v>184</v>
      </c>
      <c r="F45" s="42" t="s">
        <v>7</v>
      </c>
      <c r="G45" s="42">
        <v>41.0</v>
      </c>
    </row>
    <row r="46" ht="15.0" customHeight="1">
      <c r="A46" s="39">
        <v>44.0</v>
      </c>
      <c r="B46" s="44" t="s">
        <v>185</v>
      </c>
      <c r="C46" s="42" t="s">
        <v>134</v>
      </c>
      <c r="D46" s="42" t="s">
        <v>86</v>
      </c>
      <c r="E46" s="42" t="s">
        <v>86</v>
      </c>
      <c r="F46" s="42" t="s">
        <v>8</v>
      </c>
      <c r="G46" s="42">
        <v>37.0</v>
      </c>
    </row>
    <row r="47" ht="15.0" customHeight="1">
      <c r="A47" s="39">
        <v>45.0</v>
      </c>
      <c r="B47" s="43" t="s">
        <v>186</v>
      </c>
      <c r="C47" s="43" t="s">
        <v>187</v>
      </c>
      <c r="D47" s="43" t="s">
        <v>188</v>
      </c>
      <c r="E47" s="43" t="s">
        <v>72</v>
      </c>
      <c r="F47" s="46"/>
      <c r="G47" s="40">
        <v>5.0</v>
      </c>
    </row>
    <row r="48" ht="15.0" customHeight="1">
      <c r="A48" s="39">
        <v>46.0</v>
      </c>
      <c r="B48" s="40" t="s">
        <v>189</v>
      </c>
      <c r="C48" s="40" t="s">
        <v>190</v>
      </c>
      <c r="D48" s="40" t="s">
        <v>188</v>
      </c>
      <c r="E48" s="40" t="s">
        <v>191</v>
      </c>
      <c r="F48" s="41"/>
      <c r="G48" s="41"/>
    </row>
    <row r="49" ht="15.0" customHeight="1">
      <c r="A49" s="39">
        <v>47.0</v>
      </c>
      <c r="B49" s="42" t="s">
        <v>192</v>
      </c>
      <c r="C49" s="42" t="s">
        <v>74</v>
      </c>
      <c r="D49" s="42" t="s">
        <v>188</v>
      </c>
      <c r="E49" s="42" t="s">
        <v>193</v>
      </c>
      <c r="F49" s="42" t="s">
        <v>194</v>
      </c>
      <c r="G49" s="42">
        <v>37.0</v>
      </c>
    </row>
    <row r="50" ht="15.0" customHeight="1">
      <c r="A50" s="39">
        <v>48.0</v>
      </c>
      <c r="B50" s="42" t="s">
        <v>195</v>
      </c>
      <c r="C50" s="42" t="s">
        <v>196</v>
      </c>
      <c r="D50" s="42" t="s">
        <v>197</v>
      </c>
      <c r="E50" s="42" t="s">
        <v>198</v>
      </c>
      <c r="F50" s="42" t="s">
        <v>9</v>
      </c>
      <c r="G50" s="42">
        <v>47.0</v>
      </c>
    </row>
    <row r="51" ht="15.0" customHeight="1">
      <c r="A51" s="39">
        <v>49.0</v>
      </c>
      <c r="B51" s="42" t="s">
        <v>141</v>
      </c>
      <c r="C51" s="42" t="s">
        <v>80</v>
      </c>
      <c r="D51" s="42" t="s">
        <v>199</v>
      </c>
      <c r="E51" s="42" t="s">
        <v>200</v>
      </c>
      <c r="F51" s="42" t="s">
        <v>7</v>
      </c>
      <c r="G51" s="42">
        <v>48.0</v>
      </c>
    </row>
    <row r="52" ht="15.0" customHeight="1">
      <c r="A52" s="39">
        <v>50.0</v>
      </c>
      <c r="B52" s="42" t="s">
        <v>201</v>
      </c>
      <c r="C52" s="42" t="s">
        <v>74</v>
      </c>
      <c r="D52" s="42" t="s">
        <v>199</v>
      </c>
      <c r="E52" s="42" t="s">
        <v>191</v>
      </c>
      <c r="F52" s="42" t="s">
        <v>202</v>
      </c>
      <c r="G52" s="42">
        <v>48.0</v>
      </c>
    </row>
    <row r="53" ht="15.0" customHeight="1">
      <c r="A53" s="39">
        <v>51.0</v>
      </c>
      <c r="B53" s="40" t="s">
        <v>203</v>
      </c>
      <c r="C53" s="40" t="s">
        <v>204</v>
      </c>
      <c r="D53" s="40" t="s">
        <v>205</v>
      </c>
      <c r="E53" s="40" t="s">
        <v>72</v>
      </c>
      <c r="F53" s="41"/>
      <c r="G53" s="40">
        <v>46.0</v>
      </c>
    </row>
    <row r="54" ht="15.0" customHeight="1">
      <c r="A54" s="39">
        <v>52.0</v>
      </c>
      <c r="B54" s="42" t="s">
        <v>206</v>
      </c>
      <c r="C54" s="42" t="s">
        <v>74</v>
      </c>
      <c r="D54" s="42" t="s">
        <v>205</v>
      </c>
      <c r="E54" s="42" t="s">
        <v>207</v>
      </c>
      <c r="F54" s="42" t="s">
        <v>194</v>
      </c>
      <c r="G54" s="42">
        <v>50.0</v>
      </c>
    </row>
    <row r="55" ht="15.0" customHeight="1">
      <c r="A55" s="39">
        <v>53.0</v>
      </c>
      <c r="B55" s="42" t="s">
        <v>208</v>
      </c>
      <c r="C55" s="42" t="s">
        <v>80</v>
      </c>
      <c r="D55" s="42" t="s">
        <v>209</v>
      </c>
      <c r="E55" s="42" t="s">
        <v>72</v>
      </c>
      <c r="F55" s="42" t="s">
        <v>7</v>
      </c>
      <c r="G55" s="42">
        <v>52.0</v>
      </c>
    </row>
    <row r="56" ht="15.0" customHeight="1">
      <c r="A56" s="39">
        <v>54.0</v>
      </c>
      <c r="B56" s="47" t="s">
        <v>210</v>
      </c>
      <c r="C56" s="42" t="s">
        <v>134</v>
      </c>
      <c r="D56" s="42" t="s">
        <v>72</v>
      </c>
      <c r="E56" s="42" t="s">
        <v>72</v>
      </c>
      <c r="F56" s="42" t="s">
        <v>8</v>
      </c>
      <c r="G56" s="42">
        <v>51.0</v>
      </c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2.75"/>
    <col customWidth="1" min="2" max="10" width="4.63"/>
  </cols>
  <sheetData>
    <row r="1">
      <c r="A1" s="48" t="s">
        <v>63</v>
      </c>
      <c r="B1" s="49" t="s">
        <v>7</v>
      </c>
      <c r="C1" s="49" t="s">
        <v>8</v>
      </c>
      <c r="D1" s="49" t="s">
        <v>9</v>
      </c>
      <c r="E1" s="49" t="s">
        <v>10</v>
      </c>
      <c r="F1" s="49" t="s">
        <v>11</v>
      </c>
      <c r="G1" s="49" t="s">
        <v>12</v>
      </c>
      <c r="H1" s="50" t="s">
        <v>35</v>
      </c>
      <c r="I1" s="50" t="s">
        <v>44</v>
      </c>
      <c r="J1" s="50" t="s">
        <v>46</v>
      </c>
    </row>
    <row r="2">
      <c r="A2" s="51" t="s">
        <v>211</v>
      </c>
      <c r="B2" s="52"/>
      <c r="C2" s="53"/>
      <c r="D2" s="54"/>
      <c r="E2" s="54"/>
      <c r="F2" s="54"/>
      <c r="G2" s="54"/>
      <c r="H2" s="54"/>
      <c r="I2" s="54"/>
      <c r="J2" s="55"/>
    </row>
    <row r="3">
      <c r="A3" s="56" t="s">
        <v>212</v>
      </c>
      <c r="B3" s="57" t="s">
        <v>213</v>
      </c>
      <c r="C3" s="57" t="s">
        <v>214</v>
      </c>
      <c r="D3" s="57" t="s">
        <v>214</v>
      </c>
      <c r="E3" s="58"/>
      <c r="F3" s="58"/>
      <c r="G3" s="58"/>
      <c r="H3" s="58"/>
      <c r="I3" s="58"/>
      <c r="J3" s="58"/>
    </row>
    <row r="4">
      <c r="A4" s="56" t="s">
        <v>215</v>
      </c>
      <c r="B4" s="59" t="s">
        <v>216</v>
      </c>
      <c r="C4" s="59" t="s">
        <v>213</v>
      </c>
      <c r="D4" s="59" t="s">
        <v>214</v>
      </c>
      <c r="E4" s="59" t="s">
        <v>214</v>
      </c>
      <c r="F4" s="60"/>
      <c r="G4" s="60"/>
      <c r="H4" s="60"/>
      <c r="I4" s="60"/>
      <c r="J4" s="60"/>
    </row>
    <row r="5">
      <c r="A5" s="61" t="s">
        <v>217</v>
      </c>
      <c r="B5" s="52"/>
      <c r="C5" s="53"/>
      <c r="D5" s="54"/>
      <c r="E5" s="54"/>
      <c r="F5" s="54"/>
      <c r="G5" s="54"/>
      <c r="H5" s="54"/>
      <c r="I5" s="54"/>
      <c r="J5" s="55"/>
    </row>
    <row r="6">
      <c r="A6" s="56" t="s">
        <v>218</v>
      </c>
      <c r="B6" s="62" t="s">
        <v>213</v>
      </c>
      <c r="C6" s="62" t="s">
        <v>213</v>
      </c>
      <c r="D6" s="62" t="s">
        <v>214</v>
      </c>
      <c r="E6" s="62" t="s">
        <v>214</v>
      </c>
      <c r="F6" s="63"/>
      <c r="G6" s="63"/>
      <c r="H6" s="63"/>
      <c r="I6" s="63"/>
      <c r="J6" s="63"/>
    </row>
    <row r="7">
      <c r="A7" s="56" t="s">
        <v>219</v>
      </c>
      <c r="B7" s="57" t="s">
        <v>220</v>
      </c>
      <c r="C7" s="57" t="s">
        <v>214</v>
      </c>
      <c r="D7" s="57" t="s">
        <v>213</v>
      </c>
      <c r="E7" s="57" t="s">
        <v>214</v>
      </c>
      <c r="F7" s="58"/>
      <c r="G7" s="58"/>
      <c r="H7" s="58"/>
      <c r="I7" s="58"/>
      <c r="J7" s="58"/>
    </row>
    <row r="8">
      <c r="A8" s="56" t="s">
        <v>221</v>
      </c>
      <c r="B8" s="57" t="s">
        <v>220</v>
      </c>
      <c r="C8" s="57" t="s">
        <v>214</v>
      </c>
      <c r="D8" s="57" t="s">
        <v>214</v>
      </c>
      <c r="E8" s="57" t="s">
        <v>213</v>
      </c>
      <c r="F8" s="57"/>
      <c r="G8" s="57"/>
      <c r="H8" s="57"/>
      <c r="I8" s="57"/>
      <c r="J8" s="57"/>
    </row>
    <row r="9">
      <c r="A9" s="56" t="s">
        <v>222</v>
      </c>
      <c r="B9" s="57" t="s">
        <v>220</v>
      </c>
      <c r="C9" s="57" t="s">
        <v>214</v>
      </c>
      <c r="D9" s="57" t="s">
        <v>213</v>
      </c>
      <c r="E9" s="57" t="s">
        <v>214</v>
      </c>
      <c r="F9" s="57"/>
      <c r="G9" s="57"/>
      <c r="H9" s="57"/>
      <c r="I9" s="57"/>
      <c r="J9" s="57"/>
    </row>
    <row r="10">
      <c r="A10" s="56" t="s">
        <v>223</v>
      </c>
      <c r="B10" s="57" t="s">
        <v>213</v>
      </c>
      <c r="C10" s="57" t="s">
        <v>214</v>
      </c>
      <c r="D10" s="57"/>
      <c r="E10" s="57"/>
      <c r="F10" s="57"/>
      <c r="G10" s="57"/>
      <c r="H10" s="57"/>
      <c r="I10" s="57"/>
      <c r="J10" s="57"/>
    </row>
    <row r="11">
      <c r="A11" s="56" t="s">
        <v>224</v>
      </c>
      <c r="B11" s="57" t="s">
        <v>213</v>
      </c>
      <c r="C11" s="57" t="s">
        <v>214</v>
      </c>
      <c r="D11" s="57" t="s">
        <v>214</v>
      </c>
      <c r="E11" s="57"/>
      <c r="F11" s="58"/>
      <c r="G11" s="58"/>
      <c r="H11" s="58"/>
      <c r="I11" s="58"/>
      <c r="J11" s="58"/>
    </row>
    <row r="12">
      <c r="A12" s="56" t="s">
        <v>225</v>
      </c>
      <c r="B12" s="57" t="s">
        <v>213</v>
      </c>
      <c r="C12" s="57" t="s">
        <v>214</v>
      </c>
      <c r="D12" s="57" t="s">
        <v>214</v>
      </c>
      <c r="E12" s="57"/>
      <c r="F12" s="58"/>
      <c r="G12" s="58"/>
      <c r="H12" s="58"/>
      <c r="I12" s="58"/>
      <c r="J12" s="58"/>
    </row>
    <row r="13">
      <c r="A13" s="56" t="s">
        <v>226</v>
      </c>
      <c r="B13" s="57" t="s">
        <v>220</v>
      </c>
      <c r="C13" s="57" t="s">
        <v>213</v>
      </c>
      <c r="D13" s="57" t="s">
        <v>214</v>
      </c>
      <c r="E13" s="58"/>
      <c r="F13" s="58"/>
      <c r="G13" s="58"/>
      <c r="H13" s="58"/>
      <c r="I13" s="58"/>
      <c r="J13" s="58"/>
    </row>
    <row r="14">
      <c r="A14" s="56" t="s">
        <v>227</v>
      </c>
      <c r="B14" s="57" t="s">
        <v>220</v>
      </c>
      <c r="C14" s="57"/>
      <c r="D14" s="57" t="s">
        <v>214</v>
      </c>
      <c r="E14" s="57" t="s">
        <v>213</v>
      </c>
      <c r="F14" s="57" t="s">
        <v>214</v>
      </c>
      <c r="G14" s="57"/>
      <c r="H14" s="57"/>
      <c r="I14" s="57"/>
      <c r="J14" s="57"/>
    </row>
    <row r="15">
      <c r="A15" s="56" t="s">
        <v>228</v>
      </c>
      <c r="B15" s="57" t="s">
        <v>220</v>
      </c>
      <c r="C15" s="57"/>
      <c r="D15" s="57" t="s">
        <v>214</v>
      </c>
      <c r="E15" s="57" t="s">
        <v>213</v>
      </c>
      <c r="F15" s="57" t="s">
        <v>214</v>
      </c>
      <c r="G15" s="57"/>
      <c r="H15" s="57"/>
      <c r="I15" s="57"/>
      <c r="J15" s="57"/>
    </row>
    <row r="16">
      <c r="A16" s="56" t="s">
        <v>229</v>
      </c>
      <c r="B16" s="57" t="s">
        <v>220</v>
      </c>
      <c r="C16" s="57"/>
      <c r="D16" s="57" t="s">
        <v>214</v>
      </c>
      <c r="E16" s="57" t="s">
        <v>213</v>
      </c>
      <c r="F16" s="57" t="s">
        <v>214</v>
      </c>
      <c r="G16" s="58"/>
      <c r="H16" s="58"/>
      <c r="I16" s="58"/>
      <c r="J16" s="58"/>
    </row>
    <row r="17">
      <c r="A17" s="56" t="s">
        <v>230</v>
      </c>
      <c r="B17" s="57" t="s">
        <v>220</v>
      </c>
      <c r="C17" s="58"/>
      <c r="D17" s="58"/>
      <c r="E17" s="57" t="s">
        <v>214</v>
      </c>
      <c r="F17" s="58"/>
      <c r="G17" s="57" t="s">
        <v>213</v>
      </c>
      <c r="H17" s="58"/>
      <c r="I17" s="58"/>
      <c r="J17" s="58"/>
    </row>
    <row r="18">
      <c r="A18" s="56" t="s">
        <v>231</v>
      </c>
      <c r="B18" s="57" t="s">
        <v>220</v>
      </c>
      <c r="C18" s="57" t="s">
        <v>213</v>
      </c>
      <c r="D18" s="57" t="s">
        <v>214</v>
      </c>
      <c r="E18" s="57" t="s">
        <v>214</v>
      </c>
      <c r="F18" s="58"/>
      <c r="G18" s="58"/>
      <c r="H18" s="58"/>
      <c r="I18" s="58"/>
      <c r="J18" s="58"/>
    </row>
    <row r="19">
      <c r="A19" s="56" t="s">
        <v>232</v>
      </c>
      <c r="B19" s="57" t="s">
        <v>220</v>
      </c>
      <c r="C19" s="57" t="s">
        <v>213</v>
      </c>
      <c r="D19" s="57" t="s">
        <v>214</v>
      </c>
      <c r="E19" s="57" t="s">
        <v>214</v>
      </c>
      <c r="F19" s="57"/>
      <c r="G19" s="57"/>
      <c r="H19" s="57"/>
      <c r="I19" s="57" t="s">
        <v>214</v>
      </c>
      <c r="J19" s="57"/>
    </row>
    <row r="20">
      <c r="A20" s="56" t="s">
        <v>233</v>
      </c>
      <c r="B20" s="57" t="s">
        <v>220</v>
      </c>
      <c r="C20" s="57"/>
      <c r="D20" s="57"/>
      <c r="E20" s="57" t="s">
        <v>213</v>
      </c>
      <c r="F20" s="57" t="s">
        <v>213</v>
      </c>
      <c r="G20" s="57"/>
      <c r="H20" s="57"/>
      <c r="I20" s="57" t="s">
        <v>214</v>
      </c>
      <c r="J20" s="57"/>
    </row>
    <row r="21">
      <c r="A21" s="56" t="s">
        <v>234</v>
      </c>
      <c r="B21" s="57" t="s">
        <v>216</v>
      </c>
      <c r="C21" s="57" t="s">
        <v>213</v>
      </c>
      <c r="D21" s="57" t="s">
        <v>214</v>
      </c>
      <c r="E21" s="57" t="s">
        <v>214</v>
      </c>
      <c r="F21" s="57" t="s">
        <v>214</v>
      </c>
      <c r="G21" s="57"/>
      <c r="H21" s="57"/>
      <c r="I21" s="57" t="s">
        <v>214</v>
      </c>
      <c r="J21" s="57"/>
    </row>
    <row r="22">
      <c r="A22" s="56" t="s">
        <v>235</v>
      </c>
      <c r="B22" s="57" t="s">
        <v>220</v>
      </c>
      <c r="C22" s="57" t="s">
        <v>213</v>
      </c>
      <c r="D22" s="57" t="s">
        <v>214</v>
      </c>
      <c r="E22" s="57" t="s">
        <v>213</v>
      </c>
      <c r="F22" s="57" t="s">
        <v>214</v>
      </c>
      <c r="G22" s="57"/>
      <c r="H22" s="57"/>
      <c r="I22" s="57"/>
      <c r="J22" s="57"/>
    </row>
    <row r="23">
      <c r="A23" s="56" t="s">
        <v>236</v>
      </c>
      <c r="B23" s="57" t="s">
        <v>213</v>
      </c>
      <c r="C23" s="57" t="s">
        <v>214</v>
      </c>
      <c r="D23" s="57" t="s">
        <v>213</v>
      </c>
      <c r="E23" s="57" t="s">
        <v>214</v>
      </c>
      <c r="F23" s="57"/>
      <c r="G23" s="57"/>
      <c r="H23" s="57"/>
      <c r="I23" s="57"/>
      <c r="J23" s="57"/>
    </row>
    <row r="24">
      <c r="A24" s="56" t="s">
        <v>237</v>
      </c>
      <c r="B24" s="57" t="s">
        <v>220</v>
      </c>
      <c r="C24" s="57" t="s">
        <v>213</v>
      </c>
      <c r="D24" s="57" t="s">
        <v>214</v>
      </c>
      <c r="E24" s="57" t="s">
        <v>214</v>
      </c>
      <c r="F24" s="57" t="s">
        <v>220</v>
      </c>
      <c r="G24" s="58"/>
      <c r="H24" s="58"/>
      <c r="I24" s="58"/>
      <c r="J24" s="58"/>
    </row>
    <row r="25">
      <c r="A25" s="56" t="s">
        <v>238</v>
      </c>
      <c r="B25" s="57" t="s">
        <v>213</v>
      </c>
      <c r="C25" s="57" t="s">
        <v>214</v>
      </c>
      <c r="D25" s="57" t="s">
        <v>214</v>
      </c>
      <c r="E25" s="57" t="s">
        <v>220</v>
      </c>
      <c r="F25" s="58"/>
      <c r="G25" s="58"/>
      <c r="H25" s="58"/>
      <c r="I25" s="58"/>
      <c r="J25" s="58"/>
    </row>
    <row r="26">
      <c r="A26" s="56" t="s">
        <v>239</v>
      </c>
      <c r="B26" s="57" t="s">
        <v>213</v>
      </c>
      <c r="C26" s="57" t="s">
        <v>213</v>
      </c>
      <c r="D26" s="57" t="s">
        <v>214</v>
      </c>
      <c r="E26" s="57" t="s">
        <v>214</v>
      </c>
      <c r="F26" s="58"/>
      <c r="G26" s="58"/>
      <c r="H26" s="58"/>
      <c r="I26" s="58"/>
      <c r="J26" s="58"/>
    </row>
    <row r="27">
      <c r="A27" s="56" t="s">
        <v>240</v>
      </c>
      <c r="B27" s="57" t="s">
        <v>220</v>
      </c>
      <c r="C27" s="57" t="s">
        <v>214</v>
      </c>
      <c r="D27" s="57" t="s">
        <v>214</v>
      </c>
      <c r="E27" s="57" t="s">
        <v>213</v>
      </c>
      <c r="F27" s="57" t="s">
        <v>214</v>
      </c>
      <c r="G27" s="57" t="s">
        <v>213</v>
      </c>
      <c r="H27" s="57"/>
      <c r="I27" s="57"/>
      <c r="J27" s="57"/>
    </row>
    <row r="28">
      <c r="A28" s="56" t="s">
        <v>241</v>
      </c>
      <c r="B28" s="57" t="s">
        <v>220</v>
      </c>
      <c r="C28" s="57" t="s">
        <v>214</v>
      </c>
      <c r="D28" s="57" t="s">
        <v>214</v>
      </c>
      <c r="E28" s="57" t="s">
        <v>213</v>
      </c>
      <c r="F28" s="57"/>
      <c r="G28" s="57"/>
      <c r="H28" s="57"/>
      <c r="I28" s="57"/>
      <c r="J28" s="57"/>
    </row>
    <row r="29">
      <c r="A29" s="56" t="s">
        <v>242</v>
      </c>
      <c r="B29" s="57" t="s">
        <v>220</v>
      </c>
      <c r="C29" s="57" t="s">
        <v>214</v>
      </c>
      <c r="D29" s="57" t="s">
        <v>214</v>
      </c>
      <c r="E29" s="57" t="s">
        <v>214</v>
      </c>
      <c r="F29" s="57"/>
      <c r="G29" s="57" t="s">
        <v>213</v>
      </c>
      <c r="H29" s="57"/>
      <c r="I29" s="57"/>
      <c r="J29" s="57"/>
    </row>
    <row r="30">
      <c r="A30" s="56" t="s">
        <v>243</v>
      </c>
      <c r="B30" s="57" t="s">
        <v>220</v>
      </c>
      <c r="C30" s="57" t="s">
        <v>213</v>
      </c>
      <c r="D30" s="57" t="s">
        <v>214</v>
      </c>
      <c r="E30" s="57" t="s">
        <v>214</v>
      </c>
      <c r="F30" s="57" t="s">
        <v>214</v>
      </c>
      <c r="G30" s="57"/>
      <c r="H30" s="57"/>
      <c r="I30" s="57"/>
      <c r="J30" s="57"/>
    </row>
    <row r="31">
      <c r="A31" s="56" t="s">
        <v>244</v>
      </c>
      <c r="B31" s="57" t="s">
        <v>220</v>
      </c>
      <c r="C31" s="57" t="s">
        <v>214</v>
      </c>
      <c r="D31" s="57" t="s">
        <v>214</v>
      </c>
      <c r="E31" s="57" t="s">
        <v>213</v>
      </c>
      <c r="F31" s="57" t="s">
        <v>213</v>
      </c>
      <c r="G31" s="57" t="s">
        <v>213</v>
      </c>
      <c r="H31" s="57" t="s">
        <v>213</v>
      </c>
      <c r="I31" s="57"/>
      <c r="J31" s="57"/>
    </row>
    <row r="32">
      <c r="A32" s="56" t="s">
        <v>245</v>
      </c>
      <c r="B32" s="57" t="s">
        <v>216</v>
      </c>
      <c r="C32" s="57" t="s">
        <v>213</v>
      </c>
      <c r="D32" s="57" t="s">
        <v>214</v>
      </c>
      <c r="E32" s="57" t="s">
        <v>214</v>
      </c>
      <c r="F32" s="57"/>
      <c r="G32" s="57"/>
      <c r="H32" s="57"/>
      <c r="I32" s="57"/>
      <c r="J32" s="57"/>
    </row>
    <row r="33">
      <c r="A33" s="56" t="s">
        <v>246</v>
      </c>
      <c r="B33" s="57" t="s">
        <v>220</v>
      </c>
      <c r="C33" s="57" t="s">
        <v>214</v>
      </c>
      <c r="D33" s="57" t="s">
        <v>214</v>
      </c>
      <c r="E33" s="57" t="s">
        <v>213</v>
      </c>
      <c r="F33" s="57" t="s">
        <v>213</v>
      </c>
      <c r="G33" s="57" t="s">
        <v>214</v>
      </c>
      <c r="H33" s="57" t="s">
        <v>213</v>
      </c>
      <c r="I33" s="57" t="s">
        <v>213</v>
      </c>
      <c r="J33" s="57"/>
    </row>
    <row r="34">
      <c r="A34" s="56" t="s">
        <v>247</v>
      </c>
      <c r="B34" s="57" t="s">
        <v>220</v>
      </c>
      <c r="C34" s="57" t="s">
        <v>214</v>
      </c>
      <c r="D34" s="57" t="s">
        <v>213</v>
      </c>
      <c r="E34" s="57" t="s">
        <v>214</v>
      </c>
      <c r="F34" s="57"/>
      <c r="G34" s="57"/>
      <c r="H34" s="57"/>
      <c r="I34" s="57"/>
      <c r="J34" s="57"/>
    </row>
    <row r="35">
      <c r="A35" s="56" t="s">
        <v>248</v>
      </c>
      <c r="B35" s="57" t="s">
        <v>220</v>
      </c>
      <c r="C35" s="57" t="s">
        <v>214</v>
      </c>
      <c r="D35" s="57"/>
      <c r="E35" s="57"/>
      <c r="F35" s="57" t="s">
        <v>214</v>
      </c>
      <c r="G35" s="57"/>
      <c r="H35" s="57" t="s">
        <v>213</v>
      </c>
      <c r="I35" s="57" t="s">
        <v>213</v>
      </c>
      <c r="J35" s="57" t="s">
        <v>213</v>
      </c>
    </row>
    <row r="36">
      <c r="A36" s="56" t="s">
        <v>249</v>
      </c>
      <c r="B36" s="57" t="s">
        <v>213</v>
      </c>
      <c r="C36" s="57" t="s">
        <v>214</v>
      </c>
      <c r="D36" s="57" t="s">
        <v>213</v>
      </c>
      <c r="E36" s="57" t="s">
        <v>214</v>
      </c>
      <c r="F36" s="57"/>
      <c r="G36" s="57"/>
      <c r="H36" s="57"/>
      <c r="I36" s="57"/>
      <c r="J36" s="57"/>
    </row>
    <row r="37">
      <c r="A37" s="56" t="s">
        <v>250</v>
      </c>
      <c r="B37" s="57" t="s">
        <v>220</v>
      </c>
      <c r="C37" s="57"/>
      <c r="D37" s="57"/>
      <c r="E37" s="57" t="s">
        <v>214</v>
      </c>
      <c r="F37" s="57" t="s">
        <v>214</v>
      </c>
      <c r="G37" s="57" t="s">
        <v>214</v>
      </c>
      <c r="H37" s="57" t="s">
        <v>214</v>
      </c>
      <c r="I37" s="57" t="s">
        <v>213</v>
      </c>
      <c r="J37" s="57" t="s">
        <v>213</v>
      </c>
    </row>
    <row r="38">
      <c r="A38" s="56" t="s">
        <v>238</v>
      </c>
      <c r="B38" s="57" t="s">
        <v>213</v>
      </c>
      <c r="C38" s="57" t="s">
        <v>214</v>
      </c>
      <c r="D38" s="57" t="s">
        <v>214</v>
      </c>
      <c r="E38" s="57"/>
      <c r="F38" s="57"/>
      <c r="G38" s="57"/>
      <c r="H38" s="57"/>
      <c r="I38" s="57"/>
      <c r="J38" s="57"/>
    </row>
    <row r="39">
      <c r="A39" s="56" t="s">
        <v>251</v>
      </c>
      <c r="B39" s="57" t="s">
        <v>216</v>
      </c>
      <c r="C39" s="57" t="s">
        <v>213</v>
      </c>
      <c r="D39" s="57"/>
      <c r="E39" s="57"/>
      <c r="F39" s="57"/>
      <c r="G39" s="57"/>
      <c r="H39" s="57"/>
      <c r="I39" s="57"/>
      <c r="J39" s="57"/>
    </row>
    <row r="40">
      <c r="A40" s="51" t="s">
        <v>252</v>
      </c>
      <c r="B40" s="52"/>
      <c r="C40" s="53"/>
      <c r="D40" s="54"/>
      <c r="E40" s="54"/>
      <c r="F40" s="54"/>
      <c r="G40" s="54"/>
      <c r="H40" s="54"/>
      <c r="I40" s="54"/>
      <c r="J40" s="55"/>
    </row>
    <row r="41">
      <c r="A41" s="56" t="s">
        <v>253</v>
      </c>
      <c r="B41" s="57" t="s">
        <v>216</v>
      </c>
      <c r="C41" s="57" t="s">
        <v>213</v>
      </c>
      <c r="D41" s="57" t="s">
        <v>214</v>
      </c>
      <c r="E41" s="57" t="s">
        <v>213</v>
      </c>
      <c r="F41" s="57"/>
      <c r="G41" s="57" t="s">
        <v>213</v>
      </c>
      <c r="H41" s="57"/>
      <c r="I41" s="57"/>
      <c r="J41" s="57"/>
    </row>
    <row r="42">
      <c r="A42" s="56" t="s">
        <v>254</v>
      </c>
      <c r="B42" s="57" t="s">
        <v>220</v>
      </c>
      <c r="C42" s="57" t="s">
        <v>214</v>
      </c>
      <c r="D42" s="57" t="s">
        <v>213</v>
      </c>
      <c r="E42" s="57" t="s">
        <v>214</v>
      </c>
      <c r="F42" s="57" t="s">
        <v>214</v>
      </c>
      <c r="G42" s="57"/>
      <c r="H42" s="57"/>
      <c r="I42" s="57" t="s">
        <v>214</v>
      </c>
      <c r="J42" s="57"/>
    </row>
    <row r="43">
      <c r="A43" s="56" t="s">
        <v>236</v>
      </c>
      <c r="B43" s="57" t="s">
        <v>213</v>
      </c>
      <c r="C43" s="57" t="s">
        <v>214</v>
      </c>
      <c r="D43" s="57" t="s">
        <v>214</v>
      </c>
      <c r="E43" s="57" t="s">
        <v>214</v>
      </c>
      <c r="F43" s="57"/>
      <c r="G43" s="57"/>
      <c r="H43" s="57"/>
      <c r="I43" s="57"/>
      <c r="J43" s="57"/>
    </row>
    <row r="44">
      <c r="A44" s="56" t="s">
        <v>255</v>
      </c>
      <c r="B44" s="57" t="s">
        <v>216</v>
      </c>
      <c r="C44" s="57" t="s">
        <v>214</v>
      </c>
      <c r="D44" s="57" t="s">
        <v>214</v>
      </c>
      <c r="E44" s="57" t="s">
        <v>213</v>
      </c>
      <c r="F44" s="57" t="s">
        <v>213</v>
      </c>
      <c r="G44" s="57" t="s">
        <v>213</v>
      </c>
      <c r="H44" s="57" t="s">
        <v>213</v>
      </c>
      <c r="I44" s="57" t="s">
        <v>213</v>
      </c>
      <c r="J44" s="57" t="s">
        <v>214</v>
      </c>
    </row>
    <row r="45">
      <c r="A45" s="56" t="s">
        <v>256</v>
      </c>
      <c r="B45" s="57" t="s">
        <v>216</v>
      </c>
      <c r="C45" s="57" t="s">
        <v>213</v>
      </c>
      <c r="D45" s="57" t="s">
        <v>214</v>
      </c>
      <c r="E45" s="57" t="s">
        <v>213</v>
      </c>
      <c r="F45" s="58"/>
      <c r="G45" s="57" t="s">
        <v>213</v>
      </c>
      <c r="H45" s="58"/>
      <c r="I45" s="58"/>
      <c r="J45" s="58"/>
    </row>
    <row r="46">
      <c r="A46" s="56" t="s">
        <v>257</v>
      </c>
      <c r="B46" s="57" t="s">
        <v>213</v>
      </c>
      <c r="C46" s="57" t="s">
        <v>214</v>
      </c>
      <c r="D46" s="57" t="s">
        <v>214</v>
      </c>
      <c r="E46" s="57" t="s">
        <v>214</v>
      </c>
      <c r="F46" s="57" t="s">
        <v>220</v>
      </c>
      <c r="G46" s="57" t="s">
        <v>220</v>
      </c>
      <c r="H46" s="57" t="s">
        <v>220</v>
      </c>
      <c r="I46" s="57" t="s">
        <v>220</v>
      </c>
      <c r="J46" s="57" t="s">
        <v>220</v>
      </c>
    </row>
    <row r="47">
      <c r="A47" s="56" t="s">
        <v>258</v>
      </c>
      <c r="B47" s="57" t="s">
        <v>216</v>
      </c>
      <c r="C47" s="57" t="s">
        <v>213</v>
      </c>
      <c r="D47" s="57" t="s">
        <v>214</v>
      </c>
      <c r="E47" s="57" t="s">
        <v>214</v>
      </c>
      <c r="F47" s="57"/>
      <c r="G47" s="57"/>
      <c r="H47" s="57"/>
      <c r="I47" s="57"/>
      <c r="J47" s="5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2020-11-02T15:48:42Z</dcterms:created>
  <dc:creator>Ezequiel Arellano</dc:creator>
</cp:coreProperties>
</file>