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P2eXCELL\"/>
    </mc:Choice>
  </mc:AlternateContent>
  <xr:revisionPtr revIDLastSave="0" documentId="13_ncr:1_{1171940C-4214-406A-AC16-C7268C28ABD2}" xr6:coauthVersionLast="47" xr6:coauthVersionMax="47" xr10:uidLastSave="{00000000-0000-0000-0000-000000000000}"/>
  <bookViews>
    <workbookView xWindow="-120" yWindow="-120" windowWidth="29040" windowHeight="15840" activeTab="4" xr2:uid="{20A65C0C-3571-4EF1-B71A-B4A2ED936335}"/>
  </bookViews>
  <sheets>
    <sheet name="Hoja1" sheetId="1" r:id="rId1"/>
    <sheet name="tp2ej1" sheetId="2" r:id="rId2"/>
    <sheet name="tp2ej2" sheetId="3" r:id="rId3"/>
    <sheet name="tp2ej3" sheetId="4" r:id="rId4"/>
    <sheet name="tp2ej4" sheetId="5" r:id="rId5"/>
  </sheets>
  <definedNames>
    <definedName name="_xlnm._FilterDatabase" localSheetId="1" hidden="1">tp2ej1!$A$2:$L$11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" i="5" l="1"/>
  <c r="P2" i="5"/>
  <c r="O2" i="5"/>
  <c r="N2" i="5"/>
  <c r="M2" i="5"/>
  <c r="L2" i="5"/>
  <c r="K2" i="5"/>
  <c r="J2" i="5"/>
  <c r="I2" i="5"/>
  <c r="H2" i="5"/>
  <c r="G2" i="5"/>
  <c r="G19" i="4" a="1"/>
  <c r="G19" i="4" s="1"/>
  <c r="E19" i="4" a="1"/>
  <c r="E19" i="4" s="1"/>
  <c r="C19" i="4" a="1"/>
  <c r="C19" i="4" s="1"/>
  <c r="D19" i="4" a="1"/>
  <c r="D19" i="4" s="1"/>
  <c r="B19" i="4" a="1"/>
  <c r="B19" i="4" s="1"/>
  <c r="F19" i="4" s="1" a="1"/>
  <c r="F19" i="4" s="1"/>
  <c r="F2" i="4" a="1"/>
  <c r="F2" i="4" s="1"/>
  <c r="N2" i="4" a="1"/>
  <c r="N2" i="4" s="1"/>
  <c r="J12" i="3"/>
  <c r="I12" i="3"/>
  <c r="H12" i="3" a="1"/>
  <c r="H12" i="3" s="1"/>
  <c r="G12" i="3"/>
  <c r="F12" i="3"/>
  <c r="E12" i="3"/>
  <c r="D12" i="3"/>
  <c r="C12" i="3"/>
  <c r="K5" i="2"/>
  <c r="K4" i="2"/>
  <c r="K3" i="2"/>
  <c r="J4" i="2"/>
  <c r="J3" i="2"/>
  <c r="B12" i="3"/>
  <c r="A12" i="3"/>
  <c r="L3" i="2"/>
  <c r="D17" i="2"/>
  <c r="C17" i="2"/>
  <c r="B10" i="1"/>
  <c r="F3" i="2"/>
  <c r="I3" i="2"/>
  <c r="H3" i="2"/>
  <c r="G3" i="2"/>
  <c r="C10" i="1"/>
  <c r="E2" i="1"/>
  <c r="E6" i="1"/>
  <c r="E3" i="1"/>
  <c r="E4" i="1"/>
  <c r="E5" i="1"/>
  <c r="F3" i="1"/>
  <c r="F4" i="1"/>
  <c r="F5" i="1"/>
  <c r="F6" i="1"/>
  <c r="F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<sst xmlns="http://schemas.openxmlformats.org/spreadsheetml/2006/main" count="280" uniqueCount="148">
  <si>
    <t>ALUMNOS</t>
  </si>
  <si>
    <t>1 parcial</t>
  </si>
  <si>
    <t>2 parcial</t>
  </si>
  <si>
    <t>3 parcial</t>
  </si>
  <si>
    <t>condicion</t>
  </si>
  <si>
    <t>juan</t>
  </si>
  <si>
    <t>maria</t>
  </si>
  <si>
    <t>pepita</t>
  </si>
  <si>
    <t>cosme</t>
  </si>
  <si>
    <t>fulanito</t>
  </si>
  <si>
    <t>error</t>
  </si>
  <si>
    <t>menor a cuatro desaprobado</t>
  </si>
  <si>
    <t>mayor igual a 4 y menor a 8 aprobado</t>
  </si>
  <si>
    <t>mayor igual a 8 promocionado</t>
  </si>
  <si>
    <t>alumno</t>
  </si>
  <si>
    <t>promedio</t>
  </si>
  <si>
    <t>Alumno</t>
  </si>
  <si>
    <t>Clase</t>
  </si>
  <si>
    <t>Orientacion</t>
  </si>
  <si>
    <t>Nota</t>
  </si>
  <si>
    <t>Pablo</t>
  </si>
  <si>
    <t>Santiago</t>
  </si>
  <si>
    <t>Raul</t>
  </si>
  <si>
    <t>Ignacio</t>
  </si>
  <si>
    <t>Manuel</t>
  </si>
  <si>
    <t>Enrique</t>
  </si>
  <si>
    <t>Ramon</t>
  </si>
  <si>
    <t>Pedro</t>
  </si>
  <si>
    <t>Javier</t>
  </si>
  <si>
    <t>A</t>
  </si>
  <si>
    <t>B</t>
  </si>
  <si>
    <t>C</t>
  </si>
  <si>
    <t>Letras</t>
  </si>
  <si>
    <t>Ciencias</t>
  </si>
  <si>
    <t>Nota media</t>
  </si>
  <si>
    <t>Nota Maxima</t>
  </si>
  <si>
    <t>Nota mas baja</t>
  </si>
  <si>
    <t>Num de Alumnos</t>
  </si>
  <si>
    <t>Not. Med. P/Orient</t>
  </si>
  <si>
    <t>Not.Med/P.clase</t>
  </si>
  <si>
    <t>Cant &gt;=7</t>
  </si>
  <si>
    <t xml:space="preserve">alumno </t>
  </si>
  <si>
    <t>Notas</t>
  </si>
  <si>
    <t>pablo</t>
  </si>
  <si>
    <t>Altura</t>
  </si>
  <si>
    <t>Edad</t>
  </si>
  <si>
    <t>Long.Mano</t>
  </si>
  <si>
    <t>Long.Pie</t>
  </si>
  <si>
    <t>Peso</t>
  </si>
  <si>
    <t>Ojos</t>
  </si>
  <si>
    <t>pelo</t>
  </si>
  <si>
    <t>Juan</t>
  </si>
  <si>
    <t>verde</t>
  </si>
  <si>
    <t>azul</t>
  </si>
  <si>
    <t>castaño</t>
  </si>
  <si>
    <t>rubio</t>
  </si>
  <si>
    <t>calvo</t>
  </si>
  <si>
    <t>Altura juan</t>
  </si>
  <si>
    <t>Pelo Juan</t>
  </si>
  <si>
    <t>Peso Juan</t>
  </si>
  <si>
    <t>Edad Javier</t>
  </si>
  <si>
    <t>Rubios</t>
  </si>
  <si>
    <t>Pablo Long</t>
  </si>
  <si>
    <t>Juan y Pablo ojos</t>
  </si>
  <si>
    <t>Juan o Pablo o Javier</t>
  </si>
  <si>
    <t>Alturas bajas</t>
  </si>
  <si>
    <t>Alturas altas</t>
  </si>
  <si>
    <t>Referencia</t>
  </si>
  <si>
    <t>Producto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</si>
  <si>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</si>
  <si>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</si>
  <si>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</si>
  <si>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</si>
  <si>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</si>
  <si>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</si>
  <si>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</si>
  <si>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</si>
  <si>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</si>
  <si>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</si>
  <si>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</si>
  <si>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</si>
  <si>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</si>
  <si>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</si>
  <si>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</si>
  <si>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Gorra</t>
  </si>
  <si>
    <t xml:space="preserve">Camiseta </t>
  </si>
  <si>
    <t>Sudadera</t>
  </si>
  <si>
    <t>Gorro</t>
  </si>
  <si>
    <t>Calcetines</t>
  </si>
  <si>
    <t>Pantalones</t>
  </si>
  <si>
    <t xml:space="preserve">Camisa </t>
  </si>
  <si>
    <t xml:space="preserve">Jersey </t>
  </si>
  <si>
    <t>Pañuelo</t>
  </si>
  <si>
    <t>Chaqueta</t>
  </si>
  <si>
    <t>falda</t>
  </si>
  <si>
    <t>Pijama</t>
  </si>
  <si>
    <t>Camison</t>
  </si>
  <si>
    <t>Unidades</t>
  </si>
  <si>
    <t>Stock</t>
  </si>
  <si>
    <t>Color</t>
  </si>
  <si>
    <t>Amarillo</t>
  </si>
  <si>
    <t>Azul</t>
  </si>
  <si>
    <t>Blanco</t>
  </si>
  <si>
    <t>Gris</t>
  </si>
  <si>
    <t>Rojo</t>
  </si>
  <si>
    <t>Verde</t>
  </si>
  <si>
    <t>Proveedor</t>
  </si>
  <si>
    <t>Camisa</t>
  </si>
  <si>
    <t>Gafas</t>
  </si>
  <si>
    <t>Guante</t>
  </si>
  <si>
    <t>Falda</t>
  </si>
  <si>
    <t>Jersey</t>
  </si>
  <si>
    <t>Ropajes S.L.</t>
  </si>
  <si>
    <t>Ateliere S.A.</t>
  </si>
  <si>
    <t xml:space="preserve">Referencia </t>
  </si>
  <si>
    <t>Departamento</t>
  </si>
  <si>
    <t>A_Dept</t>
  </si>
  <si>
    <t>B_Dept</t>
  </si>
  <si>
    <t>C_Dept</t>
  </si>
  <si>
    <t>D_Dept</t>
  </si>
  <si>
    <t>Salarios</t>
  </si>
  <si>
    <t>Bajo</t>
  </si>
  <si>
    <t>Medio</t>
  </si>
  <si>
    <t>Alto</t>
  </si>
  <si>
    <t>Id</t>
  </si>
  <si>
    <t>Jornada(horas)</t>
  </si>
  <si>
    <t>Ventas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</si>
  <si>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</si>
  <si>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</si>
  <si>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</si>
  <si>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</si>
  <si>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</si>
  <si>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</si>
  <si>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</si>
  <si>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</si>
  <si>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</si>
  <si>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</si>
  <si>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</si>
  <si>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</si>
  <si>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</si>
  <si>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</si>
  <si>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</si>
  <si>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Dept1</t>
  </si>
  <si>
    <t>Dept2</t>
  </si>
  <si>
    <t>Dept3</t>
  </si>
  <si>
    <t>Dept4</t>
  </si>
  <si>
    <t>Dept5</t>
  </si>
  <si>
    <t>Dept6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</si>
</sst>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£&quot;* #,##0.00_-;\-&quot;£&quot;* #,##0.00_-;_-&quot;£&quot;* &quot;-&quot;??_-;_-@_-"/>
    <numFmt numFmtId="164" formatCode="0.0"/>
    <numFmt numFmtId="165" formatCode="_-[$€-2]\ * #,##0.00_-;\-[$€-2]\ * #,##0.00_-;_-[$€-2]\ * &quot;-&quot;??_-;_-@_-"/>
    <numFmt numFmtId="168" formatCode="_-[$€-2]\ * #,##0_-;\-[$€-2]\ * #,##0_-;_-[$€-2]\ 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4">
    <xf numFmtId="0" fontId="0" fillId="0" borderId="0"/>
    <xf numFmtId="44" fontId="3" fillId="0" borderId="0" applyFon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64" fontId="0" fillId="0" borderId="1" xfId="0" applyNumberFormat="1" applyBorder="1"/>
    <xf numFmtId="2" fontId="0" fillId="0" borderId="0" xfId="0" applyNumberFormat="1"/>
    <xf numFmtId="2" fontId="0" fillId="0" borderId="1" xfId="0" applyNumberFormat="1" applyBorder="1"/>
    <xf numFmtId="0" fontId="1" fillId="0" borderId="1" xfId="0" applyFont="1" applyBorder="1"/>
    <xf numFmtId="0" fontId="0" fillId="0" borderId="0" xfId="0" applyAlignment="1">
      <alignment horizontal="left"/>
    </xf>
    <xf numFmtId="0" fontId="4" fillId="2" borderId="0" xfId="2"/>
    <xf numFmtId="0" fontId="0" fillId="4" borderId="0" xfId="0" applyFill="1"/>
    <xf numFmtId="0" fontId="0" fillId="0" borderId="0" xfId="0" applyBorder="1"/>
    <xf numFmtId="0" fontId="0" fillId="0" borderId="2" xfId="0" applyBorder="1"/>
    <xf numFmtId="0" fontId="5" fillId="3" borderId="2" xfId="3" applyBorder="1"/>
    <xf numFmtId="3" fontId="0" fillId="0" borderId="2" xfId="0" applyNumberFormat="1" applyBorder="1"/>
    <xf numFmtId="0" fontId="0" fillId="0" borderId="0" xfId="0" applyFill="1"/>
    <xf numFmtId="0" fontId="0" fillId="0" borderId="0" xfId="0" applyFill="1" applyBorder="1"/>
    <xf numFmtId="0" fontId="6" fillId="4" borderId="3" xfId="0" applyFont="1" applyFill="1" applyBorder="1"/>
    <xf numFmtId="0" fontId="6" fillId="4" borderId="4" xfId="0" applyFont="1" applyFill="1" applyBorder="1"/>
    <xf numFmtId="0" fontId="7" fillId="0" borderId="5" xfId="0" applyFont="1" applyBorder="1"/>
    <xf numFmtId="168" fontId="7" fillId="0" borderId="5" xfId="1" applyNumberFormat="1" applyFont="1" applyBorder="1"/>
    <xf numFmtId="168" fontId="0" fillId="0" borderId="0" xfId="0" applyNumberFormat="1"/>
    <xf numFmtId="165" fontId="0" fillId="0" borderId="0" xfId="1" applyNumberFormat="1" applyFont="1"/>
    <xf numFmtId="165" fontId="0" fillId="0" borderId="0" xfId="0" applyNumberFormat="1"/>
  </cellXfs>
  <cellStyles count="4">
    <cellStyle name="Currency" xfId="1" builtinId="4"/>
    <cellStyle name="Good" xfId="2" builtinId="26"/>
    <cellStyle name="Neutral" xfId="3" builtinId="28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F9AA-7F65-407C-B8F3-B872B6566421}">
  <dimension ref="A1:L12"/>
  <sheetViews>
    <sheetView workbookViewId="0">
      <selection activeCell="B10" sqref="B10"/>
    </sheetView>
  </sheetViews>
  <sheetFormatPr defaultColWidth="11.42578125" defaultRowHeight="15" x14ac:dyDescent="0.25"/>
  <cols>
    <col min="2" max="2" width="11.85546875" bestFit="1" customWidth="1"/>
    <col min="3" max="3" width="16.5703125" bestFit="1" customWidth="1"/>
    <col min="5" max="5" width="16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</row>
    <row r="2" spans="1:12" x14ac:dyDescent="0.25">
      <c r="A2" s="1" t="s">
        <v>5</v>
      </c>
      <c r="B2" s="2">
        <v>10</v>
      </c>
      <c r="C2" s="2">
        <v>10</v>
      </c>
      <c r="D2" s="2">
        <v>10</v>
      </c>
      <c r="E2" s="2" t="str">
        <f>IF(AVERAGE(B2:D2)&lt;4,"DESAPROBADO",IF(AND(AVERAGE(B2:D2)&gt;=4,AVERAGE(B2:D2)&lt;8),"APROBADO","PROMOCIONADO"))</f>
        <v>PROMOCIONADO</v>
      </c>
      <c r="F2" s="1" t="str">
        <f>IF(AND(AND(B2&gt;0,B2&lt;=10),AND(C2&gt;0,C2&lt;=10),AND(D2&gt;0,D2&lt;=10)),"OK","ERROR")</f>
        <v>OK</v>
      </c>
    </row>
    <row r="3" spans="1:12" x14ac:dyDescent="0.25">
      <c r="A3" s="1" t="s">
        <v>6</v>
      </c>
      <c r="B3" s="2">
        <v>8</v>
      </c>
      <c r="C3" s="2">
        <v>8</v>
      </c>
      <c r="D3" s="2">
        <v>8</v>
      </c>
      <c r="E3" s="2" t="str">
        <f t="shared" ref="E3:E5" si="0">IF(AVERAGE(B3:D3)&lt;4,"DESAPROBADO",IF(AND(AVERAGE(B3:D3)&gt;=4,AVERAGE(B3:D3)&lt;8),"APROBADO","PROMOCIONADO"))</f>
        <v>PROMOCIONADO</v>
      </c>
      <c r="F3" s="1" t="str">
        <f t="shared" ref="F3:F6" si="1">IF(AND(AND(B3&gt;0,B3&lt;=10),AND(C3&gt;0,C3&lt;=10),AND(D3&gt;0,D3&lt;=10)),"OK","ERROR")</f>
        <v>OK</v>
      </c>
      <c r="J3" s="7" t="s">
        <v>11</v>
      </c>
      <c r="K3" s="7"/>
      <c r="L3" s="7"/>
    </row>
    <row r="4" spans="1:12" x14ac:dyDescent="0.25">
      <c r="A4" s="1" t="s">
        <v>7</v>
      </c>
      <c r="B4" s="2">
        <v>4</v>
      </c>
      <c r="C4" s="2">
        <v>4</v>
      </c>
      <c r="D4" s="2">
        <v>4</v>
      </c>
      <c r="E4" s="2" t="str">
        <f t="shared" si="0"/>
        <v>APROBADO</v>
      </c>
      <c r="F4" s="1" t="str">
        <f t="shared" si="1"/>
        <v>OK</v>
      </c>
      <c r="J4" s="7" t="s">
        <v>12</v>
      </c>
      <c r="K4" s="7"/>
      <c r="L4" s="7"/>
    </row>
    <row r="5" spans="1:12" x14ac:dyDescent="0.25">
      <c r="A5" s="1" t="s">
        <v>8</v>
      </c>
      <c r="B5" s="2">
        <v>1</v>
      </c>
      <c r="C5" s="2">
        <v>1</v>
      </c>
      <c r="D5" s="2">
        <v>1</v>
      </c>
      <c r="E5" s="2" t="str">
        <f t="shared" si="0"/>
        <v>DESAPROBADO</v>
      </c>
      <c r="F5" s="1" t="str">
        <f t="shared" si="1"/>
        <v>OK</v>
      </c>
      <c r="J5" s="7" t="s">
        <v>13</v>
      </c>
      <c r="K5" s="7"/>
      <c r="L5" s="7"/>
    </row>
    <row r="6" spans="1:12" x14ac:dyDescent="0.25">
      <c r="A6" s="1" t="s">
        <v>9</v>
      </c>
      <c r="B6" s="2">
        <v>5</v>
      </c>
      <c r="C6" s="2">
        <v>1</v>
      </c>
      <c r="D6" s="2">
        <v>2</v>
      </c>
      <c r="E6" s="2" t="str">
        <f>IF(AVERAGE(B6:D6)&lt;4,"DESAPROBADO",IF(AVERAGE(B6:D6)&lt;8,"APROBADO","PROMOCIONADO"))</f>
        <v>DESAPROBADO</v>
      </c>
      <c r="F6" s="1" t="str">
        <f t="shared" si="1"/>
        <v>OK</v>
      </c>
    </row>
    <row r="9" spans="1:12" x14ac:dyDescent="0.25">
      <c r="A9" s="1" t="s">
        <v>14</v>
      </c>
      <c r="B9" s="1" t="s">
        <v>15</v>
      </c>
      <c r="C9" s="1" t="s">
        <v>4</v>
      </c>
    </row>
    <row r="10" spans="1:12" x14ac:dyDescent="0.25">
      <c r="A10" s="1" t="s">
        <v>6</v>
      </c>
      <c r="B10" s="3">
        <f>AVERAGE(VLOOKUP(A10,A2:F6,2,FALSE),VLOOKUP(A10,A2:F6,3,FALSE),VLOOKUP(A10,A2:F6,4,FALSE))</f>
        <v>8</v>
      </c>
      <c r="C10" s="1" t="str">
        <f>VLOOKUP(A10,A2:F6,5,)</f>
        <v>PROMOCIONADO</v>
      </c>
    </row>
    <row r="12" spans="1:12" ht="12" customHeight="1" x14ac:dyDescent="0.25"/>
  </sheetData>
  <mergeCells count="3">
    <mergeCell ref="J3:L3"/>
    <mergeCell ref="J4:L4"/>
    <mergeCell ref="J5:L5"/>
  </mergeCells>
  <phoneticPr fontId="2" type="noConversion"/>
  <conditionalFormatting sqref="E2:E6">
    <cfRule type="cellIs" dxfId="4" priority="1" operator="equal">
      <formula>"PROMOCIONADO"</formula>
    </cfRule>
    <cfRule type="cellIs" dxfId="3" priority="2" operator="equal">
      <formula>"APROBADO"</formula>
    </cfRule>
    <cfRule type="cellIs" dxfId="2" priority="3" operator="equal">
      <formula>"DESAPROBADO"</formula>
    </cfRule>
  </conditionalFormatting>
  <conditionalFormatting sqref="F2:F6">
    <cfRule type="cellIs" dxfId="1" priority="4" operator="equal">
      <formula>"OK"</formula>
    </cfRule>
    <cfRule type="cellIs" dxfId="0" priority="5" operator="equal">
      <formula>"ERROR"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1A9DD-2DF3-4C0C-96FF-EE7E0FBEADD3}">
  <dimension ref="A2:N17"/>
  <sheetViews>
    <sheetView workbookViewId="0">
      <selection activeCell="D28" sqref="D28"/>
    </sheetView>
  </sheetViews>
  <sheetFormatPr defaultColWidth="11.42578125" defaultRowHeight="15" x14ac:dyDescent="0.25"/>
  <cols>
    <col min="7" max="7" width="12.85546875" bestFit="1" customWidth="1"/>
    <col min="8" max="8" width="13.42578125" bestFit="1" customWidth="1"/>
    <col min="9" max="9" width="16.42578125" bestFit="1" customWidth="1"/>
    <col min="10" max="10" width="18.28515625" bestFit="1" customWidth="1"/>
    <col min="11" max="11" width="16.140625" bestFit="1" customWidth="1"/>
    <col min="12" max="12" width="8.42578125" bestFit="1" customWidth="1"/>
  </cols>
  <sheetData>
    <row r="2" spans="1:14" x14ac:dyDescent="0.25">
      <c r="A2">
        <v>62</v>
      </c>
      <c r="B2" s="6" t="s">
        <v>16</v>
      </c>
      <c r="C2" s="6" t="s">
        <v>17</v>
      </c>
      <c r="D2" s="6" t="s">
        <v>18</v>
      </c>
      <c r="E2" s="6" t="s">
        <v>19</v>
      </c>
      <c r="F2" s="6" t="s">
        <v>34</v>
      </c>
      <c r="G2" s="6" t="s">
        <v>35</v>
      </c>
      <c r="H2" s="6" t="s">
        <v>36</v>
      </c>
      <c r="I2" s="6" t="s">
        <v>37</v>
      </c>
      <c r="J2" s="6" t="s">
        <v>38</v>
      </c>
      <c r="K2" s="6" t="s">
        <v>39</v>
      </c>
      <c r="L2" s="6" t="s">
        <v>40</v>
      </c>
    </row>
    <row r="3" spans="1:14" x14ac:dyDescent="0.25">
      <c r="B3" s="1" t="s">
        <v>20</v>
      </c>
      <c r="C3" s="1" t="s">
        <v>29</v>
      </c>
      <c r="D3" s="1" t="s">
        <v>32</v>
      </c>
      <c r="E3" s="5">
        <v>6</v>
      </c>
      <c r="F3" s="5">
        <f>AVERAGE(E3:E11)</f>
        <v>7.1111111111111107</v>
      </c>
      <c r="G3" s="5">
        <f>MAX(E3:E11)</f>
        <v>9.5</v>
      </c>
      <c r="H3" s="5">
        <f>MIN(E3:E11)</f>
        <v>5</v>
      </c>
      <c r="I3" s="1">
        <f>COUNTA(B3:B11)</f>
        <v>9</v>
      </c>
      <c r="J3" s="5">
        <f>AVERAGE(E3,E5,E6,E9,E11)</f>
        <v>6.7</v>
      </c>
      <c r="K3" s="5">
        <f>AVERAGE(E3,E6,E7)</f>
        <v>7.333333333333333</v>
      </c>
      <c r="L3" s="1">
        <f>COUNTIF(E3:E11,"&gt;=7")</f>
        <v>5</v>
      </c>
      <c r="N3" t="s">
        <v>32</v>
      </c>
    </row>
    <row r="4" spans="1:14" x14ac:dyDescent="0.25">
      <c r="B4" s="1" t="s">
        <v>21</v>
      </c>
      <c r="C4" s="1" t="s">
        <v>30</v>
      </c>
      <c r="D4" s="1" t="s">
        <v>33</v>
      </c>
      <c r="E4" s="5">
        <v>7</v>
      </c>
      <c r="F4" s="1"/>
      <c r="J4" s="4">
        <f>AVERAGE(E4,E7,E8,E10)</f>
        <v>7.625</v>
      </c>
      <c r="K4" s="5">
        <f>AVERAGE(E4,E9,E8)</f>
        <v>7.5</v>
      </c>
    </row>
    <row r="5" spans="1:14" x14ac:dyDescent="0.25">
      <c r="B5" s="1" t="s">
        <v>22</v>
      </c>
      <c r="C5" s="1" t="s">
        <v>31</v>
      </c>
      <c r="D5" s="1" t="s">
        <v>32</v>
      </c>
      <c r="E5" s="5">
        <v>8.5</v>
      </c>
      <c r="F5" s="1"/>
      <c r="K5" s="5">
        <f>AVERAGE(E5,E10:E11)</f>
        <v>6.5</v>
      </c>
    </row>
    <row r="6" spans="1:14" x14ac:dyDescent="0.25">
      <c r="B6" s="1" t="s">
        <v>23</v>
      </c>
      <c r="C6" s="1" t="s">
        <v>29</v>
      </c>
      <c r="D6" s="1" t="s">
        <v>32</v>
      </c>
      <c r="E6" s="5">
        <v>6.5</v>
      </c>
      <c r="F6" s="1"/>
    </row>
    <row r="7" spans="1:14" x14ac:dyDescent="0.25">
      <c r="B7" s="1" t="s">
        <v>24</v>
      </c>
      <c r="C7" s="1" t="s">
        <v>29</v>
      </c>
      <c r="D7" s="1" t="s">
        <v>33</v>
      </c>
      <c r="E7" s="5">
        <v>9.5</v>
      </c>
      <c r="F7" s="1"/>
    </row>
    <row r="8" spans="1:14" x14ac:dyDescent="0.25">
      <c r="B8" s="1" t="s">
        <v>25</v>
      </c>
      <c r="C8" s="1" t="s">
        <v>30</v>
      </c>
      <c r="D8" s="1" t="s">
        <v>33</v>
      </c>
      <c r="E8" s="5">
        <v>8</v>
      </c>
      <c r="F8" s="1"/>
    </row>
    <row r="9" spans="1:14" x14ac:dyDescent="0.25">
      <c r="B9" s="1" t="s">
        <v>26</v>
      </c>
      <c r="C9" s="1" t="s">
        <v>30</v>
      </c>
      <c r="D9" s="1" t="s">
        <v>32</v>
      </c>
      <c r="E9" s="5">
        <v>7.5</v>
      </c>
      <c r="F9" s="1"/>
    </row>
    <row r="10" spans="1:14" x14ac:dyDescent="0.25">
      <c r="B10" s="1" t="s">
        <v>27</v>
      </c>
      <c r="C10" s="1" t="s">
        <v>31</v>
      </c>
      <c r="D10" s="1" t="s">
        <v>33</v>
      </c>
      <c r="E10" s="5">
        <v>6</v>
      </c>
      <c r="F10" s="1"/>
    </row>
    <row r="11" spans="1:14" x14ac:dyDescent="0.25">
      <c r="B11" s="1" t="s">
        <v>28</v>
      </c>
      <c r="C11" s="1" t="s">
        <v>31</v>
      </c>
      <c r="D11" s="1" t="s">
        <v>32</v>
      </c>
      <c r="E11" s="5">
        <v>5</v>
      </c>
      <c r="F11" s="1"/>
    </row>
    <row r="16" spans="1:14" x14ac:dyDescent="0.25">
      <c r="B16" s="1" t="s">
        <v>41</v>
      </c>
      <c r="C16" s="1" t="s">
        <v>17</v>
      </c>
      <c r="D16" s="1" t="s">
        <v>42</v>
      </c>
    </row>
    <row r="17" spans="2:4" x14ac:dyDescent="0.25">
      <c r="B17" s="1" t="s">
        <v>43</v>
      </c>
      <c r="C17" s="1" t="str">
        <f>VLOOKUP(B17,B3:E11,2,FALSE)</f>
        <v>A</v>
      </c>
      <c r="D17" s="1">
        <f>VLOOKUP(B17,B3:E11,4,FALSE)</f>
        <v>6</v>
      </c>
    </row>
  </sheetData>
  <autoFilter ref="A2:L11" xr:uid="{8F61A9DD-2DF3-4C0C-96FF-EE7E0FBEADD3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6D522-9DCB-49CE-8A7A-046461088613}">
  <dimension ref="A1:J12"/>
  <sheetViews>
    <sheetView workbookViewId="0">
      <selection activeCell="I26" sqref="I26"/>
    </sheetView>
  </sheetViews>
  <sheetFormatPr defaultColWidth="11.42578125" defaultRowHeight="15" x14ac:dyDescent="0.25"/>
  <cols>
    <col min="7" max="7" width="16.140625" bestFit="1" customWidth="1"/>
    <col min="8" max="8" width="19.28515625" bestFit="1" customWidth="1"/>
    <col min="10" max="10" width="12.7109375" bestFit="1" customWidth="1"/>
  </cols>
  <sheetData>
    <row r="1" spans="1:10" x14ac:dyDescent="0.25">
      <c r="B1" s="8" t="s">
        <v>51</v>
      </c>
      <c r="C1" s="8" t="s">
        <v>20</v>
      </c>
      <c r="D1" s="8" t="s">
        <v>28</v>
      </c>
    </row>
    <row r="2" spans="1:10" x14ac:dyDescent="0.25">
      <c r="A2" t="s">
        <v>44</v>
      </c>
      <c r="B2">
        <v>187</v>
      </c>
      <c r="C2">
        <v>167</v>
      </c>
      <c r="D2">
        <v>198</v>
      </c>
    </row>
    <row r="3" spans="1:10" x14ac:dyDescent="0.25">
      <c r="A3" t="s">
        <v>45</v>
      </c>
      <c r="B3">
        <v>30</v>
      </c>
      <c r="C3">
        <v>56</v>
      </c>
      <c r="D3">
        <v>39</v>
      </c>
    </row>
    <row r="4" spans="1:10" x14ac:dyDescent="0.25">
      <c r="A4" t="s">
        <v>46</v>
      </c>
      <c r="B4">
        <v>35</v>
      </c>
      <c r="C4">
        <v>40</v>
      </c>
      <c r="D4">
        <v>45</v>
      </c>
    </row>
    <row r="5" spans="1:10" x14ac:dyDescent="0.25">
      <c r="A5" t="s">
        <v>47</v>
      </c>
      <c r="B5">
        <v>40</v>
      </c>
      <c r="C5">
        <v>47</v>
      </c>
      <c r="D5">
        <v>43</v>
      </c>
    </row>
    <row r="6" spans="1:10" x14ac:dyDescent="0.25">
      <c r="A6" t="s">
        <v>48</v>
      </c>
      <c r="B6">
        <v>87</v>
      </c>
      <c r="C6">
        <v>69</v>
      </c>
      <c r="D6">
        <v>99</v>
      </c>
    </row>
    <row r="7" spans="1:10" x14ac:dyDescent="0.25">
      <c r="A7" t="s">
        <v>49</v>
      </c>
      <c r="B7" t="s">
        <v>52</v>
      </c>
      <c r="C7" t="s">
        <v>52</v>
      </c>
      <c r="D7" t="s">
        <v>53</v>
      </c>
    </row>
    <row r="8" spans="1:10" x14ac:dyDescent="0.25">
      <c r="A8" t="s">
        <v>50</v>
      </c>
      <c r="B8" t="s">
        <v>55</v>
      </c>
      <c r="C8" t="s">
        <v>54</v>
      </c>
      <c r="D8" t="s">
        <v>56</v>
      </c>
    </row>
    <row r="11" spans="1:10" x14ac:dyDescent="0.25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66</v>
      </c>
      <c r="J11" t="s">
        <v>65</v>
      </c>
    </row>
    <row r="12" spans="1:10" x14ac:dyDescent="0.25">
      <c r="A12">
        <f>IF(B2&gt;180,C2,D2)</f>
        <v>167</v>
      </c>
      <c r="B12" t="str">
        <f>IF(B8="castaño","Castaño","Otro")</f>
        <v>Otro</v>
      </c>
      <c r="C12" t="str">
        <f>IF(B2&gt;C2,B7,C7)</f>
        <v>verde</v>
      </c>
      <c r="D12">
        <f>IF(D3&gt;B3,SUM(D3,B3),AVERAGE(B3,D3))</f>
        <v>69</v>
      </c>
      <c r="E12" t="str">
        <f>IF(OR(B8="rubio",C8="rubio"),"OK","NO OK")</f>
        <v>OK</v>
      </c>
      <c r="F12">
        <f>IF(C5&gt;C4,C2,C7)</f>
        <v>167</v>
      </c>
      <c r="G12" t="str">
        <f>IF(AND(B7="verde",C7="Verde"),"Verde",D7)</f>
        <v>Verde</v>
      </c>
      <c r="H12" t="str" cm="1">
        <f t="array" ref="H12">IF(OR(B6:D6&gt;100),"Mas de 100","Menos de 100")</f>
        <v>Menos de 100</v>
      </c>
      <c r="I12" t="str">
        <f>IF(AND(B2&gt;180,C2&gt;160),"Altos","No clasificados")</f>
        <v>Altos</v>
      </c>
      <c r="J12" t="str">
        <f>IF(OR(B2&gt;180,C2&lt;180),"juan mas alto","Juan es mas bajo")</f>
        <v>juan mas alto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7C0C9-A3C3-4DB9-A272-1F95220750A4}">
  <dimension ref="A1:U30"/>
  <sheetViews>
    <sheetView workbookViewId="0">
      <selection activeCell="H33" sqref="H33"/>
    </sheetView>
  </sheetViews>
  <sheetFormatPr defaultRowHeight="15" x14ac:dyDescent="0.25"/>
  <cols>
    <col min="1" max="1" width="10.5703125" bestFit="1" customWidth="1"/>
    <col min="2" max="2" width="10.85546875" bestFit="1" customWidth="1"/>
    <col min="4" max="4" width="10.5703125" bestFit="1" customWidth="1"/>
    <col min="5" max="5" width="9.28515625" bestFit="1" customWidth="1"/>
    <col min="6" max="6" width="11.42578125" bestFit="1" customWidth="1"/>
    <col min="9" max="9" width="10.85546875" bestFit="1" customWidth="1"/>
    <col min="10" max="10" width="12.140625" bestFit="1" customWidth="1"/>
    <col min="11" max="11" width="14" bestFit="1" customWidth="1"/>
    <col min="12" max="12" width="11" bestFit="1" customWidth="1"/>
    <col min="13" max="13" width="14" bestFit="1" customWidth="1"/>
    <col min="17" max="17" width="14" bestFit="1" customWidth="1"/>
    <col min="20" max="20" width="14" bestFit="1" customWidth="1"/>
  </cols>
  <sheetData>
    <row r="1" spans="1:14" x14ac:dyDescent="0.25">
      <c r="A1" s="9" t="s">
        <v>67</v>
      </c>
      <c r="B1" s="9" t="s">
        <v>68</v>
      </c>
      <c r="D1" s="9" t="s">
        <v>67</v>
      </c>
      <c r="E1" s="9" t="s">
        <v>97</v>
      </c>
      <c r="F1" s="9" t="s">
        <v>98</v>
      </c>
      <c r="G1" s="9" t="s">
        <v>99</v>
      </c>
      <c r="H1" s="10"/>
      <c r="I1" s="9" t="s">
        <v>68</v>
      </c>
      <c r="J1" s="9" t="s">
        <v>106</v>
      </c>
      <c r="K1" s="10"/>
      <c r="L1" s="9" t="s">
        <v>114</v>
      </c>
      <c r="M1" s="9" t="s">
        <v>115</v>
      </c>
      <c r="N1" s="9" t="s">
        <v>120</v>
      </c>
    </row>
    <row r="2" spans="1:14" x14ac:dyDescent="0.25">
      <c r="A2" s="11" t="s">
        <v>69</v>
      </c>
      <c r="B2" s="11" t="s">
        <v>109</v>
      </c>
      <c r="C2" s="10"/>
      <c r="D2" s="11" t="s">
        <v>71</v>
      </c>
      <c r="E2" s="11">
        <v>300</v>
      </c>
      <c r="F2" s="12" t="str" cm="1">
        <f t="array" ref="F2:F16">VLOOKUP(E2:E16,T21:U30,2,FALSE)</f>
        <v>Bajo</v>
      </c>
      <c r="G2" s="11" t="s">
        <v>100</v>
      </c>
      <c r="H2" s="10"/>
      <c r="I2" s="11" t="s">
        <v>88</v>
      </c>
      <c r="J2" s="11" t="s">
        <v>112</v>
      </c>
      <c r="K2" s="10"/>
      <c r="L2" s="11" t="s">
        <v>69</v>
      </c>
      <c r="M2" s="11" t="s">
        <v>116</v>
      </c>
      <c r="N2" s="12" cm="1">
        <f t="array" ref="N2:N16">VLOOKUP(M2:M16,Q21:R24,2,FALSE)</f>
        <v>100000</v>
      </c>
    </row>
    <row r="3" spans="1:14" x14ac:dyDescent="0.25">
      <c r="A3" s="11" t="s">
        <v>70</v>
      </c>
      <c r="B3" s="11" t="s">
        <v>108</v>
      </c>
      <c r="C3" s="10"/>
      <c r="D3" s="11" t="s">
        <v>78</v>
      </c>
      <c r="E3" s="11">
        <v>900</v>
      </c>
      <c r="F3" s="12" t="str">
        <v>Alto</v>
      </c>
      <c r="G3" s="11" t="s">
        <v>100</v>
      </c>
      <c r="H3" s="10"/>
      <c r="I3" s="11" t="s">
        <v>107</v>
      </c>
      <c r="J3" s="11" t="s">
        <v>113</v>
      </c>
      <c r="K3" s="10"/>
      <c r="L3" s="11" t="s">
        <v>70</v>
      </c>
      <c r="M3" s="11" t="s">
        <v>117</v>
      </c>
      <c r="N3" s="12">
        <v>50000</v>
      </c>
    </row>
    <row r="4" spans="1:14" x14ac:dyDescent="0.25">
      <c r="A4" s="11" t="s">
        <v>71</v>
      </c>
      <c r="B4" s="11" t="s">
        <v>84</v>
      </c>
      <c r="C4" s="10"/>
      <c r="D4" s="11" t="s">
        <v>80</v>
      </c>
      <c r="E4" s="11">
        <v>600</v>
      </c>
      <c r="F4" s="12" t="str">
        <v>Medio</v>
      </c>
      <c r="G4" s="11" t="s">
        <v>101</v>
      </c>
      <c r="H4" s="10"/>
      <c r="I4" s="11" t="s">
        <v>85</v>
      </c>
      <c r="J4" s="11" t="s">
        <v>112</v>
      </c>
      <c r="K4" s="10"/>
      <c r="L4" s="11" t="s">
        <v>71</v>
      </c>
      <c r="M4" s="11" t="s">
        <v>118</v>
      </c>
      <c r="N4" s="12">
        <v>75000</v>
      </c>
    </row>
    <row r="5" spans="1:14" x14ac:dyDescent="0.25">
      <c r="A5" s="11" t="s">
        <v>72</v>
      </c>
      <c r="B5" s="11" t="s">
        <v>85</v>
      </c>
      <c r="C5" s="10"/>
      <c r="D5" s="11" t="s">
        <v>72</v>
      </c>
      <c r="E5" s="11">
        <v>500</v>
      </c>
      <c r="F5" s="12" t="str">
        <v>Medio</v>
      </c>
      <c r="G5" s="11" t="s">
        <v>102</v>
      </c>
      <c r="H5" s="10"/>
      <c r="I5" s="11" t="s">
        <v>96</v>
      </c>
      <c r="J5" s="11" t="s">
        <v>113</v>
      </c>
      <c r="K5" s="10"/>
      <c r="L5" s="11" t="s">
        <v>72</v>
      </c>
      <c r="M5" s="11" t="s">
        <v>119</v>
      </c>
      <c r="N5" s="12">
        <v>20000</v>
      </c>
    </row>
    <row r="6" spans="1:14" x14ac:dyDescent="0.25">
      <c r="A6" s="11" t="s">
        <v>73</v>
      </c>
      <c r="B6" s="11" t="s">
        <v>86</v>
      </c>
      <c r="C6" s="10"/>
      <c r="D6" s="11" t="s">
        <v>82</v>
      </c>
      <c r="E6" s="11">
        <v>500</v>
      </c>
      <c r="F6" s="12" t="str">
        <v>Medio</v>
      </c>
      <c r="G6" s="11" t="s">
        <v>102</v>
      </c>
      <c r="H6" s="10"/>
      <c r="I6" s="11" t="s">
        <v>93</v>
      </c>
      <c r="J6" s="11" t="s">
        <v>113</v>
      </c>
      <c r="K6" s="10"/>
      <c r="L6" s="11" t="s">
        <v>73</v>
      </c>
      <c r="M6" s="11" t="s">
        <v>116</v>
      </c>
      <c r="N6" s="12">
        <v>100000</v>
      </c>
    </row>
    <row r="7" spans="1:14" x14ac:dyDescent="0.25">
      <c r="A7" s="11" t="s">
        <v>74</v>
      </c>
      <c r="B7" s="11" t="s">
        <v>87</v>
      </c>
      <c r="C7" s="10"/>
      <c r="D7" s="11" t="s">
        <v>73</v>
      </c>
      <c r="E7" s="11">
        <v>600</v>
      </c>
      <c r="F7" s="12" t="str">
        <v>Medio</v>
      </c>
      <c r="G7" s="11" t="s">
        <v>103</v>
      </c>
      <c r="H7" s="10"/>
      <c r="I7" s="11" t="s">
        <v>110</v>
      </c>
      <c r="J7" s="11" t="s">
        <v>113</v>
      </c>
      <c r="K7" s="10"/>
      <c r="L7" s="11" t="s">
        <v>74</v>
      </c>
      <c r="M7" s="11" t="s">
        <v>117</v>
      </c>
      <c r="N7" s="12">
        <v>50000</v>
      </c>
    </row>
    <row r="8" spans="1:14" x14ac:dyDescent="0.25">
      <c r="A8" s="11" t="s">
        <v>75</v>
      </c>
      <c r="B8" s="11" t="s">
        <v>88</v>
      </c>
      <c r="C8" s="10"/>
      <c r="D8" s="11" t="s">
        <v>76</v>
      </c>
      <c r="E8" s="11">
        <v>1000</v>
      </c>
      <c r="F8" s="12" t="str">
        <v>Alto</v>
      </c>
      <c r="G8" s="11" t="s">
        <v>103</v>
      </c>
      <c r="H8" s="10"/>
      <c r="I8" s="11" t="s">
        <v>108</v>
      </c>
      <c r="J8" s="11" t="s">
        <v>112</v>
      </c>
      <c r="K8" s="10"/>
      <c r="L8" s="11" t="s">
        <v>75</v>
      </c>
      <c r="M8" s="11" t="s">
        <v>116</v>
      </c>
      <c r="N8" s="12">
        <v>100000</v>
      </c>
    </row>
    <row r="9" spans="1:14" x14ac:dyDescent="0.25">
      <c r="A9" s="11" t="s">
        <v>76</v>
      </c>
      <c r="B9" s="11" t="s">
        <v>89</v>
      </c>
      <c r="C9" s="10"/>
      <c r="D9" s="11" t="s">
        <v>69</v>
      </c>
      <c r="E9" s="11">
        <v>900</v>
      </c>
      <c r="F9" s="12" t="str">
        <v>Alto</v>
      </c>
      <c r="G9" s="11" t="s">
        <v>104</v>
      </c>
      <c r="H9" s="10"/>
      <c r="I9" s="11" t="s">
        <v>84</v>
      </c>
      <c r="J9" s="11" t="s">
        <v>112</v>
      </c>
      <c r="K9" s="10"/>
      <c r="L9" s="11" t="s">
        <v>76</v>
      </c>
      <c r="M9" s="11" t="s">
        <v>116</v>
      </c>
      <c r="N9" s="12">
        <v>100000</v>
      </c>
    </row>
    <row r="10" spans="1:14" x14ac:dyDescent="0.25">
      <c r="A10" s="11" t="s">
        <v>77</v>
      </c>
      <c r="B10" s="11" t="s">
        <v>90</v>
      </c>
      <c r="C10" s="10"/>
      <c r="D10" s="11" t="s">
        <v>74</v>
      </c>
      <c r="E10" s="11">
        <v>800</v>
      </c>
      <c r="F10" s="12" t="str">
        <v>Alto</v>
      </c>
      <c r="G10" s="11" t="s">
        <v>104</v>
      </c>
      <c r="H10" s="10"/>
      <c r="I10" s="11" t="s">
        <v>87</v>
      </c>
      <c r="J10" s="11" t="s">
        <v>112</v>
      </c>
      <c r="K10" s="10"/>
      <c r="L10" s="11" t="s">
        <v>77</v>
      </c>
      <c r="M10" s="11" t="s">
        <v>118</v>
      </c>
      <c r="N10" s="12">
        <v>75000</v>
      </c>
    </row>
    <row r="11" spans="1:14" x14ac:dyDescent="0.25">
      <c r="A11" s="11" t="s">
        <v>78</v>
      </c>
      <c r="B11" s="11" t="s">
        <v>91</v>
      </c>
      <c r="C11" s="10"/>
      <c r="D11" s="11" t="s">
        <v>77</v>
      </c>
      <c r="E11" s="11">
        <v>700</v>
      </c>
      <c r="F11" s="12" t="str">
        <v>Medio</v>
      </c>
      <c r="G11" s="11" t="s">
        <v>104</v>
      </c>
      <c r="H11" s="10"/>
      <c r="I11" s="11" t="s">
        <v>109</v>
      </c>
      <c r="J11" s="11" t="s">
        <v>112</v>
      </c>
      <c r="K11" s="10"/>
      <c r="L11" s="11" t="s">
        <v>78</v>
      </c>
      <c r="M11" s="11" t="s">
        <v>119</v>
      </c>
      <c r="N11" s="12">
        <v>20000</v>
      </c>
    </row>
    <row r="12" spans="1:14" x14ac:dyDescent="0.25">
      <c r="A12" s="11" t="s">
        <v>79</v>
      </c>
      <c r="B12" s="11" t="s">
        <v>92</v>
      </c>
      <c r="C12" s="10"/>
      <c r="D12" s="11" t="s">
        <v>81</v>
      </c>
      <c r="E12" s="11">
        <v>100</v>
      </c>
      <c r="F12" s="12" t="str">
        <v>Bajo</v>
      </c>
      <c r="G12" s="11" t="s">
        <v>104</v>
      </c>
      <c r="H12" s="10"/>
      <c r="I12" s="11" t="s">
        <v>111</v>
      </c>
      <c r="J12" s="11" t="s">
        <v>113</v>
      </c>
      <c r="K12" s="10"/>
      <c r="L12" s="11" t="s">
        <v>79</v>
      </c>
      <c r="M12" s="11" t="s">
        <v>119</v>
      </c>
      <c r="N12" s="12">
        <v>20000</v>
      </c>
    </row>
    <row r="13" spans="1:14" x14ac:dyDescent="0.25">
      <c r="A13" s="11" t="s">
        <v>80</v>
      </c>
      <c r="B13" s="11" t="s">
        <v>93</v>
      </c>
      <c r="C13" s="10"/>
      <c r="D13" s="11" t="s">
        <v>70</v>
      </c>
      <c r="E13" s="11">
        <v>100</v>
      </c>
      <c r="F13" s="12" t="str">
        <v>Bajo</v>
      </c>
      <c r="G13" s="11" t="s">
        <v>105</v>
      </c>
      <c r="H13" s="10"/>
      <c r="I13" s="11" t="s">
        <v>89</v>
      </c>
      <c r="J13" s="11" t="s">
        <v>112</v>
      </c>
      <c r="K13" s="10"/>
      <c r="L13" s="11" t="s">
        <v>80</v>
      </c>
      <c r="M13" s="11" t="s">
        <v>118</v>
      </c>
      <c r="N13" s="12">
        <v>75000</v>
      </c>
    </row>
    <row r="14" spans="1:14" x14ac:dyDescent="0.25">
      <c r="A14" s="11" t="s">
        <v>81</v>
      </c>
      <c r="B14" s="11" t="s">
        <v>94</v>
      </c>
      <c r="C14" s="10"/>
      <c r="D14" s="11" t="s">
        <v>75</v>
      </c>
      <c r="E14" s="11">
        <v>800</v>
      </c>
      <c r="F14" s="12" t="str">
        <v>Alto</v>
      </c>
      <c r="G14" s="11" t="s">
        <v>105</v>
      </c>
      <c r="H14" s="10"/>
      <c r="I14" s="11" t="s">
        <v>92</v>
      </c>
      <c r="J14" s="11" t="s">
        <v>113</v>
      </c>
      <c r="K14" s="10"/>
      <c r="L14" s="11" t="s">
        <v>81</v>
      </c>
      <c r="M14" s="11" t="s">
        <v>117</v>
      </c>
      <c r="N14" s="12">
        <v>50000</v>
      </c>
    </row>
    <row r="15" spans="1:14" x14ac:dyDescent="0.25">
      <c r="A15" s="11" t="s">
        <v>82</v>
      </c>
      <c r="B15" s="11" t="s">
        <v>95</v>
      </c>
      <c r="C15" s="10"/>
      <c r="D15" s="11" t="s">
        <v>79</v>
      </c>
      <c r="E15" s="11">
        <v>700</v>
      </c>
      <c r="F15" s="12" t="str">
        <v>Medio</v>
      </c>
      <c r="G15" s="11" t="s">
        <v>105</v>
      </c>
      <c r="H15" s="10"/>
      <c r="I15" s="11" t="s">
        <v>95</v>
      </c>
      <c r="J15" s="11" t="s">
        <v>113</v>
      </c>
      <c r="K15" s="10"/>
      <c r="L15" s="11" t="s">
        <v>82</v>
      </c>
      <c r="M15" s="11" t="s">
        <v>117</v>
      </c>
      <c r="N15" s="12">
        <v>50000</v>
      </c>
    </row>
    <row r="16" spans="1:14" x14ac:dyDescent="0.25">
      <c r="A16" s="11" t="s">
        <v>83</v>
      </c>
      <c r="B16" s="11" t="s">
        <v>96</v>
      </c>
      <c r="C16" s="10"/>
      <c r="D16" s="11" t="s">
        <v>83</v>
      </c>
      <c r="E16" s="11">
        <v>700</v>
      </c>
      <c r="F16" s="12" t="str">
        <v>Medio</v>
      </c>
      <c r="G16" s="11" t="s">
        <v>105</v>
      </c>
      <c r="H16" s="10"/>
      <c r="I16" s="11" t="s">
        <v>86</v>
      </c>
      <c r="J16" s="11" t="s">
        <v>112</v>
      </c>
      <c r="K16" s="10"/>
      <c r="L16" s="11" t="s">
        <v>83</v>
      </c>
      <c r="M16" s="11" t="s">
        <v>116</v>
      </c>
      <c r="N16" s="12">
        <v>100000</v>
      </c>
    </row>
    <row r="18" spans="1:21" x14ac:dyDescent="0.25">
      <c r="A18" s="9" t="s">
        <v>67</v>
      </c>
      <c r="B18" s="9" t="s">
        <v>68</v>
      </c>
      <c r="C18" s="9" t="s">
        <v>97</v>
      </c>
      <c r="D18" s="9" t="s">
        <v>98</v>
      </c>
      <c r="E18" s="9" t="s">
        <v>99</v>
      </c>
      <c r="F18" s="9" t="s">
        <v>106</v>
      </c>
      <c r="G18" s="9" t="s">
        <v>120</v>
      </c>
      <c r="H18" s="15"/>
      <c r="J18" s="14"/>
      <c r="K18" s="14"/>
      <c r="M18" s="14"/>
      <c r="N18" s="14"/>
    </row>
    <row r="19" spans="1:21" x14ac:dyDescent="0.25">
      <c r="A19" s="11" t="s">
        <v>70</v>
      </c>
      <c r="B19" s="11" t="str" cm="1">
        <f t="array" ref="B19:B20">VLOOKUP(A19:A20,A2:B16,2,FALSE)</f>
        <v>Gafas</v>
      </c>
      <c r="C19" s="11" cm="1">
        <f t="array" ref="C19:C20">VLOOKUP(A19:A20,D2:G16,2,FALSE)</f>
        <v>100</v>
      </c>
      <c r="D19" s="11" t="str" cm="1">
        <f t="array" ref="D19:D20">VLOOKUP(A19:A20,D2:F16,3,FALSE)</f>
        <v>Bajo</v>
      </c>
      <c r="E19" s="11" t="str" cm="1">
        <f t="array" ref="E19:E20">VLOOKUP(A19:A20,D2:G16,4,FALSE)</f>
        <v>Verde</v>
      </c>
      <c r="F19" s="11" t="str" cm="1">
        <f t="array" ref="F19:F20">VLOOKUP(_xlfn.ANCHORARRAY(B19),I2:J16,2,FALSE)</f>
        <v>Ropajes S.L.</v>
      </c>
      <c r="G19" s="11" cm="1">
        <f t="array" ref="G19:G20">VLOOKUP(A19:A20,L2:N16,3,FALSE)</f>
        <v>50000</v>
      </c>
      <c r="H19" s="15"/>
    </row>
    <row r="20" spans="1:21" x14ac:dyDescent="0.25">
      <c r="A20" s="11" t="s">
        <v>80</v>
      </c>
      <c r="B20" s="11" t="str">
        <v>Chaqueta</v>
      </c>
      <c r="C20" s="11">
        <v>600</v>
      </c>
      <c r="D20" s="11" t="str">
        <v>Medio</v>
      </c>
      <c r="E20" s="11" t="str">
        <v>Azul</v>
      </c>
      <c r="F20" s="11" t="str">
        <v>Ateliere S.A.</v>
      </c>
      <c r="G20" s="11">
        <v>75000</v>
      </c>
      <c r="H20" s="15"/>
      <c r="Q20" s="9" t="s">
        <v>115</v>
      </c>
      <c r="R20" s="9" t="s">
        <v>120</v>
      </c>
      <c r="T20" s="9" t="s">
        <v>97</v>
      </c>
      <c r="U20" s="9" t="s">
        <v>98</v>
      </c>
    </row>
    <row r="21" spans="1:21" x14ac:dyDescent="0.25">
      <c r="Q21" s="11" t="s">
        <v>116</v>
      </c>
      <c r="R21" s="13">
        <v>100000</v>
      </c>
      <c r="T21" s="11">
        <v>100</v>
      </c>
      <c r="U21" s="11" t="s">
        <v>121</v>
      </c>
    </row>
    <row r="22" spans="1:21" x14ac:dyDescent="0.25">
      <c r="Q22" s="11" t="s">
        <v>117</v>
      </c>
      <c r="R22" s="13">
        <v>50000</v>
      </c>
      <c r="T22" s="11">
        <v>200</v>
      </c>
      <c r="U22" s="11" t="s">
        <v>121</v>
      </c>
    </row>
    <row r="23" spans="1:21" x14ac:dyDescent="0.25">
      <c r="Q23" s="11" t="s">
        <v>118</v>
      </c>
      <c r="R23" s="13">
        <v>75000</v>
      </c>
      <c r="T23" s="11">
        <v>300</v>
      </c>
      <c r="U23" s="11" t="s">
        <v>121</v>
      </c>
    </row>
    <row r="24" spans="1:21" x14ac:dyDescent="0.25">
      <c r="Q24" s="11" t="s">
        <v>119</v>
      </c>
      <c r="R24" s="13">
        <v>20000</v>
      </c>
      <c r="T24" s="11">
        <v>400</v>
      </c>
      <c r="U24" s="11" t="s">
        <v>122</v>
      </c>
    </row>
    <row r="25" spans="1:21" x14ac:dyDescent="0.25">
      <c r="T25" s="11">
        <v>500</v>
      </c>
      <c r="U25" s="11" t="s">
        <v>122</v>
      </c>
    </row>
    <row r="26" spans="1:21" x14ac:dyDescent="0.25">
      <c r="T26" s="11">
        <v>600</v>
      </c>
      <c r="U26" s="11" t="s">
        <v>122</v>
      </c>
    </row>
    <row r="27" spans="1:21" x14ac:dyDescent="0.25">
      <c r="T27" s="11">
        <v>700</v>
      </c>
      <c r="U27" s="11" t="s">
        <v>122</v>
      </c>
    </row>
    <row r="28" spans="1:21" x14ac:dyDescent="0.25">
      <c r="T28" s="11">
        <v>800</v>
      </c>
      <c r="U28" s="11" t="s">
        <v>123</v>
      </c>
    </row>
    <row r="29" spans="1:21" x14ac:dyDescent="0.25">
      <c r="T29" s="11">
        <v>900</v>
      </c>
      <c r="U29" s="11" t="s">
        <v>123</v>
      </c>
    </row>
    <row r="30" spans="1:21" x14ac:dyDescent="0.25">
      <c r="T30" s="11">
        <v>1000</v>
      </c>
      <c r="U30" s="11" t="s">
        <v>123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D2016-FC3B-42E2-B69C-D84DA6D1F1CA}">
  <dimension ref="A1:Q16"/>
  <sheetViews>
    <sheetView tabSelected="1" workbookViewId="0">
      <selection activeCell="K24" sqref="K24"/>
    </sheetView>
  </sheetViews>
  <sheetFormatPr defaultRowHeight="15" x14ac:dyDescent="0.25"/>
  <cols>
    <col min="2" max="2" width="5.28515625" bestFit="1" customWidth="1"/>
    <col min="3" max="3" width="14" bestFit="1" customWidth="1"/>
    <col min="4" max="4" width="14.28515625" bestFit="1" customWidth="1"/>
    <col min="5" max="5" width="12" bestFit="1" customWidth="1"/>
    <col min="7" max="7" width="3" bestFit="1" customWidth="1"/>
    <col min="8" max="8" width="4.140625" customWidth="1"/>
    <col min="9" max="9" width="11.85546875" customWidth="1"/>
    <col min="10" max="10" width="9.5703125" customWidth="1"/>
    <col min="11" max="11" width="11" customWidth="1"/>
    <col min="12" max="12" width="17.7109375" bestFit="1" customWidth="1"/>
    <col min="13" max="15" width="11" bestFit="1" customWidth="1"/>
    <col min="17" max="17" width="12" bestFit="1" customWidth="1"/>
  </cols>
  <sheetData>
    <row r="1" spans="1:17" x14ac:dyDescent="0.25">
      <c r="A1" s="16" t="s">
        <v>124</v>
      </c>
      <c r="B1" s="17" t="s">
        <v>45</v>
      </c>
      <c r="C1" s="17" t="s">
        <v>115</v>
      </c>
      <c r="D1" s="17" t="s">
        <v>125</v>
      </c>
      <c r="E1" s="17" t="s">
        <v>126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</row>
    <row r="2" spans="1:17" x14ac:dyDescent="0.25">
      <c r="A2" s="18" t="s">
        <v>127</v>
      </c>
      <c r="B2" s="18">
        <v>50</v>
      </c>
      <c r="C2" s="18" t="s">
        <v>142</v>
      </c>
      <c r="D2" s="18">
        <v>7</v>
      </c>
      <c r="E2" s="19">
        <v>1050</v>
      </c>
      <c r="G2">
        <f>COUNTA(A2:A16)</f>
        <v>15</v>
      </c>
      <c r="H2">
        <f>AVERAGE(B2:B16)</f>
        <v>39.799999999999997</v>
      </c>
      <c r="I2">
        <f>AVERAGE(D2:D16)</f>
        <v>6.6</v>
      </c>
      <c r="J2" s="20">
        <f>SUM(E2:E16)</f>
        <v>20800</v>
      </c>
      <c r="K2">
        <f>COUNTIF(C2:C16,C4)</f>
        <v>4</v>
      </c>
      <c r="L2">
        <f>AVERAGEIF(C2:C16,C15,B2:B16)</f>
        <v>42</v>
      </c>
      <c r="M2" s="21">
        <f>SUMIF(C2:C16,C3,E2:E16)</f>
        <v>6800</v>
      </c>
      <c r="N2" s="22">
        <f>SUMIF(C2:C16,C14,E2:E16)+SUMIF(C2:C16,C7,E2:E16)</f>
        <v>4010</v>
      </c>
      <c r="O2" s="22">
        <f>AVERAGEIF(B2:B16,"&gt;40",E2:E16)</f>
        <v>1455.7142857142858</v>
      </c>
      <c r="P2">
        <f>AVERAGEIF(E2:E16,"&gt;1500",D2:D16)</f>
        <v>7</v>
      </c>
      <c r="Q2" s="22">
        <f>SUMIF(E2:E16,"&gt;1200",E2:E16)</f>
        <v>15420</v>
      </c>
    </row>
    <row r="3" spans="1:17" x14ac:dyDescent="0.25">
      <c r="A3" s="18" t="s">
        <v>128</v>
      </c>
      <c r="B3" s="18">
        <v>49</v>
      </c>
      <c r="C3" s="18" t="s">
        <v>144</v>
      </c>
      <c r="D3" s="18">
        <v>6</v>
      </c>
      <c r="E3" s="19">
        <v>1830</v>
      </c>
    </row>
    <row r="4" spans="1:17" x14ac:dyDescent="0.25">
      <c r="A4" s="18" t="s">
        <v>129</v>
      </c>
      <c r="B4">
        <v>33</v>
      </c>
      <c r="C4" s="18" t="s">
        <v>142</v>
      </c>
      <c r="D4" s="18">
        <v>6</v>
      </c>
      <c r="E4" s="19">
        <v>1410</v>
      </c>
    </row>
    <row r="5" spans="1:17" x14ac:dyDescent="0.25">
      <c r="A5" s="18" t="s">
        <v>130</v>
      </c>
      <c r="B5" s="18">
        <v>36</v>
      </c>
      <c r="C5" s="18" t="s">
        <v>147</v>
      </c>
      <c r="D5" s="18">
        <v>7</v>
      </c>
      <c r="E5" s="19">
        <v>1380</v>
      </c>
    </row>
    <row r="6" spans="1:17" x14ac:dyDescent="0.25">
      <c r="A6" s="18" t="s">
        <v>131</v>
      </c>
      <c r="B6" s="18">
        <v>31</v>
      </c>
      <c r="C6" s="18" t="s">
        <v>147</v>
      </c>
      <c r="D6" s="18">
        <v>5</v>
      </c>
      <c r="E6" s="19">
        <v>1040</v>
      </c>
    </row>
    <row r="7" spans="1:17" x14ac:dyDescent="0.25">
      <c r="A7" s="18" t="s">
        <v>132</v>
      </c>
      <c r="B7" s="18">
        <v>31</v>
      </c>
      <c r="C7" s="18" t="s">
        <v>146</v>
      </c>
      <c r="D7" s="18">
        <v>8</v>
      </c>
      <c r="E7" s="19">
        <v>1580</v>
      </c>
    </row>
    <row r="8" spans="1:17" x14ac:dyDescent="0.25">
      <c r="A8" s="18" t="s">
        <v>133</v>
      </c>
      <c r="B8" s="18">
        <v>45</v>
      </c>
      <c r="C8" s="18" t="s">
        <v>144</v>
      </c>
      <c r="D8" s="18">
        <v>8</v>
      </c>
      <c r="E8" s="19">
        <v>1870</v>
      </c>
    </row>
    <row r="9" spans="1:17" x14ac:dyDescent="0.25">
      <c r="A9" s="18" t="s">
        <v>134</v>
      </c>
      <c r="B9" s="18">
        <v>48</v>
      </c>
      <c r="C9" s="18" t="s">
        <v>147</v>
      </c>
      <c r="D9" s="18">
        <v>8</v>
      </c>
      <c r="E9" s="19">
        <v>1440</v>
      </c>
    </row>
    <row r="10" spans="1:17" x14ac:dyDescent="0.25">
      <c r="A10" s="18" t="s">
        <v>135</v>
      </c>
      <c r="B10" s="18">
        <v>40</v>
      </c>
      <c r="C10" s="18" t="s">
        <v>144</v>
      </c>
      <c r="D10" s="18">
        <v>6</v>
      </c>
      <c r="E10" s="19">
        <v>1640</v>
      </c>
    </row>
    <row r="11" spans="1:17" x14ac:dyDescent="0.25">
      <c r="A11" s="18" t="s">
        <v>136</v>
      </c>
      <c r="B11" s="18">
        <v>38</v>
      </c>
      <c r="C11" s="18" t="s">
        <v>146</v>
      </c>
      <c r="D11" s="18">
        <v>5</v>
      </c>
      <c r="E11" s="19">
        <v>1060</v>
      </c>
    </row>
    <row r="12" spans="1:17" x14ac:dyDescent="0.25">
      <c r="A12" s="18" t="s">
        <v>137</v>
      </c>
      <c r="B12" s="18">
        <v>45</v>
      </c>
      <c r="C12" s="18" t="s">
        <v>142</v>
      </c>
      <c r="D12" s="18">
        <v>6</v>
      </c>
      <c r="E12" s="19">
        <v>1190</v>
      </c>
    </row>
    <row r="13" spans="1:17" x14ac:dyDescent="0.25">
      <c r="A13" s="18" t="s">
        <v>138</v>
      </c>
      <c r="B13" s="18">
        <v>33</v>
      </c>
      <c r="C13" s="18" t="s">
        <v>144</v>
      </c>
      <c r="D13" s="18">
        <v>8</v>
      </c>
      <c r="E13" s="19">
        <v>1460</v>
      </c>
    </row>
    <row r="14" spans="1:17" x14ac:dyDescent="0.25">
      <c r="A14" s="18" t="s">
        <v>139</v>
      </c>
      <c r="B14" s="18">
        <v>42</v>
      </c>
      <c r="C14" s="18" t="s">
        <v>145</v>
      </c>
      <c r="D14" s="18">
        <v>8</v>
      </c>
      <c r="E14" s="19">
        <v>1370</v>
      </c>
    </row>
    <row r="15" spans="1:17" x14ac:dyDescent="0.25">
      <c r="A15" s="18" t="s">
        <v>140</v>
      </c>
      <c r="B15" s="18">
        <v>42</v>
      </c>
      <c r="C15" s="18" t="s">
        <v>143</v>
      </c>
      <c r="D15" s="18">
        <v>5</v>
      </c>
      <c r="E15" s="19">
        <v>1440</v>
      </c>
    </row>
    <row r="16" spans="1:17" x14ac:dyDescent="0.25">
      <c r="A16" s="18" t="s">
        <v>141</v>
      </c>
      <c r="B16" s="18">
        <v>34</v>
      </c>
      <c r="C16" s="18" t="s">
        <v>142</v>
      </c>
      <c r="D16" s="18">
        <v>6</v>
      </c>
      <c r="E16" s="19">
        <v>1040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Hoja1</vt:lpstr>
      <vt:lpstr>tp2ej1</vt:lpstr>
      <vt:lpstr>tp2ej2</vt:lpstr>
      <vt:lpstr>tp2ej3</vt:lpstr>
      <vt:lpstr>tp2ej4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Franco Agustin Magallanes</cp:lastModifiedBy>
  <dcterms:created xsi:type="dcterms:W3CDTF">2023-09-13T17:45:17Z</dcterms:created>
  <dcterms:modified xsi:type="dcterms:W3CDTF">2023-09-19T02:34:38Z</dcterms:modified>
</cp:coreProperties>
</file>