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Kgf+pT7YkjfSrAuU72Or2tN2tz3v4K1CHcrC2NM2gaw="/>
    </ext>
  </extLst>
</workbook>
</file>

<file path=xl/sharedStrings.xml><?xml version="1.0" encoding="utf-8"?>
<sst xmlns="http://schemas.openxmlformats.org/spreadsheetml/2006/main" count="163" uniqueCount="139">
  <si>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</si>
  <si>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</si>
  <si>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</si>
  <si>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</si>
  <si>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</si>
  <si>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</si>
  <si>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</si>
  <si>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</si>
  <si>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</si>
  <si>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</si>
  <si>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</si>
  <si>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</si>
  <si>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</si>
  <si>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</si>
  <si>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</si>
  <si>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</si>
  <si>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</si>
  <si>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</si>
  <si>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</si>
  <si>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</si>
  <si>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</si>
  <si>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</si>
  <si>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</si>
  <si>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</si>
  <si>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</si>
  <si>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</si>
  <si>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Prototipo</t>
  </si>
  <si>
    <t>Severidad
(0-4)</t>
  </si>
  <si>
    <t>Evidencia
(captura/URL)</t>
  </si>
  <si>
    <t>Recomendacion de mejora</t>
  </si>
  <si>
    <t>Evaluador</t>
  </si>
  <si>
    <t>H1 - Visibilidad del estado</t>
  </si>
  <si>
    <t>Falta de un indicador de progreso visible (spinner) durante el pago de gastos comunes, dejando al usuario sin confirmación de que la carga está en proceso.</t>
  </si>
  <si>
    <t>pestaña de residente</t>
  </si>
  <si>
    <t>Implementar un indicador de carga interactivo y un mensaje de éxito claro al finalizar la transacción.</t>
  </si>
  <si>
    <t>Franco Diaz</t>
  </si>
  <si>
    <t>H2 - Sistema y mundo real</t>
  </si>
  <si>
    <t>Uso de términos técnicos que pueden resultar poco intuitivos o confusos para residentes mayores a la hora de ingresar al sistema.</t>
  </si>
  <si>
    <t>Reemplazar términos técnicos por lenguaje cotidiano y familiar (ej. usar "Mis Pagos" en lugar de "Transacciones").</t>
  </si>
  <si>
    <t>Gonzalo Peña</t>
  </si>
  <si>
    <t>El conserje debe ingresar manualmente los datos repetitivos de las encomiendas, dependiendo de su memoria en lugar del sistema.</t>
  </si>
  <si>
    <t>pestaña de consejeria</t>
  </si>
  <si>
    <t>Agregar un historial desplegable o autocompletado predictivo por RUT/Depto para agilizar la carga.</t>
  </si>
  <si>
    <t>H4 - Consistencia y estandares</t>
  </si>
  <si>
    <t>Los módulos de Administración y Logística tienen registros y botones parecidos, pero con colores o estilos diferentes, rompiendo la uniformidad.</t>
  </si>
  <si>
    <t>pestaña de logistica y administrador</t>
  </si>
  <si>
    <t>Estandarizar la paleta de colores y separar visualmente las funciones de cada módulo bajo un mismo sistema de diseño.</t>
  </si>
  <si>
    <t>H5 - Prevencion de errores</t>
  </si>
  <si>
    <t>Ausencia de validaciones preventivas en los campos de pago, lo que podría generar cobros erróneos o "fantasmas" si el sistema se interrumpe.</t>
  </si>
  <si>
    <t>Deshabilitar el botón de pago hasta que los datos tengan el formato correcto y agregar feedback de validación en tiempo real.</t>
  </si>
  <si>
    <t>H8 - Diseno minimalista</t>
  </si>
  <si>
    <t>Exceso de elementos o colores poco agradables visualmente que sobrecargan la interfaz y dificultan la lectura del copropietario.</t>
  </si>
  <si>
    <t>Simplificar la interfaz manteniendo solo la información esencial y usar una paleta de colores más limpia y neutra.</t>
  </si>
  <si>
    <t>El sistema carece de atajos o filtros avanzados para tareas repetitivas, haciendo que el administrador demore más en encontrar información.</t>
  </si>
  <si>
    <t>todas las pestañas</t>
  </si>
  <si>
    <t>Implementar barras de búsqueda predictiva y botones de filtros rápidos para agilizar la gestión diaria.</t>
  </si>
  <si>
    <t>H3 - Control y libertad</t>
  </si>
  <si>
    <t>Si el administrador ingresa fechas o datos equivocados por error, no hay una opción rápida y visible para deshacer la acción o limpiar la búsqueda.</t>
  </si>
  <si>
    <t>administracion y logistica</t>
  </si>
  <si>
    <t>Añadir botones visibles de "Cancelar", "Limpiar Filtros" o "Deshacer" para darle control de salida al usuario.</t>
  </si>
  <si>
    <t>H9 - Recuperacion de errores</t>
  </si>
  <si>
    <t>Los mensajes de error del sistema son genéricos y no indican al usuario qué hizo mal ni cómo solucionar el problema de manera clara.</t>
  </si>
  <si>
    <t>Todas las pestañas</t>
  </si>
  <si>
    <t>Crear mensajes de error descriptivos y constructivos (ej. "El RUT ingresado no es válido. Intente sin puntos").</t>
  </si>
  <si>
    <t>H10 - Ayuda y documentacion</t>
  </si>
  <si>
    <t>No existe una sección de ayuda, preguntas frecuentes o guía rápida para orientar a los usuarios que utilizan la plataforma por primera vez.</t>
  </si>
  <si>
    <t>Pestaña de Residente</t>
  </si>
  <si>
    <t>Integrar un ícono de ayuda interactivo (?) con explicaciones breves (tooltips) en las secciones más complejas.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</si>
  <si>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</si>
  <si>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</si>
  <si>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</si>
  <si>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</si>
  <si>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</si>
  <si>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</si>
  <si>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</si>
  <si>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</si>
  <si>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</si>
  <si>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</si>
  <si>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</si>
  <si>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</si>
  <si>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</si>
  <si>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</si>
  <si>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H6 - Reconocimiento &gt; recuerdo</t>
  </si>
  <si>
    <t>H7 - Flexibilidad y eficiencia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</si>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</sst>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3" numFmtId="0" xfId="0" applyAlignment="1" applyBorder="1" applyFont="1">
      <alignment horizontal="center" shrinkToFit="0" vertical="center" wrapText="1"/>
    </xf>
    <xf borderId="8" fillId="6" fontId="14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3" numFmtId="0" xfId="0" applyAlignment="1" applyBorder="1" applyFont="1">
      <alignment horizontal="center" shrinkToFit="0" vertical="center" wrapText="1"/>
    </xf>
    <xf borderId="8" fillId="4" fontId="14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800100</xdr:colOff>
      <xdr:row>3</xdr:row>
      <xdr:rowOff>628650</xdr:rowOff>
    </xdr:from>
    <xdr:ext cx="1724025" cy="12096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6</xdr:row>
      <xdr:rowOff>9525</xdr:rowOff>
    </xdr:from>
    <xdr:ext cx="1724025" cy="762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4</xdr:row>
      <xdr:rowOff>1076325</xdr:rowOff>
    </xdr:from>
    <xdr:ext cx="1724025" cy="7620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2</xdr:row>
      <xdr:rowOff>371475</xdr:rowOff>
    </xdr:from>
    <xdr:ext cx="1143000" cy="7620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9</xdr:row>
      <xdr:rowOff>504825</xdr:rowOff>
    </xdr:from>
    <xdr:ext cx="1685925" cy="7620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6</xdr:row>
      <xdr:rowOff>771525</xdr:rowOff>
    </xdr:from>
    <xdr:ext cx="1143000" cy="7620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7</xdr:row>
      <xdr:rowOff>762000</xdr:rowOff>
    </xdr:from>
    <xdr:ext cx="1028700" cy="6667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11</xdr:row>
      <xdr:rowOff>628650</xdr:rowOff>
    </xdr:from>
    <xdr:ext cx="1257300" cy="9429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</xdr:row>
      <xdr:rowOff>666750</xdr:rowOff>
    </xdr:from>
    <xdr:ext cx="1533525" cy="6667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8</xdr:row>
      <xdr:rowOff>590550</xdr:rowOff>
    </xdr:from>
    <xdr:ext cx="1533525" cy="6667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10</xdr:row>
      <xdr:rowOff>609600</xdr:rowOff>
    </xdr:from>
    <xdr:ext cx="1533525" cy="6667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50.25" customHeight="1">
      <c r="A4" s="14">
        <v>1.0</v>
      </c>
      <c r="B4" s="15" t="s">
        <v>31</v>
      </c>
      <c r="C4" s="15" t="s">
        <v>32</v>
      </c>
      <c r="D4" s="15" t="s">
        <v>33</v>
      </c>
      <c r="E4" s="16">
        <v>3.0</v>
      </c>
      <c r="F4" s="17"/>
      <c r="G4" s="15" t="s">
        <v>34</v>
      </c>
      <c r="H4" s="15" t="s">
        <v>35</v>
      </c>
    </row>
    <row r="5" ht="88.5" customHeight="1">
      <c r="A5" s="18">
        <v>2.0</v>
      </c>
      <c r="B5" s="15" t="s">
        <v>36</v>
      </c>
      <c r="C5" s="19" t="s">
        <v>37</v>
      </c>
      <c r="D5" s="19" t="s">
        <v>33</v>
      </c>
      <c r="E5" s="20">
        <v>1.0</v>
      </c>
      <c r="F5" s="21"/>
      <c r="G5" s="19" t="s">
        <v>38</v>
      </c>
      <c r="H5" s="19" t="s">
        <v>39</v>
      </c>
    </row>
    <row r="6" ht="52.5" customHeight="1">
      <c r="A6" s="14">
        <v>3.0</v>
      </c>
      <c r="B6" s="15" t="s">
        <v>31</v>
      </c>
      <c r="C6" s="15" t="s">
        <v>40</v>
      </c>
      <c r="D6" s="15" t="s">
        <v>41</v>
      </c>
      <c r="E6" s="16">
        <v>2.0</v>
      </c>
      <c r="F6" s="17"/>
      <c r="G6" s="15" t="s">
        <v>42</v>
      </c>
      <c r="H6" s="15" t="s">
        <v>35</v>
      </c>
    </row>
    <row r="7" ht="60.75" customHeight="1">
      <c r="A7" s="18">
        <v>4.0</v>
      </c>
      <c r="B7" s="15" t="s">
        <v>43</v>
      </c>
      <c r="C7" s="19" t="s">
        <v>44</v>
      </c>
      <c r="D7" s="19" t="s">
        <v>45</v>
      </c>
      <c r="E7" s="20">
        <v>2.0</v>
      </c>
      <c r="F7" s="21"/>
      <c r="G7" s="19" t="s">
        <v>46</v>
      </c>
      <c r="H7" s="19" t="s">
        <v>39</v>
      </c>
    </row>
    <row r="8" ht="60.75" customHeight="1">
      <c r="A8" s="14">
        <v>5.0</v>
      </c>
      <c r="B8" s="15" t="s">
        <v>47</v>
      </c>
      <c r="C8" s="15" t="s">
        <v>48</v>
      </c>
      <c r="D8" s="15" t="s">
        <v>33</v>
      </c>
      <c r="E8" s="16">
        <v>4.0</v>
      </c>
      <c r="F8" s="17"/>
      <c r="G8" s="15" t="s">
        <v>49</v>
      </c>
      <c r="H8" s="15" t="s">
        <v>35</v>
      </c>
    </row>
    <row r="9" ht="49.5" customHeight="1">
      <c r="A9" s="18">
        <v>6.0</v>
      </c>
      <c r="B9" s="15" t="s">
        <v>50</v>
      </c>
      <c r="C9" s="19" t="s">
        <v>51</v>
      </c>
      <c r="D9" s="19" t="s">
        <v>33</v>
      </c>
      <c r="E9" s="20">
        <v>1.0</v>
      </c>
      <c r="F9" s="21"/>
      <c r="G9" s="19" t="s">
        <v>52</v>
      </c>
      <c r="H9" s="19" t="s">
        <v>39</v>
      </c>
    </row>
    <row r="10" ht="48.75" customHeight="1">
      <c r="A10" s="14">
        <v>7.0</v>
      </c>
      <c r="B10" s="15" t="s">
        <v>47</v>
      </c>
      <c r="C10" s="15" t="s">
        <v>53</v>
      </c>
      <c r="D10" s="15" t="s">
        <v>54</v>
      </c>
      <c r="E10" s="16">
        <v>4.0</v>
      </c>
      <c r="F10" s="17"/>
      <c r="G10" s="15" t="s">
        <v>55</v>
      </c>
      <c r="H10" s="15" t="s">
        <v>35</v>
      </c>
    </row>
    <row r="11" ht="49.5" customHeight="1">
      <c r="A11" s="18">
        <v>8.0</v>
      </c>
      <c r="B11" s="15" t="s">
        <v>56</v>
      </c>
      <c r="C11" s="19" t="s">
        <v>57</v>
      </c>
      <c r="D11" s="19" t="s">
        <v>58</v>
      </c>
      <c r="E11" s="20">
        <v>4.0</v>
      </c>
      <c r="F11" s="21"/>
      <c r="G11" s="19" t="s">
        <v>59</v>
      </c>
      <c r="H11" s="19" t="s">
        <v>39</v>
      </c>
    </row>
    <row r="12" ht="50.25" customHeight="1">
      <c r="A12" s="14">
        <v>9.0</v>
      </c>
      <c r="B12" s="15" t="s">
        <v>60</v>
      </c>
      <c r="C12" s="15" t="s">
        <v>61</v>
      </c>
      <c r="D12" s="15" t="s">
        <v>62</v>
      </c>
      <c r="E12" s="16">
        <v>3.0</v>
      </c>
      <c r="F12" s="17"/>
      <c r="G12" s="15" t="s">
        <v>63</v>
      </c>
      <c r="H12" s="15" t="s">
        <v>35</v>
      </c>
    </row>
    <row r="13" ht="66.75" customHeight="1">
      <c r="A13" s="18">
        <v>10.0</v>
      </c>
      <c r="B13" s="15" t="s">
        <v>64</v>
      </c>
      <c r="C13" s="19" t="s">
        <v>65</v>
      </c>
      <c r="D13" s="19" t="s">
        <v>66</v>
      </c>
      <c r="E13" s="20">
        <v>1.0</v>
      </c>
      <c r="F13" s="21"/>
      <c r="G13" s="19" t="s">
        <v>67</v>
      </c>
      <c r="H13" s="19" t="s">
        <v>39</v>
      </c>
    </row>
    <row r="14" ht="42.0" customHeight="1">
      <c r="A14" s="14">
        <v>11.0</v>
      </c>
      <c r="B14" s="17"/>
      <c r="C14" s="17"/>
      <c r="D14" s="17"/>
      <c r="E14" s="22"/>
      <c r="F14" s="17"/>
      <c r="G14" s="17"/>
      <c r="H14" s="17"/>
    </row>
    <row r="15" ht="42.0" customHeight="1">
      <c r="A15" s="18">
        <v>12.0</v>
      </c>
      <c r="B15" s="17"/>
      <c r="C15" s="21"/>
      <c r="D15" s="21"/>
      <c r="E15" s="23"/>
      <c r="F15" s="21"/>
      <c r="G15" s="21"/>
      <c r="H15" s="21"/>
    </row>
    <row r="16" ht="42.0" customHeight="1">
      <c r="A16" s="14">
        <v>13.0</v>
      </c>
      <c r="B16" s="17"/>
      <c r="C16" s="17"/>
      <c r="D16" s="17"/>
      <c r="E16" s="22"/>
      <c r="F16" s="17"/>
      <c r="G16" s="17"/>
      <c r="H16" s="17"/>
    </row>
    <row r="17" ht="42.0" customHeight="1">
      <c r="A17" s="18">
        <v>14.0</v>
      </c>
      <c r="B17" s="17"/>
      <c r="C17" s="21"/>
      <c r="D17" s="21"/>
      <c r="E17" s="23"/>
      <c r="F17" s="21"/>
      <c r="G17" s="21"/>
      <c r="H17" s="21"/>
    </row>
    <row r="18" ht="42.0" customHeight="1">
      <c r="A18" s="14">
        <v>15.0</v>
      </c>
      <c r="B18" s="17"/>
      <c r="C18" s="17"/>
      <c r="D18" s="17"/>
      <c r="E18" s="22"/>
      <c r="F18" s="17"/>
      <c r="G18" s="17"/>
      <c r="H18" s="17"/>
    </row>
    <row r="19" ht="42.0" customHeight="1">
      <c r="A19" s="18">
        <v>16.0</v>
      </c>
      <c r="B19" s="17"/>
      <c r="C19" s="21"/>
      <c r="D19" s="21"/>
      <c r="E19" s="23"/>
      <c r="F19" s="21"/>
      <c r="G19" s="21"/>
      <c r="H19" s="21"/>
    </row>
    <row r="20" ht="42.0" customHeight="1">
      <c r="A20" s="14">
        <v>17.0</v>
      </c>
      <c r="B20" s="17"/>
      <c r="C20" s="17"/>
      <c r="D20" s="17"/>
      <c r="E20" s="22"/>
      <c r="F20" s="17"/>
      <c r="G20" s="17"/>
      <c r="H20" s="17"/>
    </row>
    <row r="21" ht="42.0" customHeight="1">
      <c r="A21" s="18">
        <v>18.0</v>
      </c>
      <c r="B21" s="17"/>
      <c r="C21" s="21"/>
      <c r="D21" s="21"/>
      <c r="E21" s="23"/>
      <c r="F21" s="21"/>
      <c r="G21" s="21"/>
      <c r="H21" s="21"/>
    </row>
    <row r="22" ht="42.0" customHeight="1">
      <c r="A22" s="14">
        <v>19.0</v>
      </c>
      <c r="B22" s="17"/>
      <c r="C22" s="17"/>
      <c r="D22" s="17"/>
      <c r="E22" s="22"/>
      <c r="F22" s="17"/>
      <c r="G22" s="17"/>
      <c r="H22" s="17"/>
    </row>
    <row r="23" ht="42.0" customHeight="1">
      <c r="A23" s="18">
        <v>20.0</v>
      </c>
      <c r="B23" s="17"/>
      <c r="C23" s="21"/>
      <c r="D23" s="21"/>
      <c r="E23" s="23"/>
      <c r="F23" s="21"/>
      <c r="G23" s="21"/>
      <c r="H23" s="21"/>
    </row>
    <row r="24" ht="42.0" customHeight="1">
      <c r="A24" s="14">
        <v>21.0</v>
      </c>
      <c r="B24" s="17"/>
      <c r="C24" s="17"/>
      <c r="D24" s="17"/>
      <c r="E24" s="22"/>
      <c r="F24" s="17"/>
      <c r="G24" s="17"/>
      <c r="H24" s="17"/>
    </row>
    <row r="25" ht="42.0" customHeight="1">
      <c r="A25" s="18">
        <v>22.0</v>
      </c>
      <c r="B25" s="17"/>
      <c r="C25" s="21"/>
      <c r="D25" s="21"/>
      <c r="E25" s="23"/>
      <c r="F25" s="21"/>
      <c r="G25" s="21"/>
      <c r="H25" s="21"/>
    </row>
    <row r="26" ht="42.0" customHeight="1">
      <c r="A26" s="14">
        <v>23.0</v>
      </c>
      <c r="B26" s="17"/>
      <c r="C26" s="17"/>
      <c r="D26" s="17"/>
      <c r="E26" s="22"/>
      <c r="F26" s="17"/>
      <c r="G26" s="17"/>
      <c r="H26" s="17"/>
    </row>
    <row r="27" ht="42.0" customHeight="1">
      <c r="A27" s="18">
        <v>24.0</v>
      </c>
      <c r="B27" s="17"/>
      <c r="C27" s="21"/>
      <c r="D27" s="21"/>
      <c r="E27" s="23"/>
      <c r="F27" s="21"/>
      <c r="G27" s="21"/>
      <c r="H27" s="21"/>
    </row>
    <row r="28" ht="42.0" customHeight="1">
      <c r="A28" s="14">
        <v>25.0</v>
      </c>
      <c r="B28" s="17"/>
      <c r="C28" s="17"/>
      <c r="D28" s="17"/>
      <c r="E28" s="22"/>
      <c r="F28" s="17"/>
      <c r="G28" s="17"/>
      <c r="H28" s="17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28">
      <formula1>Resumen!$B$13:$B$22</formula1>
    </dataValidation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9.57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68</v>
      </c>
      <c r="C1" s="2"/>
      <c r="D1" s="2"/>
      <c r="E1" s="2"/>
      <c r="F1" s="2"/>
      <c r="G1" s="3"/>
    </row>
    <row r="2" ht="15.75" customHeight="1">
      <c r="B2" s="12" t="s">
        <v>69</v>
      </c>
      <c r="C2" s="2"/>
      <c r="D2" s="2"/>
      <c r="E2" s="2"/>
      <c r="F2" s="2"/>
      <c r="G2" s="3"/>
    </row>
    <row r="3" ht="14.25" customHeight="1"/>
    <row r="4" ht="18.0" customHeight="1">
      <c r="B4" s="24" t="s">
        <v>70</v>
      </c>
      <c r="C4" s="2"/>
      <c r="D4" s="2"/>
      <c r="E4" s="2"/>
      <c r="F4" s="2"/>
      <c r="G4" s="3"/>
    </row>
    <row r="5" ht="21.75" customHeight="1">
      <c r="B5" s="25" t="s">
        <v>71</v>
      </c>
      <c r="C5" s="26">
        <f>COUNTA(Evaluacion!C4:C28)</f>
        <v>10</v>
      </c>
      <c r="D5" s="7"/>
    </row>
    <row r="6" ht="21.75" customHeight="1">
      <c r="B6" s="25" t="s">
        <v>72</v>
      </c>
      <c r="C6" s="27">
        <f>IFERROR(AVERAGE(Evaluacion!E4:E28),0)</f>
        <v>2.5</v>
      </c>
      <c r="D6" s="7"/>
    </row>
    <row r="7" ht="21.75" customHeight="1">
      <c r="B7" s="25" t="s">
        <v>73</v>
      </c>
      <c r="C7" s="26">
        <f>COUNTIF(Evaluacion!E4:E28,4)</f>
        <v>3</v>
      </c>
      <c r="D7" s="7"/>
    </row>
    <row r="8" ht="21.75" customHeight="1">
      <c r="B8" s="25" t="s">
        <v>74</v>
      </c>
      <c r="C8" s="26">
        <f>COUNTIF(Evaluacion!E4:E28,3)</f>
        <v>2</v>
      </c>
      <c r="D8" s="7"/>
    </row>
    <row r="9" ht="21.75" customHeight="1">
      <c r="B9" s="25" t="s">
        <v>75</v>
      </c>
      <c r="C9" s="26">
        <f>COUNTIFS(Evaluacion!E4:E28,"&gt;=1",Evaluacion!E4:E28,"&lt;=2")</f>
        <v>5</v>
      </c>
      <c r="D9" s="7"/>
    </row>
    <row r="10" ht="14.25" customHeight="1"/>
    <row r="11" ht="18.0" customHeight="1">
      <c r="B11" s="28" t="s">
        <v>76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77</v>
      </c>
      <c r="D12" s="13" t="s">
        <v>78</v>
      </c>
      <c r="E12" s="13" t="s">
        <v>79</v>
      </c>
      <c r="F12" s="13" t="s">
        <v>80</v>
      </c>
      <c r="G12" s="13" t="s">
        <v>81</v>
      </c>
    </row>
    <row r="13" ht="19.5" customHeight="1">
      <c r="B13" s="29" t="s">
        <v>31</v>
      </c>
      <c r="C13" s="30">
        <f>COUNTIF(Evaluacion!B4:B28,"*H1*")</f>
        <v>3</v>
      </c>
      <c r="D13" s="30">
        <f>IFERROR(_xludf.MAXIFS(Evaluacion!E4:E28,Evaluacion!B4:B28,"*H1*"),0)</f>
        <v>0</v>
      </c>
      <c r="E13" s="31">
        <f>IFERROR(AVERAGEIF(Evaluacion!B4:B28,"*H1*",Evaluacion!E4:E28),0)</f>
        <v>2</v>
      </c>
      <c r="F13" s="32" t="str">
        <f t="shared" ref="F13:F22" si="1">IF(C13=0,"Sin problemas",IF(D13&gt;=4,"CRITICO",IF(D13&gt;=3,"MAYOR","MENOR")))</f>
        <v>MENOR</v>
      </c>
      <c r="G13" s="32" t="str">
        <f t="shared" ref="G13:G22" si="2">IF(C13=0,"Sin problemas",IF(D13=4,"1 - Inmediata",IF(D13=3,"2 - Alta",IF(D13=2,"3 - Media","4 - Baja"))))</f>
        <v>4 - Baja</v>
      </c>
    </row>
    <row r="14" ht="19.5" customHeight="1">
      <c r="B14" s="33" t="s">
        <v>36</v>
      </c>
      <c r="C14" s="34">
        <f>COUNTIF(Evaluacion!B4:B28,"*H2*")</f>
        <v>1</v>
      </c>
      <c r="D14" s="34">
        <f>IFERROR(_xludf.MAXIFS(Evaluacion!E4:E28,Evaluacion!B4:B28,"*H2*"),0)</f>
        <v>0</v>
      </c>
      <c r="E14" s="35">
        <f>IFERROR(AVERAGEIF(Evaluacion!B4:B28,"*H2*",Evaluacion!E4:E28),0)</f>
        <v>1</v>
      </c>
      <c r="F14" s="36" t="str">
        <f t="shared" si="1"/>
        <v>MENOR</v>
      </c>
      <c r="G14" s="36" t="str">
        <f t="shared" si="2"/>
        <v>4 - Baja</v>
      </c>
    </row>
    <row r="15" ht="19.5" customHeight="1">
      <c r="B15" s="29" t="s">
        <v>56</v>
      </c>
      <c r="C15" s="30">
        <f>COUNTIF(Evaluacion!B4:B28,"*H3*")</f>
        <v>1</v>
      </c>
      <c r="D15" s="30">
        <f>IFERROR(_xludf.MAXIFS(Evaluacion!E4:E28,Evaluacion!B4:B28,"*H3*"),0)</f>
        <v>0</v>
      </c>
      <c r="E15" s="31">
        <f>IFERROR(AVERAGEIF(Evaluacion!B4:B28,"*H3*",Evaluacion!E4:E28),0)</f>
        <v>4</v>
      </c>
      <c r="F15" s="32" t="str">
        <f t="shared" si="1"/>
        <v>MENOR</v>
      </c>
      <c r="G15" s="32" t="str">
        <f t="shared" si="2"/>
        <v>4 - Baja</v>
      </c>
    </row>
    <row r="16" ht="19.5" customHeight="1">
      <c r="B16" s="33" t="s">
        <v>43</v>
      </c>
      <c r="C16" s="34">
        <f>COUNTIF(Evaluacion!B4:B28,"*H4*")</f>
        <v>1</v>
      </c>
      <c r="D16" s="34">
        <f>IFERROR(_xludf.MAXIFS(Evaluacion!E4:E28,Evaluacion!B4:B28,"*H4*"),0)</f>
        <v>0</v>
      </c>
      <c r="E16" s="35">
        <f>IFERROR(AVERAGEIF(Evaluacion!B4:B28,"*H4*",Evaluacion!E4:E28),0)</f>
        <v>2</v>
      </c>
      <c r="F16" s="36" t="str">
        <f t="shared" si="1"/>
        <v>MENOR</v>
      </c>
      <c r="G16" s="36" t="str">
        <f t="shared" si="2"/>
        <v>4 - Baja</v>
      </c>
    </row>
    <row r="17" ht="19.5" customHeight="1">
      <c r="B17" s="29" t="s">
        <v>47</v>
      </c>
      <c r="C17" s="30">
        <f>COUNTIF(Evaluacion!B4:B28,"*H5*")</f>
        <v>2</v>
      </c>
      <c r="D17" s="30">
        <f>IFERROR(_xludf.MAXIFS(Evaluacion!E4:E28,Evaluacion!B4:B28,"*H5*"),0)</f>
        <v>0</v>
      </c>
      <c r="E17" s="31">
        <f>IFERROR(AVERAGEIF(Evaluacion!B4:B28,"*H5*",Evaluacion!E4:E28),0)</f>
        <v>4</v>
      </c>
      <c r="F17" s="32" t="str">
        <f t="shared" si="1"/>
        <v>MENOR</v>
      </c>
      <c r="G17" s="32" t="str">
        <f t="shared" si="2"/>
        <v>4 - Baja</v>
      </c>
    </row>
    <row r="18" ht="19.5" customHeight="1">
      <c r="B18" s="33" t="s">
        <v>82</v>
      </c>
      <c r="C18" s="34">
        <f>COUNTIF(Evaluacion!B4:B28,"*H6*")</f>
        <v>0</v>
      </c>
      <c r="D18" s="34">
        <f>IFERROR(_xludf.MAXIFS(Evaluacion!E4:E28,Evaluacion!B4:B28,"*H6*"),0)</f>
        <v>0</v>
      </c>
      <c r="E18" s="35">
        <f>IFERROR(AVERAGEIF(Evaluacion!B4:B28,"*H6*",Evaluacion!E4:E28),0)</f>
        <v>0</v>
      </c>
      <c r="F18" s="36" t="str">
        <f t="shared" si="1"/>
        <v>Sin problemas</v>
      </c>
      <c r="G18" s="36" t="str">
        <f t="shared" si="2"/>
        <v>Sin problemas</v>
      </c>
    </row>
    <row r="19" ht="19.5" customHeight="1">
      <c r="B19" s="29" t="s">
        <v>83</v>
      </c>
      <c r="C19" s="30">
        <f>COUNTIF(Evaluacion!B4:B28,"*H7*")</f>
        <v>0</v>
      </c>
      <c r="D19" s="30">
        <f>IFERROR(_xludf.MAXIFS(Evaluacion!E4:E28,Evaluacion!B4:B28,"*H7*"),0)</f>
        <v>0</v>
      </c>
      <c r="E19" s="31">
        <f>IFERROR(AVERAGEIF(Evaluacion!B4:B28,"*H7*",Evaluacion!E4:E28),0)</f>
        <v>0</v>
      </c>
      <c r="F19" s="32" t="str">
        <f t="shared" si="1"/>
        <v>Sin problemas</v>
      </c>
      <c r="G19" s="32" t="str">
        <f t="shared" si="2"/>
        <v>Sin problemas</v>
      </c>
    </row>
    <row r="20" ht="19.5" customHeight="1">
      <c r="B20" s="33" t="s">
        <v>50</v>
      </c>
      <c r="C20" s="34">
        <f>COUNTIF(Evaluacion!B4:B28,"*H8*")</f>
        <v>1</v>
      </c>
      <c r="D20" s="34">
        <f>IFERROR(_xludf.MAXIFS(Evaluacion!E4:E28,Evaluacion!B4:B28,"*H8*"),0)</f>
        <v>0</v>
      </c>
      <c r="E20" s="35">
        <f>IFERROR(AVERAGEIF(Evaluacion!B4:B28,"*H8*",Evaluacion!E4:E28),0)</f>
        <v>1</v>
      </c>
      <c r="F20" s="36" t="str">
        <f t="shared" si="1"/>
        <v>MENOR</v>
      </c>
      <c r="G20" s="36" t="str">
        <f t="shared" si="2"/>
        <v>4 - Baja</v>
      </c>
    </row>
    <row r="21" ht="19.5" customHeight="1">
      <c r="B21" s="29" t="s">
        <v>60</v>
      </c>
      <c r="C21" s="30">
        <f>COUNTIF(Evaluacion!B4:B28,"*H9*")</f>
        <v>1</v>
      </c>
      <c r="D21" s="30">
        <f>IFERROR(_xludf.MAXIFS(Evaluacion!E4:E28,Evaluacion!B4:B28,"*H9*"),0)</f>
        <v>0</v>
      </c>
      <c r="E21" s="31">
        <f>IFERROR(AVERAGEIF(Evaluacion!B4:B28,"*H9*",Evaluacion!E4:E28),0)</f>
        <v>3</v>
      </c>
      <c r="F21" s="32" t="str">
        <f t="shared" si="1"/>
        <v>MENOR</v>
      </c>
      <c r="G21" s="32" t="str">
        <f t="shared" si="2"/>
        <v>4 - Baja</v>
      </c>
    </row>
    <row r="22" ht="19.5" customHeight="1">
      <c r="B22" s="33" t="s">
        <v>64</v>
      </c>
      <c r="C22" s="34">
        <f>COUNTIF(Evaluacion!B4:B28,"*H10*")</f>
        <v>1</v>
      </c>
      <c r="D22" s="34">
        <f>IFERROR(_xludf.MAXIFS(Evaluacion!E4:E28,Evaluacion!B4:B28,"*H10*"),0)</f>
        <v>0</v>
      </c>
      <c r="E22" s="35">
        <f>IFERROR(AVERAGEIF(Evaluacion!B4:B28,"*H10*",Evaluacion!E4:E28),0)</f>
        <v>1</v>
      </c>
      <c r="F22" s="36" t="str">
        <f t="shared" si="1"/>
        <v>MENOR</v>
      </c>
      <c r="G22" s="36" t="str">
        <f t="shared" si="2"/>
        <v>4 - Baja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84</v>
      </c>
      <c r="C1" s="2"/>
      <c r="D1" s="2"/>
      <c r="E1" s="2"/>
      <c r="F1" s="3"/>
    </row>
    <row r="2" ht="15.75" customHeight="1">
      <c r="B2" s="12" t="s">
        <v>85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86</v>
      </c>
      <c r="E3" s="13" t="s">
        <v>87</v>
      </c>
      <c r="F3" s="13" t="s">
        <v>88</v>
      </c>
    </row>
    <row r="4" ht="57.75" customHeight="1">
      <c r="B4" s="37" t="s">
        <v>89</v>
      </c>
      <c r="C4" s="38" t="s">
        <v>90</v>
      </c>
      <c r="D4" s="39" t="s">
        <v>91</v>
      </c>
      <c r="E4" s="39" t="s">
        <v>92</v>
      </c>
      <c r="F4" s="39" t="s">
        <v>93</v>
      </c>
    </row>
    <row r="5" ht="57.75" customHeight="1">
      <c r="B5" s="37" t="s">
        <v>94</v>
      </c>
      <c r="C5" s="38" t="s">
        <v>95</v>
      </c>
      <c r="D5" s="39" t="s">
        <v>96</v>
      </c>
      <c r="E5" s="39" t="s">
        <v>97</v>
      </c>
      <c r="F5" s="39" t="s">
        <v>98</v>
      </c>
    </row>
    <row r="6" ht="57.75" customHeight="1">
      <c r="B6" s="37" t="s">
        <v>99</v>
      </c>
      <c r="C6" s="38" t="s">
        <v>100</v>
      </c>
      <c r="D6" s="39" t="s">
        <v>101</v>
      </c>
      <c r="E6" s="39" t="s">
        <v>102</v>
      </c>
      <c r="F6" s="39" t="s">
        <v>103</v>
      </c>
    </row>
    <row r="7" ht="57.75" customHeight="1">
      <c r="B7" s="37" t="s">
        <v>104</v>
      </c>
      <c r="C7" s="38" t="s">
        <v>105</v>
      </c>
      <c r="D7" s="39" t="s">
        <v>106</v>
      </c>
      <c r="E7" s="39" t="s">
        <v>107</v>
      </c>
      <c r="F7" s="39" t="s">
        <v>108</v>
      </c>
    </row>
    <row r="8" ht="57.75" customHeight="1">
      <c r="B8" s="37" t="s">
        <v>109</v>
      </c>
      <c r="C8" s="38" t="s">
        <v>110</v>
      </c>
      <c r="D8" s="39" t="s">
        <v>111</v>
      </c>
      <c r="E8" s="39" t="s">
        <v>112</v>
      </c>
      <c r="F8" s="39" t="s">
        <v>113</v>
      </c>
    </row>
    <row r="9" ht="57.75" customHeight="1">
      <c r="B9" s="37" t="s">
        <v>114</v>
      </c>
      <c r="C9" s="38" t="s">
        <v>115</v>
      </c>
      <c r="D9" s="39" t="s">
        <v>116</v>
      </c>
      <c r="E9" s="39" t="s">
        <v>117</v>
      </c>
      <c r="F9" s="39" t="s">
        <v>118</v>
      </c>
    </row>
    <row r="10" ht="57.75" customHeight="1">
      <c r="B10" s="37" t="s">
        <v>119</v>
      </c>
      <c r="C10" s="38" t="s">
        <v>120</v>
      </c>
      <c r="D10" s="39" t="s">
        <v>121</v>
      </c>
      <c r="E10" s="39" t="s">
        <v>122</v>
      </c>
      <c r="F10" s="39" t="s">
        <v>123</v>
      </c>
    </row>
    <row r="11" ht="57.75" customHeight="1">
      <c r="B11" s="37" t="s">
        <v>124</v>
      </c>
      <c r="C11" s="38" t="s">
        <v>125</v>
      </c>
      <c r="D11" s="39" t="s">
        <v>126</v>
      </c>
      <c r="E11" s="39" t="s">
        <v>127</v>
      </c>
      <c r="F11" s="39" t="s">
        <v>128</v>
      </c>
    </row>
    <row r="12" ht="57.75" customHeight="1">
      <c r="B12" s="37" t="s">
        <v>129</v>
      </c>
      <c r="C12" s="38" t="s">
        <v>130</v>
      </c>
      <c r="D12" s="39" t="s">
        <v>131</v>
      </c>
      <c r="E12" s="39" t="s">
        <v>132</v>
      </c>
      <c r="F12" s="39" t="s">
        <v>133</v>
      </c>
    </row>
    <row r="13" ht="57.75" customHeight="1">
      <c r="B13" s="37" t="s">
        <v>134</v>
      </c>
      <c r="C13" s="38" t="s">
        <v>135</v>
      </c>
      <c r="D13" s="39" t="s">
        <v>136</v>
      </c>
      <c r="E13" s="39" t="s">
        <v>137</v>
      </c>
      <c r="F13" s="39" t="s">
        <v>138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