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65" yWindow="-15" windowWidth="7650" windowHeight="8970"/>
  </bookViews>
  <sheets>
    <sheet name="Ejercicio 15" sheetId="2" r:id="rId1"/>
  </sheets>
  <definedNames>
    <definedName name="_xlnm.Print_Area" localSheetId="0">'Ejercicio 15'!$A$1:$N$40</definedName>
  </definedNames>
  <calcPr calcId="145621"/>
</workbook>
</file>

<file path=xl/calcChain.xml><?xml version="1.0" encoding="utf-8"?>
<calcChain xmlns="http://schemas.openxmlformats.org/spreadsheetml/2006/main">
  <c r="H36" i="2" l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5" i="2"/>
  <c r="E36" i="2"/>
  <c r="E35" i="2"/>
  <c r="L34" i="2" l="1"/>
  <c r="D35" i="2"/>
  <c r="G34" i="2"/>
  <c r="J34" i="2"/>
  <c r="K34" i="2" s="1"/>
  <c r="C8" i="2"/>
  <c r="C9" i="2"/>
  <c r="C40" i="2" s="1"/>
  <c r="C17" i="2"/>
  <c r="C19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D60" i="2" l="1"/>
  <c r="E60" i="2" s="1"/>
  <c r="C50" i="2"/>
  <c r="C58" i="2"/>
  <c r="C43" i="2"/>
  <c r="C51" i="2"/>
  <c r="C37" i="2"/>
  <c r="C35" i="2"/>
  <c r="C55" i="2"/>
  <c r="C54" i="2"/>
  <c r="J59" i="2"/>
  <c r="L59" i="2" s="1"/>
  <c r="N59" i="2" s="1"/>
  <c r="O59" i="2" s="1"/>
  <c r="C61" i="2"/>
  <c r="C57" i="2"/>
  <c r="D56" i="2"/>
  <c r="E56" i="2" s="1"/>
  <c r="J55" i="2"/>
  <c r="L55" i="2" s="1"/>
  <c r="N55" i="2" s="1"/>
  <c r="C63" i="2"/>
  <c r="C42" i="2"/>
  <c r="J64" i="2"/>
  <c r="L64" i="2" s="1"/>
  <c r="M63" i="2" s="1"/>
  <c r="C45" i="2"/>
  <c r="D55" i="2"/>
  <c r="E55" i="2" s="1"/>
  <c r="D57" i="2"/>
  <c r="E57" i="2" s="1"/>
  <c r="C52" i="2"/>
  <c r="C36" i="2"/>
  <c r="C56" i="2"/>
  <c r="J60" i="2"/>
  <c r="L60" i="2" s="1"/>
  <c r="C47" i="2"/>
  <c r="D58" i="2"/>
  <c r="E58" i="2" s="1"/>
  <c r="C49" i="2"/>
  <c r="C41" i="2"/>
  <c r="J63" i="2"/>
  <c r="L63" i="2" s="1"/>
  <c r="C46" i="2"/>
  <c r="C62" i="2"/>
  <c r="C64" i="2"/>
  <c r="D63" i="2"/>
  <c r="E63" i="2" s="1"/>
  <c r="C53" i="2"/>
  <c r="D59" i="2"/>
  <c r="E59" i="2" s="1"/>
  <c r="C44" i="2"/>
  <c r="J58" i="2"/>
  <c r="L58" i="2" s="1"/>
  <c r="C38" i="2"/>
  <c r="D61" i="2"/>
  <c r="E61" i="2" s="1"/>
  <c r="J56" i="2"/>
  <c r="C48" i="2"/>
  <c r="D62" i="2"/>
  <c r="E62" i="2" s="1"/>
  <c r="J57" i="2"/>
  <c r="L57" i="2" s="1"/>
  <c r="C39" i="2"/>
  <c r="J61" i="2"/>
  <c r="D64" i="2"/>
  <c r="E64" i="2" s="1"/>
  <c r="C59" i="2"/>
  <c r="J62" i="2"/>
  <c r="L62" i="2" s="1"/>
  <c r="C60" i="2"/>
  <c r="K63" i="2" l="1"/>
  <c r="K61" i="2"/>
  <c r="K60" i="2"/>
  <c r="K64" i="2"/>
  <c r="K62" i="2"/>
  <c r="K58" i="2"/>
  <c r="K56" i="2"/>
  <c r="M64" i="2"/>
  <c r="D36" i="2"/>
  <c r="J35" i="2"/>
  <c r="O55" i="2"/>
  <c r="P55" i="2"/>
  <c r="N64" i="2"/>
  <c r="N58" i="2"/>
  <c r="O58" i="2" s="1"/>
  <c r="P59" i="2"/>
  <c r="N62" i="2"/>
  <c r="O62" i="2" s="1"/>
  <c r="M61" i="2"/>
  <c r="N63" i="2"/>
  <c r="P63" i="2" s="1"/>
  <c r="M62" i="2"/>
  <c r="L56" i="2"/>
  <c r="N57" i="2"/>
  <c r="P57" i="2" s="1"/>
  <c r="N60" i="2"/>
  <c r="O60" i="2" s="1"/>
  <c r="L61" i="2"/>
  <c r="K35" i="2" l="1"/>
  <c r="K59" i="2"/>
  <c r="K57" i="2"/>
  <c r="K55" i="2"/>
  <c r="P64" i="2"/>
  <c r="O64" i="2"/>
  <c r="P58" i="2"/>
  <c r="O63" i="2"/>
  <c r="O57" i="2"/>
  <c r="P60" i="2"/>
  <c r="N61" i="2"/>
  <c r="P61" i="2" s="1"/>
  <c r="M60" i="2"/>
  <c r="M58" i="2"/>
  <c r="M59" i="2"/>
  <c r="N56" i="2"/>
  <c r="M55" i="2"/>
  <c r="M54" i="2"/>
  <c r="P62" i="2"/>
  <c r="M56" i="2"/>
  <c r="M57" i="2"/>
  <c r="D37" i="2"/>
  <c r="L35" i="2"/>
  <c r="E37" i="2" l="1"/>
  <c r="O56" i="2"/>
  <c r="P56" i="2"/>
  <c r="O61" i="2"/>
  <c r="N35" i="2"/>
  <c r="P35" i="2" s="1"/>
  <c r="D38" i="2"/>
  <c r="J36" i="2"/>
  <c r="E38" i="2" l="1"/>
  <c r="O35" i="2"/>
  <c r="K36" i="2"/>
  <c r="L36" i="2"/>
  <c r="J37" i="2"/>
  <c r="D39" i="2" l="1"/>
  <c r="E39" i="2" s="1"/>
  <c r="N36" i="2"/>
  <c r="O36" i="2" s="1"/>
  <c r="L37" i="2"/>
  <c r="K37" i="2"/>
  <c r="J38" i="2"/>
  <c r="D40" i="2"/>
  <c r="E40" i="2" s="1"/>
  <c r="N37" i="2" l="1"/>
  <c r="O37" i="2" s="1"/>
  <c r="P36" i="2"/>
  <c r="L38" i="2"/>
  <c r="K38" i="2"/>
  <c r="D41" i="2"/>
  <c r="J39" i="2"/>
  <c r="E41" i="2" l="1"/>
  <c r="N38" i="2"/>
  <c r="P38" i="2" s="1"/>
  <c r="P37" i="2"/>
  <c r="D42" i="2"/>
  <c r="J40" i="2"/>
  <c r="K39" i="2"/>
  <c r="L39" i="2"/>
  <c r="E42" i="2" l="1"/>
  <c r="O38" i="2"/>
  <c r="N39" i="2"/>
  <c r="P39" i="2" s="1"/>
  <c r="L40" i="2"/>
  <c r="K40" i="2"/>
  <c r="D43" i="2"/>
  <c r="J41" i="2"/>
  <c r="E43" i="2" l="1"/>
  <c r="O39" i="2"/>
  <c r="N40" i="2"/>
  <c r="P40" i="2" s="1"/>
  <c r="L41" i="2"/>
  <c r="K41" i="2"/>
  <c r="J42" i="2"/>
  <c r="D44" i="2"/>
  <c r="E44" i="2" s="1"/>
  <c r="O40" i="2" l="1"/>
  <c r="N41" i="2"/>
  <c r="O41" i="2" s="1"/>
  <c r="L42" i="2"/>
  <c r="K42" i="2"/>
  <c r="D45" i="2"/>
  <c r="J43" i="2"/>
  <c r="E45" i="2" l="1"/>
  <c r="P41" i="2"/>
  <c r="N42" i="2"/>
  <c r="P42" i="2" s="1"/>
  <c r="J44" i="2"/>
  <c r="D46" i="2"/>
  <c r="E46" i="2" s="1"/>
  <c r="L43" i="2"/>
  <c r="K43" i="2"/>
  <c r="O42" i="2" l="1"/>
  <c r="D47" i="2"/>
  <c r="J45" i="2"/>
  <c r="L44" i="2"/>
  <c r="K44" i="2"/>
  <c r="N43" i="2"/>
  <c r="E47" i="2" l="1"/>
  <c r="N44" i="2"/>
  <c r="P44" i="2" s="1"/>
  <c r="K45" i="2"/>
  <c r="L45" i="2"/>
  <c r="O43" i="2"/>
  <c r="P43" i="2"/>
  <c r="D48" i="2"/>
  <c r="J46" i="2"/>
  <c r="E48" i="2" l="1"/>
  <c r="O44" i="2"/>
  <c r="L46" i="2"/>
  <c r="K46" i="2"/>
  <c r="D49" i="2"/>
  <c r="J47" i="2"/>
  <c r="L47" i="2" s="1"/>
  <c r="N45" i="2"/>
  <c r="E49" i="2" l="1"/>
  <c r="N47" i="2"/>
  <c r="O47" i="2" s="1"/>
  <c r="N46" i="2"/>
  <c r="P46" i="2" s="1"/>
  <c r="D50" i="2"/>
  <c r="J48" i="2"/>
  <c r="O45" i="2"/>
  <c r="P45" i="2"/>
  <c r="K47" i="2"/>
  <c r="E50" i="2" l="1"/>
  <c r="P47" i="2"/>
  <c r="O46" i="2"/>
  <c r="L48" i="2"/>
  <c r="K48" i="2"/>
  <c r="D51" i="2"/>
  <c r="J49" i="2"/>
  <c r="E51" i="2" l="1"/>
  <c r="J50" i="2"/>
  <c r="L50" i="2" s="1"/>
  <c r="K49" i="2"/>
  <c r="N48" i="2"/>
  <c r="D52" i="2"/>
  <c r="L49" i="2"/>
  <c r="E52" i="2" l="1"/>
  <c r="N49" i="2"/>
  <c r="P49" i="2" s="1"/>
  <c r="N50" i="2"/>
  <c r="P50" i="2" s="1"/>
  <c r="O48" i="2"/>
  <c r="P48" i="2"/>
  <c r="J51" i="2"/>
  <c r="L51" i="2" s="1"/>
  <c r="D53" i="2"/>
  <c r="K50" i="2"/>
  <c r="E53" i="2" l="1"/>
  <c r="O50" i="2"/>
  <c r="O49" i="2"/>
  <c r="N51" i="2"/>
  <c r="O51" i="2" s="1"/>
  <c r="K51" i="2"/>
  <c r="D54" i="2"/>
  <c r="J52" i="2"/>
  <c r="L52" i="2" s="1"/>
  <c r="E54" i="2" l="1"/>
  <c r="P51" i="2"/>
  <c r="N52" i="2"/>
  <c r="K52" i="2"/>
  <c r="J54" i="2"/>
  <c r="J53" i="2"/>
  <c r="C20" i="2" l="1"/>
  <c r="C21" i="2" s="1"/>
  <c r="L54" i="2"/>
  <c r="K54" i="2"/>
  <c r="L53" i="2"/>
  <c r="K53" i="2"/>
  <c r="O52" i="2"/>
  <c r="P52" i="2"/>
  <c r="C22" i="2" l="1"/>
  <c r="C23" i="2" s="1"/>
  <c r="N53" i="2"/>
  <c r="O53" i="2" s="1"/>
  <c r="M52" i="2"/>
  <c r="M47" i="2"/>
  <c r="M51" i="2"/>
  <c r="M49" i="2"/>
  <c r="M50" i="2"/>
  <c r="M48" i="2"/>
  <c r="M53" i="2"/>
  <c r="M34" i="2"/>
  <c r="M36" i="2"/>
  <c r="M35" i="2"/>
  <c r="M37" i="2"/>
  <c r="M40" i="2"/>
  <c r="M38" i="2"/>
  <c r="M41" i="2"/>
  <c r="M39" i="2"/>
  <c r="M43" i="2"/>
  <c r="M42" i="2"/>
  <c r="M44" i="2"/>
  <c r="M46" i="2"/>
  <c r="M45" i="2"/>
  <c r="N54" i="2"/>
  <c r="C27" i="2"/>
  <c r="C26" i="2"/>
  <c r="C24" i="2"/>
  <c r="C25" i="2" s="1"/>
  <c r="P53" i="2" l="1"/>
  <c r="P54" i="2"/>
  <c r="O54" i="2"/>
  <c r="C28" i="2" s="1"/>
  <c r="C31" i="2" s="1"/>
  <c r="C29" i="2" l="1"/>
  <c r="C30" i="2" s="1"/>
</calcChain>
</file>

<file path=xl/sharedStrings.xml><?xml version="1.0" encoding="utf-8"?>
<sst xmlns="http://schemas.openxmlformats.org/spreadsheetml/2006/main" count="76" uniqueCount="76">
  <si>
    <t>Nº de Años</t>
  </si>
  <si>
    <t>Dias x Periodo</t>
  </si>
  <si>
    <t>Dias x Año</t>
  </si>
  <si>
    <t>Imp. a la Renta</t>
  </si>
  <si>
    <t>% Prima</t>
  </si>
  <si>
    <t>% Colocación</t>
  </si>
  <si>
    <t>% Flotación</t>
  </si>
  <si>
    <t>TEA</t>
  </si>
  <si>
    <t>TEP</t>
  </si>
  <si>
    <t>TIR Emisor</t>
  </si>
  <si>
    <t>TIR Bonista</t>
  </si>
  <si>
    <t>Nº</t>
  </si>
  <si>
    <t>IEP</t>
  </si>
  <si>
    <t>Bono</t>
  </si>
  <si>
    <t>Bono Indexado</t>
  </si>
  <si>
    <t>Cupon (Interes)</t>
  </si>
  <si>
    <t xml:space="preserve">Col+Est+ Cav+Flot </t>
  </si>
  <si>
    <t>Prima</t>
  </si>
  <si>
    <t>Escudo</t>
  </si>
  <si>
    <t>Flujo Emisor</t>
  </si>
  <si>
    <t>Flujo Emisor c/Escudo</t>
  </si>
  <si>
    <t>Tasa del periodo</t>
  </si>
  <si>
    <t>Tasa de Descuento</t>
  </si>
  <si>
    <t>Nº Períodos x Año</t>
  </si>
  <si>
    <t>% Estructuración</t>
  </si>
  <si>
    <t>% CAVALI</t>
  </si>
  <si>
    <t>Precio actual</t>
  </si>
  <si>
    <t>VNA</t>
  </si>
  <si>
    <t>TIR Emisor c/Escudo</t>
  </si>
  <si>
    <t>Flujo Bonista</t>
  </si>
  <si>
    <t>BONO VAC</t>
  </si>
  <si>
    <t>Valor Nominal</t>
  </si>
  <si>
    <t>Valor Comercial</t>
  </si>
  <si>
    <r>
      <t xml:space="preserve">FORMULA: </t>
    </r>
    <r>
      <rPr>
        <sz val="10"/>
        <rFont val="Comic Sans MS"/>
        <family val="4"/>
      </rPr>
      <t>Número de pagos por año.</t>
    </r>
  </si>
  <si>
    <t>Nº Total Periodos</t>
  </si>
  <si>
    <r>
      <t xml:space="preserve">FORMULA: </t>
    </r>
    <r>
      <rPr>
        <sz val="10"/>
        <rFont val="Comic Sans MS"/>
        <family val="4"/>
      </rPr>
      <t>Número de períodos de pago.</t>
    </r>
  </si>
  <si>
    <t>Inflación Proyectada</t>
  </si>
  <si>
    <t>Duración</t>
  </si>
  <si>
    <t>Convexidad</t>
  </si>
  <si>
    <t>Total</t>
  </si>
  <si>
    <t>Duración modificada</t>
  </si>
  <si>
    <t>FA x Plazo</t>
  </si>
  <si>
    <t>Factor p/Convexidad</t>
  </si>
  <si>
    <t>Flujo Act.</t>
  </si>
  <si>
    <r>
      <t>DATO:</t>
    </r>
    <r>
      <rPr>
        <sz val="10"/>
        <rFont val="Comic Sans MS"/>
        <family val="4"/>
      </rPr>
      <t xml:space="preserve"> Valor Nominal del Bono.</t>
    </r>
  </si>
  <si>
    <r>
      <t>DATO:</t>
    </r>
    <r>
      <rPr>
        <sz val="10"/>
        <rFont val="Comic Sans MS"/>
        <family val="4"/>
      </rPr>
      <t xml:space="preserve"> Valor de cotización del Bono al momento de la colocación.</t>
    </r>
  </si>
  <si>
    <r>
      <t>DATO:</t>
    </r>
    <r>
      <rPr>
        <sz val="10"/>
        <rFont val="Comic Sans MS"/>
        <family val="4"/>
      </rPr>
      <t xml:space="preserve"> Número de años de pago.</t>
    </r>
  </si>
  <si>
    <r>
      <t>DATO:</t>
    </r>
    <r>
      <rPr>
        <sz val="10"/>
        <rFont val="Comic Sans MS"/>
        <family val="4"/>
      </rPr>
      <t xml:space="preserve"> Número de días en un período regular de pago del cupón.</t>
    </r>
  </si>
  <si>
    <r>
      <t>DATO:</t>
    </r>
    <r>
      <rPr>
        <sz val="10"/>
        <rFont val="Comic Sans MS"/>
        <family val="4"/>
      </rPr>
      <t xml:space="preserve"> Número de días del año.</t>
    </r>
  </si>
  <si>
    <r>
      <t>DATO:</t>
    </r>
    <r>
      <rPr>
        <sz val="10"/>
        <rFont val="Comic Sans MS"/>
        <family val="4"/>
      </rPr>
      <t xml:space="preserve"> Tasa de impuesto a la renta.</t>
    </r>
  </si>
  <si>
    <r>
      <t>DATO:</t>
    </r>
    <r>
      <rPr>
        <sz val="10"/>
        <rFont val="Comic Sans MS"/>
        <family val="4"/>
      </rPr>
      <t xml:space="preserve"> Tasa efectiva anual a aplicar al cupón.</t>
    </r>
  </si>
  <si>
    <r>
      <t>FORMULA:</t>
    </r>
    <r>
      <rPr>
        <sz val="10"/>
        <color indexed="10"/>
        <rFont val="Comic Sans MS"/>
        <family val="4"/>
      </rPr>
      <t xml:space="preserve"> </t>
    </r>
    <r>
      <rPr>
        <sz val="10"/>
        <rFont val="Comic Sans MS"/>
        <family val="4"/>
      </rPr>
      <t>Tasa efectiva del período de pago del cupón</t>
    </r>
  </si>
  <si>
    <r>
      <t>FORMULA:</t>
    </r>
    <r>
      <rPr>
        <sz val="10"/>
        <color indexed="10"/>
        <rFont val="Comic Sans MS"/>
        <family val="4"/>
      </rPr>
      <t xml:space="preserve"> </t>
    </r>
    <r>
      <rPr>
        <sz val="10"/>
        <rFont val="Comic Sans MS"/>
        <family val="4"/>
      </rPr>
      <t>Tasa efectiva del período.</t>
    </r>
  </si>
  <si>
    <r>
      <t xml:space="preserve">FÓRMULA: </t>
    </r>
    <r>
      <rPr>
        <sz val="10"/>
        <rFont val="Comic Sans MS"/>
        <family val="4"/>
      </rPr>
      <t xml:space="preserve">Tasa Interna de retorno en el período </t>
    </r>
    <r>
      <rPr>
        <b/>
        <sz val="10"/>
        <color indexed="12"/>
        <rFont val="Comic Sans MS"/>
        <family val="4"/>
      </rPr>
      <t>EMISOR</t>
    </r>
  </si>
  <si>
    <r>
      <t xml:space="preserve">FÓRMULA: </t>
    </r>
    <r>
      <rPr>
        <sz val="10"/>
        <rFont val="Comic Sans MS"/>
        <family val="4"/>
      </rPr>
      <t xml:space="preserve">Tasa Interna de retorno en el período </t>
    </r>
    <r>
      <rPr>
        <b/>
        <sz val="10"/>
        <color indexed="12"/>
        <rFont val="Comic Sans MS"/>
        <family val="4"/>
      </rPr>
      <t>EMISOR APLICANDO ESCUDO TRIBUTARIO</t>
    </r>
  </si>
  <si>
    <r>
      <t xml:space="preserve">FÓRMULA: </t>
    </r>
    <r>
      <rPr>
        <sz val="10"/>
        <rFont val="Comic Sans MS"/>
        <family val="4"/>
      </rPr>
      <t>Tasa Interna de retorno en el período</t>
    </r>
    <r>
      <rPr>
        <b/>
        <sz val="10"/>
        <color indexed="12"/>
        <rFont val="Comic Sans MS"/>
        <family val="4"/>
      </rPr>
      <t xml:space="preserve"> BONISTA</t>
    </r>
  </si>
  <si>
    <r>
      <t xml:space="preserve">FÓRMULA: </t>
    </r>
    <r>
      <rPr>
        <sz val="10"/>
        <rFont val="Comic Sans MS"/>
        <family val="4"/>
      </rPr>
      <t>Precio del bono al día de hoy.</t>
    </r>
  </si>
  <si>
    <r>
      <t xml:space="preserve">FÓRMULA: </t>
    </r>
    <r>
      <rPr>
        <sz val="10"/>
        <rFont val="Comic Sans MS"/>
        <family val="4"/>
      </rPr>
      <t>Utilidad o Pérdida por cambio en tasa de descuento.</t>
    </r>
  </si>
  <si>
    <r>
      <t>FORMULA:</t>
    </r>
    <r>
      <rPr>
        <sz val="10"/>
        <rFont val="Comic Sans MS"/>
        <family val="4"/>
      </rPr>
      <t xml:space="preserve"> Duración</t>
    </r>
  </si>
  <si>
    <r>
      <t xml:space="preserve">FORMULA: </t>
    </r>
    <r>
      <rPr>
        <sz val="10"/>
        <rFont val="Comic Sans MS"/>
        <family val="4"/>
      </rPr>
      <t>Convexidad</t>
    </r>
  </si>
  <si>
    <r>
      <t xml:space="preserve">FORMULA: </t>
    </r>
    <r>
      <rPr>
        <sz val="10"/>
        <rFont val="Comic Sans MS"/>
        <family val="4"/>
      </rPr>
      <t>Total</t>
    </r>
  </si>
  <si>
    <r>
      <t xml:space="preserve">FORMULA: </t>
    </r>
    <r>
      <rPr>
        <sz val="10"/>
        <rFont val="Comic Sans MS"/>
        <family val="4"/>
      </rPr>
      <t>Duración modificada</t>
    </r>
  </si>
  <si>
    <t>TCEA Emisor</t>
  </si>
  <si>
    <t>TCEA Emisor c/Escudo</t>
  </si>
  <si>
    <t>TREA Bonista</t>
  </si>
  <si>
    <r>
      <t xml:space="preserve">FÓRMULA: </t>
    </r>
    <r>
      <rPr>
        <sz val="10"/>
        <rFont val="Comic Sans MS"/>
        <family val="4"/>
      </rPr>
      <t>Tasa de rendimiento efectiva anual del crédito para el bonista.</t>
    </r>
  </si>
  <si>
    <r>
      <t xml:space="preserve">FÓRMULA: </t>
    </r>
    <r>
      <rPr>
        <sz val="10"/>
        <rFont val="Comic Sans MS"/>
        <family val="4"/>
      </rPr>
      <t>Tasa de coste efectiva anual del crédito para el emisor con escudo.</t>
    </r>
  </si>
  <si>
    <r>
      <t xml:space="preserve">FÓRMULA: </t>
    </r>
    <r>
      <rPr>
        <sz val="10"/>
        <rFont val="Comic Sans MS"/>
        <family val="4"/>
      </rPr>
      <t>Tasa de coste efectiva anual del crédito para el emisor.</t>
    </r>
  </si>
  <si>
    <t>DATOS Y LEYENDA</t>
  </si>
  <si>
    <r>
      <t>DATO:</t>
    </r>
    <r>
      <rPr>
        <sz val="10"/>
        <rFont val="Comic Sans MS"/>
        <family val="4"/>
      </rPr>
      <t xml:space="preserve"> Prima o porcentaje del Valor Nominal, por recompra al momento de su redención. Beneficia al inversor.</t>
    </r>
  </si>
  <si>
    <r>
      <t>DATO:</t>
    </r>
    <r>
      <rPr>
        <sz val="10"/>
        <rFont val="Comic Sans MS"/>
        <family val="4"/>
      </rPr>
      <t xml:space="preserve"> Porcentaje por la Estructuración del Bono. </t>
    </r>
    <r>
      <rPr>
        <b/>
        <sz val="10"/>
        <color rgb="FF0000FF"/>
        <rFont val="Comic Sans MS"/>
        <family val="4"/>
      </rPr>
      <t>Afecta al emisor.</t>
    </r>
  </si>
  <si>
    <r>
      <t>DATO:</t>
    </r>
    <r>
      <rPr>
        <sz val="10"/>
        <rFont val="Comic Sans MS"/>
        <family val="4"/>
      </rPr>
      <t xml:space="preserve"> Porcentaje de la Colocación del Bono. </t>
    </r>
    <r>
      <rPr>
        <b/>
        <sz val="10"/>
        <color rgb="FF0000FF"/>
        <rFont val="Comic Sans MS"/>
        <family val="4"/>
      </rPr>
      <t>Afecta al emisor.</t>
    </r>
  </si>
  <si>
    <r>
      <t>DATO:</t>
    </r>
    <r>
      <rPr>
        <sz val="10"/>
        <rFont val="Comic Sans MS"/>
        <family val="4"/>
      </rPr>
      <t xml:space="preserve"> Porcentaje por gastos de Flotación del Bono. </t>
    </r>
    <r>
      <rPr>
        <b/>
        <sz val="10"/>
        <color rgb="FF0000FF"/>
        <rFont val="Comic Sans MS"/>
        <family val="4"/>
      </rPr>
      <t>Afecta al emisor y al inversor.</t>
    </r>
  </si>
  <si>
    <r>
      <t>DATO:</t>
    </r>
    <r>
      <rPr>
        <sz val="10"/>
        <rFont val="Comic Sans MS"/>
        <family val="4"/>
      </rPr>
      <t xml:space="preserve"> Porcentaje por CAVALI del Bono. </t>
    </r>
    <r>
      <rPr>
        <b/>
        <sz val="10"/>
        <color rgb="FF0000FF"/>
        <rFont val="Comic Sans MS"/>
        <family val="4"/>
      </rPr>
      <t>Afecta al emisor y al inversor.</t>
    </r>
  </si>
  <si>
    <t>Valor del Bono (1" después de cobrar)</t>
  </si>
  <si>
    <r>
      <t>DATO SUPUESTO!!!!:</t>
    </r>
    <r>
      <rPr>
        <sz val="10"/>
        <rFont val="Comic Sans MS"/>
        <family val="4"/>
      </rPr>
      <t xml:space="preserve"> Tasa efectiva anual de mercado al momento de la valoración.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</si>
</sst>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* #,##0_-;\-* #,##0_-;_-* &quot;-&quot;??_-;_-@_-"/>
    <numFmt numFmtId="166" formatCode="_ * #,##0_ ;_ * \-#,##0_ ;_ * &quot;-&quot;??_ ;_ @_ "/>
    <numFmt numFmtId="167" formatCode="0.000%"/>
    <numFmt numFmtId="168" formatCode="0.0%"/>
    <numFmt numFmtId="169" formatCode="#,##0.00_ ;\-#,##0.00\ "/>
    <numFmt numFmtId="170" formatCode="[Blue]&quot;$&quot;\ #,##0.00_);[Red]\(&quot;$&quot;\ #,##0.00\)"/>
    <numFmt numFmtId="171" formatCode="[Blue]\ #,##0.00_);[Red]\(\ #,##0.00\)"/>
    <numFmt numFmtId="172" formatCode="0.0000000%"/>
  </numFmts>
  <fonts count="14" x14ac:knownFonts="1">
    <font>
      <sz val="10"/>
      <name val="Arial"/>
    </font>
    <font>
      <sz val="10"/>
      <name val="Arial"/>
    </font>
    <font>
      <b/>
      <sz val="13"/>
      <color indexed="16"/>
      <name val="Comic Sans MS"/>
      <family val="4"/>
    </font>
    <font>
      <sz val="9"/>
      <name val="Comic Sans MS"/>
      <family val="4"/>
    </font>
    <font>
      <b/>
      <sz val="9"/>
      <color indexed="12"/>
      <name val="Comic Sans MS"/>
      <family val="4"/>
    </font>
    <font>
      <b/>
      <sz val="9"/>
      <color indexed="10"/>
      <name val="Comic Sans MS"/>
      <family val="4"/>
    </font>
    <font>
      <sz val="10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7"/>
      <name val="Comic Sans MS"/>
      <family val="4"/>
    </font>
    <font>
      <b/>
      <sz val="10"/>
      <color indexed="12"/>
      <name val="Comic Sans MS"/>
      <family val="4"/>
    </font>
    <font>
      <b/>
      <sz val="10"/>
      <name val="Comic Sans MS"/>
      <family val="4"/>
    </font>
    <font>
      <sz val="10"/>
      <color indexed="10"/>
      <name val="Comic Sans MS"/>
      <family val="4"/>
    </font>
    <font>
      <sz val="10"/>
      <color indexed="61"/>
      <name val="Comic Sans MS"/>
      <family val="4"/>
    </font>
    <font>
      <b/>
      <sz val="10"/>
      <color rgb="FF0000FF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27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9" fillId="2" borderId="1" xfId="0" applyFont="1" applyFill="1" applyBorder="1"/>
    <xf numFmtId="43" fontId="6" fillId="3" borderId="1" xfId="1" applyFont="1" applyFill="1" applyBorder="1"/>
    <xf numFmtId="43" fontId="6" fillId="0" borderId="1" xfId="1" applyFont="1" applyFill="1" applyBorder="1"/>
    <xf numFmtId="165" fontId="6" fillId="0" borderId="1" xfId="1" applyNumberFormat="1" applyFont="1" applyFill="1" applyBorder="1"/>
    <xf numFmtId="166" fontId="6" fillId="0" borderId="1" xfId="0" applyNumberFormat="1" applyFont="1" applyFill="1" applyBorder="1"/>
    <xf numFmtId="165" fontId="6" fillId="4" borderId="1" xfId="1" applyNumberFormat="1" applyFont="1" applyFill="1" applyBorder="1"/>
    <xf numFmtId="9" fontId="6" fillId="0" borderId="1" xfId="3" applyNumberFormat="1" applyFont="1" applyFill="1" applyBorder="1"/>
    <xf numFmtId="167" fontId="6" fillId="0" borderId="1" xfId="3" applyNumberFormat="1" applyFont="1" applyFill="1" applyBorder="1"/>
    <xf numFmtId="167" fontId="6" fillId="0" borderId="1" xfId="2" applyNumberFormat="1" applyFont="1" applyFill="1" applyBorder="1"/>
    <xf numFmtId="167" fontId="6" fillId="4" borderId="1" xfId="3" applyNumberFormat="1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168" fontId="3" fillId="5" borderId="1" xfId="3" applyNumberFormat="1" applyFont="1" applyFill="1" applyBorder="1" applyAlignment="1">
      <alignment horizontal="center"/>
    </xf>
    <xf numFmtId="10" fontId="3" fillId="5" borderId="1" xfId="3" applyNumberFormat="1" applyFont="1" applyFill="1" applyBorder="1" applyAlignment="1">
      <alignment horizontal="center"/>
    </xf>
    <xf numFmtId="4" fontId="3" fillId="5" borderId="1" xfId="0" applyNumberFormat="1" applyFont="1" applyFill="1" applyBorder="1"/>
    <xf numFmtId="169" fontId="3" fillId="5" borderId="1" xfId="2" applyNumberFormat="1" applyFont="1" applyFill="1" applyBorder="1" applyAlignment="1">
      <alignment horizontal="center"/>
    </xf>
    <xf numFmtId="171" fontId="3" fillId="0" borderId="1" xfId="0" applyNumberFormat="1" applyFont="1" applyBorder="1"/>
    <xf numFmtId="10" fontId="3" fillId="0" borderId="1" xfId="3" applyNumberFormat="1" applyFont="1" applyFill="1" applyBorder="1" applyAlignment="1">
      <alignment horizontal="center"/>
    </xf>
    <xf numFmtId="167" fontId="3" fillId="0" borderId="1" xfId="3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170" fontId="6" fillId="4" borderId="1" xfId="0" applyNumberFormat="1" applyFont="1" applyFill="1" applyBorder="1"/>
    <xf numFmtId="43" fontId="6" fillId="4" borderId="1" xfId="1" applyNumberFormat="1" applyFont="1" applyFill="1" applyBorder="1"/>
    <xf numFmtId="172" fontId="12" fillId="4" borderId="1" xfId="0" applyNumberFormat="1" applyFont="1" applyFill="1" applyBorder="1"/>
    <xf numFmtId="172" fontId="12" fillId="4" borderId="1" xfId="3" applyNumberFormat="1" applyFont="1" applyFill="1" applyBorder="1"/>
    <xf numFmtId="8" fontId="0" fillId="0" borderId="0" xfId="0" applyNumberFormat="1"/>
    <xf numFmtId="0" fontId="8" fillId="7" borderId="1" xfId="0" applyFont="1" applyFill="1" applyBorder="1" applyAlignment="1">
      <alignment horizontal="center" vertical="center" textRotation="90"/>
    </xf>
    <xf numFmtId="0" fontId="2" fillId="7" borderId="2" xfId="0" applyFont="1" applyFill="1" applyBorder="1" applyAlignment="1">
      <alignment horizontal="center"/>
    </xf>
    <xf numFmtId="0" fontId="10" fillId="0" borderId="3" xfId="0" applyFont="1" applyBorder="1"/>
    <xf numFmtId="0" fontId="6" fillId="0" borderId="4" xfId="0" applyFont="1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7" fillId="0" borderId="3" xfId="0" applyFont="1" applyBorder="1"/>
    <xf numFmtId="0" fontId="3" fillId="0" borderId="5" xfId="0" applyFont="1" applyBorder="1"/>
    <xf numFmtId="171" fontId="3" fillId="0" borderId="4" xfId="0" applyNumberFormat="1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"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showGridLines="0" showRowColHeaders="0" tabSelected="1" zoomScaleNormal="100" workbookViewId="0">
      <selection sqref="A1:P1"/>
    </sheetView>
  </sheetViews>
  <sheetFormatPr baseColWidth="10" defaultColWidth="0" defaultRowHeight="12.75" zeroHeight="1" x14ac:dyDescent="0.2"/>
  <cols>
    <col min="1" max="1" width="4" bestFit="1" customWidth="1"/>
    <col min="2" max="2" width="22" bestFit="1" customWidth="1"/>
    <col min="3" max="3" width="13.7109375" bestFit="1" customWidth="1"/>
    <col min="4" max="4" width="11.7109375" customWidth="1"/>
    <col min="5" max="5" width="9.710937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6.5703125" bestFit="1" customWidth="1"/>
    <col min="10" max="10" width="10.28515625" bestFit="1" customWidth="1"/>
    <col min="11" max="12" width="10" bestFit="1" customWidth="1"/>
    <col min="13" max="13" width="11.42578125" customWidth="1"/>
    <col min="14" max="14" width="9" bestFit="1" customWidth="1"/>
    <col min="15" max="15" width="9.42578125" bestFit="1" customWidth="1"/>
    <col min="16" max="16" width="12.140625" bestFit="1" customWidth="1"/>
    <col min="17" max="17" width="0" hidden="1" customWidth="1"/>
    <col min="18" max="16384" width="11.42578125" hidden="1"/>
  </cols>
  <sheetData>
    <row r="1" spans="1:16" ht="21" x14ac:dyDescent="0.45">
      <c r="A1" s="32" t="s">
        <v>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14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ht="16.5" customHeight="1" x14ac:dyDescent="0.35">
      <c r="A3" s="31" t="s">
        <v>68</v>
      </c>
      <c r="B3" s="2" t="s">
        <v>31</v>
      </c>
      <c r="C3" s="3">
        <v>3000</v>
      </c>
      <c r="D3" s="33" t="s">
        <v>44</v>
      </c>
      <c r="E3" s="34"/>
      <c r="F3" s="35"/>
      <c r="G3" s="35"/>
      <c r="H3" s="35"/>
      <c r="I3" s="35"/>
      <c r="J3" s="35"/>
      <c r="K3" s="35"/>
      <c r="L3" s="36"/>
      <c r="M3" s="36"/>
      <c r="N3" s="36"/>
      <c r="O3" s="36"/>
      <c r="P3" s="37"/>
    </row>
    <row r="4" spans="1:16" ht="16.5" x14ac:dyDescent="0.35">
      <c r="A4" s="31"/>
      <c r="B4" s="2" t="s">
        <v>32</v>
      </c>
      <c r="C4" s="4">
        <v>3015</v>
      </c>
      <c r="D4" s="33" t="s">
        <v>45</v>
      </c>
      <c r="E4" s="34"/>
      <c r="F4" s="35"/>
      <c r="G4" s="35"/>
      <c r="H4" s="35"/>
      <c r="I4" s="35"/>
      <c r="J4" s="35"/>
      <c r="K4" s="35"/>
      <c r="L4" s="36"/>
      <c r="M4" s="36"/>
      <c r="N4" s="36"/>
      <c r="O4" s="36"/>
      <c r="P4" s="37"/>
    </row>
    <row r="5" spans="1:16" ht="16.5" x14ac:dyDescent="0.35">
      <c r="A5" s="31"/>
      <c r="B5" s="2" t="s">
        <v>0</v>
      </c>
      <c r="C5" s="5">
        <v>5</v>
      </c>
      <c r="D5" s="33" t="s">
        <v>46</v>
      </c>
      <c r="E5" s="34"/>
      <c r="F5" s="35"/>
      <c r="G5" s="35"/>
      <c r="H5" s="35"/>
      <c r="I5" s="35"/>
      <c r="J5" s="35"/>
      <c r="K5" s="35"/>
      <c r="L5" s="36"/>
      <c r="M5" s="36"/>
      <c r="N5" s="36"/>
      <c r="O5" s="36"/>
      <c r="P5" s="37"/>
    </row>
    <row r="6" spans="1:16" ht="16.5" x14ac:dyDescent="0.35">
      <c r="A6" s="31"/>
      <c r="B6" s="2" t="s">
        <v>1</v>
      </c>
      <c r="C6" s="6">
        <v>360</v>
      </c>
      <c r="D6" s="33" t="s">
        <v>47</v>
      </c>
      <c r="E6" s="34"/>
      <c r="F6" s="35"/>
      <c r="G6" s="35"/>
      <c r="H6" s="35"/>
      <c r="I6" s="35"/>
      <c r="J6" s="35"/>
      <c r="K6" s="35"/>
      <c r="L6" s="36"/>
      <c r="M6" s="36"/>
      <c r="N6" s="36"/>
      <c r="O6" s="36"/>
      <c r="P6" s="37"/>
    </row>
    <row r="7" spans="1:16" ht="16.5" x14ac:dyDescent="0.35">
      <c r="A7" s="31"/>
      <c r="B7" s="2" t="s">
        <v>2</v>
      </c>
      <c r="C7" s="6">
        <v>360</v>
      </c>
      <c r="D7" s="33" t="s">
        <v>48</v>
      </c>
      <c r="E7" s="34"/>
      <c r="F7" s="35"/>
      <c r="G7" s="35"/>
      <c r="H7" s="35"/>
      <c r="I7" s="35"/>
      <c r="J7" s="35"/>
      <c r="K7" s="35"/>
      <c r="L7" s="36"/>
      <c r="M7" s="36"/>
      <c r="N7" s="36"/>
      <c r="O7" s="36"/>
      <c r="P7" s="37"/>
    </row>
    <row r="8" spans="1:16" ht="16.5" x14ac:dyDescent="0.35">
      <c r="A8" s="31"/>
      <c r="B8" s="2" t="s">
        <v>23</v>
      </c>
      <c r="C8" s="7">
        <f>C7/C6</f>
        <v>1</v>
      </c>
      <c r="D8" s="38" t="s">
        <v>33</v>
      </c>
      <c r="E8" s="34"/>
      <c r="F8" s="35"/>
      <c r="G8" s="35"/>
      <c r="H8" s="35"/>
      <c r="I8" s="35"/>
      <c r="J8" s="35"/>
      <c r="K8" s="35"/>
      <c r="L8" s="36"/>
      <c r="M8" s="36"/>
      <c r="N8" s="36"/>
      <c r="O8" s="36"/>
      <c r="P8" s="37"/>
    </row>
    <row r="9" spans="1:16" ht="16.5" x14ac:dyDescent="0.35">
      <c r="A9" s="31"/>
      <c r="B9" s="2" t="s">
        <v>34</v>
      </c>
      <c r="C9" s="7">
        <f>C8*C5</f>
        <v>5</v>
      </c>
      <c r="D9" s="38" t="s">
        <v>35</v>
      </c>
      <c r="E9" s="34"/>
      <c r="F9" s="35"/>
      <c r="G9" s="35"/>
      <c r="H9" s="35"/>
      <c r="I9" s="35"/>
      <c r="J9" s="35"/>
      <c r="K9" s="35"/>
      <c r="L9" s="36"/>
      <c r="M9" s="36"/>
      <c r="N9" s="36"/>
      <c r="O9" s="36"/>
      <c r="P9" s="37"/>
    </row>
    <row r="10" spans="1:16" ht="16.5" x14ac:dyDescent="0.35">
      <c r="A10" s="31"/>
      <c r="B10" s="2" t="s">
        <v>3</v>
      </c>
      <c r="C10" s="8">
        <v>0.3</v>
      </c>
      <c r="D10" s="33" t="s">
        <v>49</v>
      </c>
      <c r="E10" s="34"/>
      <c r="F10" s="35"/>
      <c r="G10" s="35"/>
      <c r="H10" s="35"/>
      <c r="I10" s="35"/>
      <c r="J10" s="35"/>
      <c r="K10" s="35"/>
      <c r="L10" s="36"/>
      <c r="M10" s="36"/>
      <c r="N10" s="36"/>
      <c r="O10" s="36"/>
      <c r="P10" s="37"/>
    </row>
    <row r="11" spans="1:16" ht="16.5" x14ac:dyDescent="0.35">
      <c r="A11" s="31"/>
      <c r="B11" s="2" t="s">
        <v>4</v>
      </c>
      <c r="C11" s="9">
        <v>0.02</v>
      </c>
      <c r="D11" s="33" t="s">
        <v>69</v>
      </c>
      <c r="E11" s="34"/>
      <c r="F11" s="35"/>
      <c r="G11" s="35"/>
      <c r="H11" s="35"/>
      <c r="I11" s="35"/>
      <c r="J11" s="35"/>
      <c r="K11" s="35"/>
      <c r="L11" s="36"/>
      <c r="M11" s="36"/>
      <c r="N11" s="36"/>
      <c r="O11" s="36"/>
      <c r="P11" s="37"/>
    </row>
    <row r="12" spans="1:16" ht="16.5" x14ac:dyDescent="0.35">
      <c r="A12" s="31"/>
      <c r="B12" s="2" t="s">
        <v>24</v>
      </c>
      <c r="C12" s="9">
        <v>7.4999999999999997E-3</v>
      </c>
      <c r="D12" s="33" t="s">
        <v>70</v>
      </c>
      <c r="E12" s="34"/>
      <c r="F12" s="35"/>
      <c r="G12" s="35"/>
      <c r="H12" s="35"/>
      <c r="I12" s="36"/>
      <c r="J12" s="35"/>
      <c r="K12" s="35"/>
      <c r="L12" s="36"/>
      <c r="M12" s="36"/>
      <c r="N12" s="36"/>
      <c r="O12" s="36"/>
      <c r="P12" s="37"/>
    </row>
    <row r="13" spans="1:16" ht="16.5" x14ac:dyDescent="0.35">
      <c r="A13" s="31"/>
      <c r="B13" s="2" t="s">
        <v>5</v>
      </c>
      <c r="C13" s="9">
        <v>1.5E-3</v>
      </c>
      <c r="D13" s="33" t="s">
        <v>71</v>
      </c>
      <c r="E13" s="34"/>
      <c r="F13" s="35"/>
      <c r="G13" s="35"/>
      <c r="H13" s="35"/>
      <c r="I13" s="36"/>
      <c r="J13" s="35"/>
      <c r="K13" s="35"/>
      <c r="L13" s="36"/>
      <c r="M13" s="36"/>
      <c r="N13" s="36"/>
      <c r="O13" s="36"/>
      <c r="P13" s="37"/>
    </row>
    <row r="14" spans="1:16" ht="16.5" x14ac:dyDescent="0.35">
      <c r="A14" s="31"/>
      <c r="B14" s="2" t="s">
        <v>6</v>
      </c>
      <c r="C14" s="9">
        <v>2.5000000000000001E-3</v>
      </c>
      <c r="D14" s="33" t="s">
        <v>72</v>
      </c>
      <c r="E14" s="34"/>
      <c r="F14" s="35"/>
      <c r="G14" s="35"/>
      <c r="H14" s="35"/>
      <c r="I14" s="36"/>
      <c r="J14" s="35"/>
      <c r="K14" s="35"/>
      <c r="L14" s="36"/>
      <c r="M14" s="36"/>
      <c r="N14" s="36"/>
      <c r="O14" s="36"/>
      <c r="P14" s="37"/>
    </row>
    <row r="15" spans="1:16" ht="16.5" x14ac:dyDescent="0.35">
      <c r="A15" s="31"/>
      <c r="B15" s="2" t="s">
        <v>25</v>
      </c>
      <c r="C15" s="10">
        <v>4.4999999999999997E-3</v>
      </c>
      <c r="D15" s="33" t="s">
        <v>73</v>
      </c>
      <c r="E15" s="34"/>
      <c r="F15" s="35"/>
      <c r="G15" s="35"/>
      <c r="H15" s="35"/>
      <c r="I15" s="36"/>
      <c r="J15" s="35"/>
      <c r="K15" s="35"/>
      <c r="L15" s="36"/>
      <c r="M15" s="36"/>
      <c r="N15" s="36"/>
      <c r="O15" s="36"/>
      <c r="P15" s="37"/>
    </row>
    <row r="16" spans="1:16" ht="16.5" x14ac:dyDescent="0.35">
      <c r="A16" s="31"/>
      <c r="B16" s="2" t="s">
        <v>7</v>
      </c>
      <c r="C16" s="10">
        <v>0.05</v>
      </c>
      <c r="D16" s="33" t="s">
        <v>50</v>
      </c>
      <c r="E16" s="34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7"/>
    </row>
    <row r="17" spans="1:16" ht="16.5" x14ac:dyDescent="0.35">
      <c r="A17" s="31"/>
      <c r="B17" s="2" t="s">
        <v>8</v>
      </c>
      <c r="C17" s="11">
        <f>POWER(1+C16,C6/C7)-1</f>
        <v>5.0000000000000044E-2</v>
      </c>
      <c r="D17" s="38" t="s">
        <v>51</v>
      </c>
      <c r="E17" s="34"/>
      <c r="F17" s="35"/>
      <c r="G17" s="35"/>
      <c r="H17" s="35"/>
      <c r="I17" s="35"/>
      <c r="J17" s="35"/>
      <c r="K17" s="35"/>
      <c r="L17" s="36"/>
      <c r="M17" s="36"/>
      <c r="N17" s="36"/>
      <c r="O17" s="36"/>
      <c r="P17" s="37"/>
    </row>
    <row r="18" spans="1:16" ht="16.5" x14ac:dyDescent="0.35">
      <c r="A18" s="31"/>
      <c r="B18" s="2" t="s">
        <v>22</v>
      </c>
      <c r="C18" s="9">
        <v>0.06</v>
      </c>
      <c r="D18" s="33" t="s">
        <v>75</v>
      </c>
      <c r="E18" s="34"/>
      <c r="F18" s="35"/>
      <c r="G18" s="35"/>
      <c r="H18" s="35"/>
      <c r="I18" s="35"/>
      <c r="J18" s="35"/>
      <c r="K18" s="35"/>
      <c r="L18" s="36"/>
      <c r="M18" s="36"/>
      <c r="N18" s="36"/>
      <c r="O18" s="36"/>
      <c r="P18" s="37"/>
    </row>
    <row r="19" spans="1:16" ht="16.5" x14ac:dyDescent="0.35">
      <c r="A19" s="31"/>
      <c r="B19" s="2" t="s">
        <v>21</v>
      </c>
      <c r="C19" s="11">
        <f>POWER(1+C18,C6/C7)-1</f>
        <v>6.0000000000000053E-2</v>
      </c>
      <c r="D19" s="38" t="s">
        <v>52</v>
      </c>
      <c r="E19" s="34"/>
      <c r="F19" s="35"/>
      <c r="G19" s="35"/>
      <c r="H19" s="35"/>
      <c r="I19" s="35"/>
      <c r="J19" s="35"/>
      <c r="K19" s="35"/>
      <c r="L19" s="36"/>
      <c r="M19" s="36"/>
      <c r="N19" s="36"/>
      <c r="O19" s="36"/>
      <c r="P19" s="37"/>
    </row>
    <row r="20" spans="1:16" ht="16.5" x14ac:dyDescent="0.35">
      <c r="A20" s="31"/>
      <c r="B20" s="12" t="s">
        <v>9</v>
      </c>
      <c r="C20" s="28">
        <f>IRR(J34:J64)</f>
        <v>8.258254781075447E-2</v>
      </c>
      <c r="D20" s="38" t="s">
        <v>53</v>
      </c>
      <c r="E20" s="34"/>
      <c r="F20" s="35"/>
      <c r="G20" s="35"/>
      <c r="H20" s="35"/>
      <c r="I20" s="35"/>
      <c r="J20" s="35"/>
      <c r="K20" s="35"/>
      <c r="L20" s="36"/>
      <c r="M20" s="36"/>
      <c r="N20" s="36"/>
      <c r="O20" s="36"/>
      <c r="P20" s="37"/>
    </row>
    <row r="21" spans="1:16" ht="16.5" x14ac:dyDescent="0.35">
      <c r="A21" s="31"/>
      <c r="B21" s="12" t="s">
        <v>62</v>
      </c>
      <c r="C21" s="29">
        <f>POWER(C20+1,$C$7/$C$6)-1</f>
        <v>8.258254781075447E-2</v>
      </c>
      <c r="D21" s="38" t="s">
        <v>67</v>
      </c>
      <c r="E21" s="34"/>
      <c r="F21" s="35"/>
      <c r="G21" s="35"/>
      <c r="H21" s="35"/>
      <c r="I21" s="35"/>
      <c r="J21" s="35"/>
      <c r="K21" s="35"/>
      <c r="L21" s="36"/>
      <c r="M21" s="36"/>
      <c r="N21" s="36"/>
      <c r="O21" s="36"/>
      <c r="P21" s="37"/>
    </row>
    <row r="22" spans="1:16" ht="16.5" x14ac:dyDescent="0.35">
      <c r="A22" s="31"/>
      <c r="B22" s="12" t="s">
        <v>28</v>
      </c>
      <c r="C22" s="28">
        <f>IRR(K34:K64)</f>
        <v>6.7210232298750894E-2</v>
      </c>
      <c r="D22" s="38" t="s">
        <v>54</v>
      </c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9"/>
    </row>
    <row r="23" spans="1:16" ht="16.5" x14ac:dyDescent="0.35">
      <c r="A23" s="31"/>
      <c r="B23" s="12" t="s">
        <v>63</v>
      </c>
      <c r="C23" s="29">
        <f>POWER(C22+1,$C$7/$C$6)-1</f>
        <v>6.7210232298750894E-2</v>
      </c>
      <c r="D23" s="38" t="s">
        <v>66</v>
      </c>
      <c r="E23" s="34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9"/>
    </row>
    <row r="24" spans="1:16" ht="16.5" x14ac:dyDescent="0.35">
      <c r="A24" s="31"/>
      <c r="B24" s="12" t="s">
        <v>10</v>
      </c>
      <c r="C24" s="28">
        <f>IRR(L34:L64)</f>
        <v>7.7097990852258436E-2</v>
      </c>
      <c r="D24" s="38" t="s">
        <v>55</v>
      </c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9"/>
    </row>
    <row r="25" spans="1:16" ht="16.5" x14ac:dyDescent="0.35">
      <c r="A25" s="31"/>
      <c r="B25" s="12" t="s">
        <v>64</v>
      </c>
      <c r="C25" s="29">
        <f>POWER(C24+1,$C$7/$C$6)-1</f>
        <v>7.7097990852258436E-2</v>
      </c>
      <c r="D25" s="38" t="s">
        <v>65</v>
      </c>
      <c r="E25" s="34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9"/>
    </row>
    <row r="26" spans="1:16" ht="16.5" x14ac:dyDescent="0.35">
      <c r="A26" s="31"/>
      <c r="B26" s="13" t="s">
        <v>26</v>
      </c>
      <c r="C26" s="26">
        <f>NPV(C19,L35:L64)</f>
        <v>3265.9870093638233</v>
      </c>
      <c r="D26" s="38" t="s">
        <v>56</v>
      </c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9"/>
    </row>
    <row r="27" spans="1:16" ht="16.5" x14ac:dyDescent="0.35">
      <c r="A27" s="31"/>
      <c r="B27" s="13" t="s">
        <v>27</v>
      </c>
      <c r="C27" s="26">
        <f>L34+NPV(C19,L35:L64)</f>
        <v>229.88200936382327</v>
      </c>
      <c r="D27" s="38" t="s">
        <v>57</v>
      </c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9"/>
    </row>
    <row r="28" spans="1:16" ht="16.5" x14ac:dyDescent="0.35">
      <c r="A28" s="31"/>
      <c r="B28" s="13" t="s">
        <v>37</v>
      </c>
      <c r="C28" s="27">
        <f>SUM(O35:O99)/SUM(N35:N99)</f>
        <v>4.5703146872397076</v>
      </c>
      <c r="D28" s="38" t="s">
        <v>58</v>
      </c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9"/>
    </row>
    <row r="29" spans="1:16" ht="16.5" x14ac:dyDescent="0.35">
      <c r="A29" s="31"/>
      <c r="B29" s="13" t="s">
        <v>38</v>
      </c>
      <c r="C29" s="27">
        <f>SUM(P35:P64)/(POWER(1+C19,2)*SUM(N35:N64)*POWER(C7/C6,2))</f>
        <v>23.653257635429799</v>
      </c>
      <c r="D29" s="38" t="s">
        <v>59</v>
      </c>
      <c r="E29" s="34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9"/>
    </row>
    <row r="30" spans="1:16" ht="16.5" x14ac:dyDescent="0.35">
      <c r="A30" s="31"/>
      <c r="B30" s="13" t="s">
        <v>39</v>
      </c>
      <c r="C30" s="27">
        <f>C29+C28</f>
        <v>28.223572322669508</v>
      </c>
      <c r="D30" s="38" t="s">
        <v>60</v>
      </c>
      <c r="E30" s="34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9"/>
    </row>
    <row r="31" spans="1:16" ht="16.5" x14ac:dyDescent="0.35">
      <c r="A31" s="31"/>
      <c r="B31" s="13" t="s">
        <v>40</v>
      </c>
      <c r="C31" s="27">
        <f>C28/(1+C19)</f>
        <v>4.3116176294714217</v>
      </c>
      <c r="D31" s="38" t="s">
        <v>61</v>
      </c>
      <c r="E31" s="34"/>
      <c r="F31" s="35"/>
      <c r="G31" s="35"/>
      <c r="H31" s="35"/>
      <c r="I31" s="35"/>
      <c r="J31" s="35"/>
      <c r="K31" s="35"/>
      <c r="L31" s="35"/>
      <c r="M31" s="35"/>
      <c r="N31" s="40"/>
      <c r="O31" s="35"/>
      <c r="P31" s="39"/>
    </row>
    <row r="32" spans="1:16" ht="14.2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6" ht="54" x14ac:dyDescent="0.2">
      <c r="A33" s="14" t="s">
        <v>11</v>
      </c>
      <c r="B33" s="15" t="s">
        <v>36</v>
      </c>
      <c r="C33" s="14" t="s">
        <v>12</v>
      </c>
      <c r="D33" s="14" t="s">
        <v>13</v>
      </c>
      <c r="E33" s="14" t="s">
        <v>14</v>
      </c>
      <c r="F33" s="14" t="s">
        <v>15</v>
      </c>
      <c r="G33" s="14" t="s">
        <v>16</v>
      </c>
      <c r="H33" s="14" t="s">
        <v>17</v>
      </c>
      <c r="I33" s="14" t="s">
        <v>18</v>
      </c>
      <c r="J33" s="16" t="s">
        <v>19</v>
      </c>
      <c r="K33" s="16" t="s">
        <v>20</v>
      </c>
      <c r="L33" s="16" t="s">
        <v>29</v>
      </c>
      <c r="M33" s="16" t="s">
        <v>74</v>
      </c>
      <c r="N33" s="16" t="s">
        <v>43</v>
      </c>
      <c r="O33" s="16" t="s">
        <v>41</v>
      </c>
      <c r="P33" s="16" t="s">
        <v>42</v>
      </c>
    </row>
    <row r="34" spans="1:16" ht="14.25" x14ac:dyDescent="0.3">
      <c r="A34" s="17">
        <v>0</v>
      </c>
      <c r="B34" s="18"/>
      <c r="C34" s="19"/>
      <c r="D34" s="20"/>
      <c r="E34" s="20"/>
      <c r="F34" s="21"/>
      <c r="G34" s="22">
        <f>-C$4*SUM(C$12:C$15)</f>
        <v>-48.24</v>
      </c>
      <c r="H34" s="21"/>
      <c r="I34" s="21"/>
      <c r="J34" s="22">
        <f>C4+G34</f>
        <v>2966.76</v>
      </c>
      <c r="K34" s="22">
        <f>J34+I34</f>
        <v>2966.76</v>
      </c>
      <c r="L34" s="22">
        <f>-C4-C4*(C$14+C$15)</f>
        <v>-3036.105</v>
      </c>
      <c r="M34" s="22">
        <f>NPV($C$19,L35:L$64)</f>
        <v>3265.9870093638233</v>
      </c>
      <c r="N34" s="25"/>
      <c r="O34" s="21"/>
      <c r="P34" s="21"/>
    </row>
    <row r="35" spans="1:16" ht="14.25" x14ac:dyDescent="0.3">
      <c r="A35" s="17">
        <f t="shared" ref="A35:A44" si="0">+A34+1</f>
        <v>1</v>
      </c>
      <c r="B35" s="23">
        <v>2.5000000000000001E-2</v>
      </c>
      <c r="C35" s="24">
        <f t="shared" ref="C35:C64" si="1">IF(A35&lt;=$C$9,POWER(1+B35,$C$6/$C$7)-1,0)</f>
        <v>2.4999999999999911E-2</v>
      </c>
      <c r="D35" s="22">
        <f t="shared" ref="D35:D64" si="2">IF(A35=1,$C$3,IF(A35&lt;=$C$9,E34,0))</f>
        <v>3000</v>
      </c>
      <c r="E35" s="22">
        <f>ROUND(D35*(1+C35),2)</f>
        <v>3075</v>
      </c>
      <c r="F35" s="22">
        <f>ROUND(-E35*$C$17,2)</f>
        <v>-153.75</v>
      </c>
      <c r="G35" s="21"/>
      <c r="H35" s="22">
        <f>ROUND(-IF(A35=C$9,C$11*E35,0),2)</f>
        <v>0</v>
      </c>
      <c r="I35" s="22">
        <f>ROUND(-F35*C$10,2)</f>
        <v>46.13</v>
      </c>
      <c r="J35" s="22">
        <f t="shared" ref="J35:J64" si="3">IF(A35&lt;C$9,F35,IF(A35=C$9,-E35+F35+H35,0))</f>
        <v>-153.75</v>
      </c>
      <c r="K35" s="22">
        <f>J35+I35</f>
        <v>-107.62</v>
      </c>
      <c r="L35" s="22">
        <f>-J35</f>
        <v>153.75</v>
      </c>
      <c r="M35" s="22">
        <f>NPV($C$19,L36:L$64)</f>
        <v>3308.1962299256525</v>
      </c>
      <c r="N35" s="22">
        <f t="shared" ref="N35:N64" si="4">L35/POWER(1+C$19,A35)</f>
        <v>145.04716981132074</v>
      </c>
      <c r="O35" s="22">
        <f>N35*A35*C$6/C$7</f>
        <v>145.04716981132074</v>
      </c>
      <c r="P35" s="22">
        <f t="shared" ref="P35:P64" si="5">N35*A35*(1+A35)</f>
        <v>290.09433962264148</v>
      </c>
    </row>
    <row r="36" spans="1:16" ht="14.25" x14ac:dyDescent="0.3">
      <c r="A36" s="17">
        <f t="shared" si="0"/>
        <v>2</v>
      </c>
      <c r="B36" s="23">
        <v>2.5000000000000001E-2</v>
      </c>
      <c r="C36" s="24">
        <f t="shared" si="1"/>
        <v>2.4999999999999911E-2</v>
      </c>
      <c r="D36" s="22">
        <f t="shared" si="2"/>
        <v>3075</v>
      </c>
      <c r="E36" s="22">
        <f t="shared" ref="E36:E64" si="6">ROUND(D36*(1+C36),2)</f>
        <v>3151.88</v>
      </c>
      <c r="F36" s="22">
        <f t="shared" ref="F36:F64" si="7">ROUND(-E36*$C$17,2)</f>
        <v>-157.59</v>
      </c>
      <c r="G36" s="21"/>
      <c r="H36" s="22">
        <f t="shared" ref="H36:H64" si="8">ROUND(-IF(A36=C$9,C$11*E36,0),2)</f>
        <v>0</v>
      </c>
      <c r="I36" s="22">
        <f t="shared" ref="I36:I64" si="9">ROUND(-F36*C$10,2)</f>
        <v>47.28</v>
      </c>
      <c r="J36" s="22">
        <f t="shared" si="3"/>
        <v>-157.59</v>
      </c>
      <c r="K36" s="22">
        <f>J36+I36</f>
        <v>-110.31</v>
      </c>
      <c r="L36" s="22">
        <f t="shared" ref="L36:L64" si="10">-J36</f>
        <v>157.59</v>
      </c>
      <c r="M36" s="22">
        <f>NPV($C$19,L37:L$64)</f>
        <v>3349.0980037211921</v>
      </c>
      <c r="N36" s="22">
        <f t="shared" si="4"/>
        <v>140.25453898184406</v>
      </c>
      <c r="O36" s="22">
        <f>N36*A36*C$6/C$7</f>
        <v>280.50907796368813</v>
      </c>
      <c r="P36" s="22">
        <f t="shared" si="5"/>
        <v>841.52723389106438</v>
      </c>
    </row>
    <row r="37" spans="1:16" ht="14.25" x14ac:dyDescent="0.3">
      <c r="A37" s="17">
        <f t="shared" si="0"/>
        <v>3</v>
      </c>
      <c r="B37" s="23">
        <v>2.5000000000000001E-2</v>
      </c>
      <c r="C37" s="24">
        <f t="shared" si="1"/>
        <v>2.4999999999999911E-2</v>
      </c>
      <c r="D37" s="22">
        <f t="shared" si="2"/>
        <v>3151.88</v>
      </c>
      <c r="E37" s="22">
        <f t="shared" si="6"/>
        <v>3230.68</v>
      </c>
      <c r="F37" s="22">
        <f t="shared" si="7"/>
        <v>-161.53</v>
      </c>
      <c r="G37" s="21"/>
      <c r="H37" s="22">
        <f t="shared" si="8"/>
        <v>0</v>
      </c>
      <c r="I37" s="22">
        <f t="shared" si="9"/>
        <v>48.46</v>
      </c>
      <c r="J37" s="22">
        <f t="shared" si="3"/>
        <v>-161.53</v>
      </c>
      <c r="K37" s="22">
        <f>J37+I37</f>
        <v>-113.07</v>
      </c>
      <c r="L37" s="22">
        <f t="shared" si="10"/>
        <v>161.53</v>
      </c>
      <c r="M37" s="22">
        <f>NPV($C$19,L38:L$64)</f>
        <v>3388.5138839444639</v>
      </c>
      <c r="N37" s="22">
        <f t="shared" si="4"/>
        <v>135.62370278820768</v>
      </c>
      <c r="O37" s="22">
        <f>N37*A37*C$6/C$7</f>
        <v>406.87110836462307</v>
      </c>
      <c r="P37" s="22">
        <f t="shared" si="5"/>
        <v>1627.4844334584923</v>
      </c>
    </row>
    <row r="38" spans="1:16" ht="14.25" x14ac:dyDescent="0.3">
      <c r="A38" s="17">
        <f t="shared" si="0"/>
        <v>4</v>
      </c>
      <c r="B38" s="23">
        <v>2.5000000000000001E-2</v>
      </c>
      <c r="C38" s="24">
        <f t="shared" si="1"/>
        <v>2.4999999999999911E-2</v>
      </c>
      <c r="D38" s="22">
        <f t="shared" si="2"/>
        <v>3230.68</v>
      </c>
      <c r="E38" s="22">
        <f t="shared" si="6"/>
        <v>3311.45</v>
      </c>
      <c r="F38" s="22">
        <f t="shared" si="7"/>
        <v>-165.57</v>
      </c>
      <c r="G38" s="21"/>
      <c r="H38" s="22">
        <f t="shared" si="8"/>
        <v>0</v>
      </c>
      <c r="I38" s="22">
        <f t="shared" si="9"/>
        <v>49.67</v>
      </c>
      <c r="J38" s="22">
        <f t="shared" si="3"/>
        <v>-165.57</v>
      </c>
      <c r="K38" s="22">
        <f>J38+I38</f>
        <v>-115.89999999999999</v>
      </c>
      <c r="L38" s="22">
        <f t="shared" si="10"/>
        <v>165.57</v>
      </c>
      <c r="M38" s="22">
        <f>NPV($C$19,L39:L$64)</f>
        <v>3426.2547169811319</v>
      </c>
      <c r="N38" s="22">
        <f t="shared" si="4"/>
        <v>131.14694782231902</v>
      </c>
      <c r="O38" s="22">
        <f>N38*A38*C$6/C$7</f>
        <v>524.58779128927608</v>
      </c>
      <c r="P38" s="22">
        <f t="shared" si="5"/>
        <v>2622.9389564463804</v>
      </c>
    </row>
    <row r="39" spans="1:16" ht="14.25" x14ac:dyDescent="0.3">
      <c r="A39" s="17">
        <f t="shared" si="0"/>
        <v>5</v>
      </c>
      <c r="B39" s="23">
        <v>2.5000000000000001E-2</v>
      </c>
      <c r="C39" s="24">
        <f t="shared" si="1"/>
        <v>2.4999999999999911E-2</v>
      </c>
      <c r="D39" s="22">
        <f t="shared" si="2"/>
        <v>3311.45</v>
      </c>
      <c r="E39" s="22">
        <f t="shared" si="6"/>
        <v>3394.24</v>
      </c>
      <c r="F39" s="22">
        <f t="shared" si="7"/>
        <v>-169.71</v>
      </c>
      <c r="G39" s="21"/>
      <c r="H39" s="22">
        <f t="shared" si="8"/>
        <v>-67.88</v>
      </c>
      <c r="I39" s="22">
        <f t="shared" si="9"/>
        <v>50.91</v>
      </c>
      <c r="J39" s="22">
        <f t="shared" si="3"/>
        <v>-3631.83</v>
      </c>
      <c r="K39" s="22">
        <f t="shared" ref="K39:K64" si="11">J39+I39</f>
        <v>-3580.92</v>
      </c>
      <c r="L39" s="22">
        <f t="shared" si="10"/>
        <v>3631.83</v>
      </c>
      <c r="M39" s="22">
        <f>NPV($C$19,L40:L$64)</f>
        <v>0</v>
      </c>
      <c r="N39" s="22">
        <f t="shared" si="4"/>
        <v>2713.9146499601316</v>
      </c>
      <c r="O39" s="22">
        <f t="shared" ref="O39:O64" si="12">N39*A39*C$6/C$7</f>
        <v>13569.573249800658</v>
      </c>
      <c r="P39" s="22">
        <f t="shared" si="5"/>
        <v>81417.439498803957</v>
      </c>
    </row>
    <row r="40" spans="1:16" ht="14.25" x14ac:dyDescent="0.3">
      <c r="A40" s="17">
        <f t="shared" si="0"/>
        <v>6</v>
      </c>
      <c r="B40" s="23">
        <v>0</v>
      </c>
      <c r="C40" s="24">
        <f t="shared" si="1"/>
        <v>0</v>
      </c>
      <c r="D40" s="22">
        <f t="shared" si="2"/>
        <v>0</v>
      </c>
      <c r="E40" s="22">
        <f t="shared" si="6"/>
        <v>0</v>
      </c>
      <c r="F40" s="22">
        <f t="shared" si="7"/>
        <v>0</v>
      </c>
      <c r="G40" s="21"/>
      <c r="H40" s="22">
        <f t="shared" si="8"/>
        <v>0</v>
      </c>
      <c r="I40" s="22">
        <f t="shared" si="9"/>
        <v>0</v>
      </c>
      <c r="J40" s="22">
        <f t="shared" si="3"/>
        <v>0</v>
      </c>
      <c r="K40" s="22">
        <f t="shared" si="11"/>
        <v>0</v>
      </c>
      <c r="L40" s="22">
        <f>-J40</f>
        <v>0</v>
      </c>
      <c r="M40" s="22">
        <f>NPV($C$19,L41:L$64)</f>
        <v>0</v>
      </c>
      <c r="N40" s="22">
        <f t="shared" si="4"/>
        <v>0</v>
      </c>
      <c r="O40" s="22">
        <f t="shared" si="12"/>
        <v>0</v>
      </c>
      <c r="P40" s="22">
        <f t="shared" si="5"/>
        <v>0</v>
      </c>
    </row>
    <row r="41" spans="1:16" ht="14.25" x14ac:dyDescent="0.3">
      <c r="A41" s="17">
        <f t="shared" si="0"/>
        <v>7</v>
      </c>
      <c r="B41" s="23">
        <v>0</v>
      </c>
      <c r="C41" s="24">
        <f t="shared" si="1"/>
        <v>0</v>
      </c>
      <c r="D41" s="22">
        <f t="shared" si="2"/>
        <v>0</v>
      </c>
      <c r="E41" s="22">
        <f t="shared" si="6"/>
        <v>0</v>
      </c>
      <c r="F41" s="22">
        <f t="shared" si="7"/>
        <v>0</v>
      </c>
      <c r="G41" s="21"/>
      <c r="H41" s="22">
        <f t="shared" si="8"/>
        <v>0</v>
      </c>
      <c r="I41" s="22">
        <f t="shared" si="9"/>
        <v>0</v>
      </c>
      <c r="J41" s="22">
        <f t="shared" si="3"/>
        <v>0</v>
      </c>
      <c r="K41" s="22">
        <f t="shared" si="11"/>
        <v>0</v>
      </c>
      <c r="L41" s="22">
        <f t="shared" si="10"/>
        <v>0</v>
      </c>
      <c r="M41" s="22">
        <f>NPV($C$19,L42:L$64)</f>
        <v>0</v>
      </c>
      <c r="N41" s="22">
        <f t="shared" si="4"/>
        <v>0</v>
      </c>
      <c r="O41" s="22">
        <f t="shared" si="12"/>
        <v>0</v>
      </c>
      <c r="P41" s="22">
        <f t="shared" si="5"/>
        <v>0</v>
      </c>
    </row>
    <row r="42" spans="1:16" ht="14.25" x14ac:dyDescent="0.3">
      <c r="A42" s="17">
        <f t="shared" si="0"/>
        <v>8</v>
      </c>
      <c r="B42" s="23">
        <v>0</v>
      </c>
      <c r="C42" s="24">
        <f t="shared" si="1"/>
        <v>0</v>
      </c>
      <c r="D42" s="22">
        <f t="shared" si="2"/>
        <v>0</v>
      </c>
      <c r="E42" s="22">
        <f t="shared" si="6"/>
        <v>0</v>
      </c>
      <c r="F42" s="22">
        <f t="shared" si="7"/>
        <v>0</v>
      </c>
      <c r="G42" s="21"/>
      <c r="H42" s="22">
        <f t="shared" si="8"/>
        <v>0</v>
      </c>
      <c r="I42" s="22">
        <f t="shared" si="9"/>
        <v>0</v>
      </c>
      <c r="J42" s="22">
        <f t="shared" si="3"/>
        <v>0</v>
      </c>
      <c r="K42" s="22">
        <f t="shared" si="11"/>
        <v>0</v>
      </c>
      <c r="L42" s="22">
        <f t="shared" si="10"/>
        <v>0</v>
      </c>
      <c r="M42" s="22">
        <f>NPV($C$19,L43:L$64)</f>
        <v>0</v>
      </c>
      <c r="N42" s="22">
        <f t="shared" si="4"/>
        <v>0</v>
      </c>
      <c r="O42" s="22">
        <f t="shared" si="12"/>
        <v>0</v>
      </c>
      <c r="P42" s="22">
        <f t="shared" si="5"/>
        <v>0</v>
      </c>
    </row>
    <row r="43" spans="1:16" ht="14.25" x14ac:dyDescent="0.3">
      <c r="A43" s="17">
        <f t="shared" si="0"/>
        <v>9</v>
      </c>
      <c r="B43" s="23">
        <v>0</v>
      </c>
      <c r="C43" s="24">
        <f t="shared" si="1"/>
        <v>0</v>
      </c>
      <c r="D43" s="22">
        <f t="shared" si="2"/>
        <v>0</v>
      </c>
      <c r="E43" s="22">
        <f t="shared" si="6"/>
        <v>0</v>
      </c>
      <c r="F43" s="22">
        <f t="shared" si="7"/>
        <v>0</v>
      </c>
      <c r="G43" s="21"/>
      <c r="H43" s="22">
        <f t="shared" si="8"/>
        <v>0</v>
      </c>
      <c r="I43" s="22">
        <f t="shared" si="9"/>
        <v>0</v>
      </c>
      <c r="J43" s="22">
        <f t="shared" si="3"/>
        <v>0</v>
      </c>
      <c r="K43" s="22">
        <f t="shared" si="11"/>
        <v>0</v>
      </c>
      <c r="L43" s="22">
        <f t="shared" si="10"/>
        <v>0</v>
      </c>
      <c r="M43" s="22">
        <f>NPV($C$19,L44:L$64)</f>
        <v>0</v>
      </c>
      <c r="N43" s="22">
        <f t="shared" si="4"/>
        <v>0</v>
      </c>
      <c r="O43" s="22">
        <f t="shared" si="12"/>
        <v>0</v>
      </c>
      <c r="P43" s="22">
        <f t="shared" si="5"/>
        <v>0</v>
      </c>
    </row>
    <row r="44" spans="1:16" ht="14.25" x14ac:dyDescent="0.3">
      <c r="A44" s="17">
        <f t="shared" si="0"/>
        <v>10</v>
      </c>
      <c r="B44" s="23">
        <v>0</v>
      </c>
      <c r="C44" s="24">
        <f t="shared" si="1"/>
        <v>0</v>
      </c>
      <c r="D44" s="22">
        <f t="shared" si="2"/>
        <v>0</v>
      </c>
      <c r="E44" s="22">
        <f t="shared" si="6"/>
        <v>0</v>
      </c>
      <c r="F44" s="22">
        <f t="shared" si="7"/>
        <v>0</v>
      </c>
      <c r="G44" s="21"/>
      <c r="H44" s="22">
        <f t="shared" si="8"/>
        <v>0</v>
      </c>
      <c r="I44" s="22">
        <f t="shared" si="9"/>
        <v>0</v>
      </c>
      <c r="J44" s="22">
        <f t="shared" si="3"/>
        <v>0</v>
      </c>
      <c r="K44" s="22">
        <f t="shared" si="11"/>
        <v>0</v>
      </c>
      <c r="L44" s="22">
        <f t="shared" si="10"/>
        <v>0</v>
      </c>
      <c r="M44" s="22">
        <f>NPV($C$19,L45:L$64)</f>
        <v>0</v>
      </c>
      <c r="N44" s="22">
        <f t="shared" si="4"/>
        <v>0</v>
      </c>
      <c r="O44" s="22">
        <f t="shared" si="12"/>
        <v>0</v>
      </c>
      <c r="P44" s="22">
        <f t="shared" si="5"/>
        <v>0</v>
      </c>
    </row>
    <row r="45" spans="1:16" ht="14.25" x14ac:dyDescent="0.3">
      <c r="A45" s="17">
        <f t="shared" ref="A45:A64" si="13">+A44+1</f>
        <v>11</v>
      </c>
      <c r="B45" s="23">
        <v>0</v>
      </c>
      <c r="C45" s="24">
        <f t="shared" si="1"/>
        <v>0</v>
      </c>
      <c r="D45" s="22">
        <f t="shared" si="2"/>
        <v>0</v>
      </c>
      <c r="E45" s="22">
        <f t="shared" si="6"/>
        <v>0</v>
      </c>
      <c r="F45" s="22">
        <f t="shared" si="7"/>
        <v>0</v>
      </c>
      <c r="G45" s="21"/>
      <c r="H45" s="22">
        <f t="shared" si="8"/>
        <v>0</v>
      </c>
      <c r="I45" s="22">
        <f t="shared" si="9"/>
        <v>0</v>
      </c>
      <c r="J45" s="22">
        <f t="shared" si="3"/>
        <v>0</v>
      </c>
      <c r="K45" s="22">
        <f t="shared" si="11"/>
        <v>0</v>
      </c>
      <c r="L45" s="22">
        <f t="shared" si="10"/>
        <v>0</v>
      </c>
      <c r="M45" s="22">
        <f>NPV($C$19,L46:L$64)</f>
        <v>0</v>
      </c>
      <c r="N45" s="22">
        <f t="shared" si="4"/>
        <v>0</v>
      </c>
      <c r="O45" s="22">
        <f t="shared" si="12"/>
        <v>0</v>
      </c>
      <c r="P45" s="22">
        <f t="shared" si="5"/>
        <v>0</v>
      </c>
    </row>
    <row r="46" spans="1:16" ht="14.25" x14ac:dyDescent="0.3">
      <c r="A46" s="17">
        <f t="shared" si="13"/>
        <v>12</v>
      </c>
      <c r="B46" s="23">
        <v>0</v>
      </c>
      <c r="C46" s="24">
        <f t="shared" si="1"/>
        <v>0</v>
      </c>
      <c r="D46" s="22">
        <f t="shared" si="2"/>
        <v>0</v>
      </c>
      <c r="E46" s="22">
        <f t="shared" si="6"/>
        <v>0</v>
      </c>
      <c r="F46" s="22">
        <f t="shared" si="7"/>
        <v>0</v>
      </c>
      <c r="G46" s="21"/>
      <c r="H46" s="22">
        <f t="shared" si="8"/>
        <v>0</v>
      </c>
      <c r="I46" s="22">
        <f t="shared" si="9"/>
        <v>0</v>
      </c>
      <c r="J46" s="22">
        <f t="shared" si="3"/>
        <v>0</v>
      </c>
      <c r="K46" s="22">
        <f t="shared" si="11"/>
        <v>0</v>
      </c>
      <c r="L46" s="22">
        <f t="shared" si="10"/>
        <v>0</v>
      </c>
      <c r="M46" s="22">
        <f>NPV($C$19,L47:L$64)</f>
        <v>0</v>
      </c>
      <c r="N46" s="22">
        <f t="shared" si="4"/>
        <v>0</v>
      </c>
      <c r="O46" s="22">
        <f t="shared" si="12"/>
        <v>0</v>
      </c>
      <c r="P46" s="22">
        <f t="shared" si="5"/>
        <v>0</v>
      </c>
    </row>
    <row r="47" spans="1:16" ht="14.25" x14ac:dyDescent="0.3">
      <c r="A47" s="17">
        <f t="shared" si="13"/>
        <v>13</v>
      </c>
      <c r="B47" s="23">
        <v>0</v>
      </c>
      <c r="C47" s="24">
        <f t="shared" si="1"/>
        <v>0</v>
      </c>
      <c r="D47" s="22">
        <f t="shared" si="2"/>
        <v>0</v>
      </c>
      <c r="E47" s="22">
        <f t="shared" si="6"/>
        <v>0</v>
      </c>
      <c r="F47" s="22">
        <f t="shared" si="7"/>
        <v>0</v>
      </c>
      <c r="G47" s="21"/>
      <c r="H47" s="22">
        <f t="shared" si="8"/>
        <v>0</v>
      </c>
      <c r="I47" s="22">
        <f t="shared" si="9"/>
        <v>0</v>
      </c>
      <c r="J47" s="22">
        <f t="shared" si="3"/>
        <v>0</v>
      </c>
      <c r="K47" s="22">
        <f t="shared" si="11"/>
        <v>0</v>
      </c>
      <c r="L47" s="22">
        <f t="shared" si="10"/>
        <v>0</v>
      </c>
      <c r="M47" s="22">
        <f>NPV($C$19,L48:L$64)</f>
        <v>0</v>
      </c>
      <c r="N47" s="22">
        <f t="shared" si="4"/>
        <v>0</v>
      </c>
      <c r="O47" s="22">
        <f t="shared" si="12"/>
        <v>0</v>
      </c>
      <c r="P47" s="22">
        <f t="shared" si="5"/>
        <v>0</v>
      </c>
    </row>
    <row r="48" spans="1:16" ht="14.25" x14ac:dyDescent="0.3">
      <c r="A48" s="17">
        <f t="shared" si="13"/>
        <v>14</v>
      </c>
      <c r="B48" s="23">
        <v>0</v>
      </c>
      <c r="C48" s="24">
        <f t="shared" si="1"/>
        <v>0</v>
      </c>
      <c r="D48" s="22">
        <f t="shared" si="2"/>
        <v>0</v>
      </c>
      <c r="E48" s="22">
        <f t="shared" si="6"/>
        <v>0</v>
      </c>
      <c r="F48" s="22">
        <f t="shared" si="7"/>
        <v>0</v>
      </c>
      <c r="G48" s="21"/>
      <c r="H48" s="22">
        <f t="shared" si="8"/>
        <v>0</v>
      </c>
      <c r="I48" s="22">
        <f t="shared" si="9"/>
        <v>0</v>
      </c>
      <c r="J48" s="22">
        <f t="shared" si="3"/>
        <v>0</v>
      </c>
      <c r="K48" s="22">
        <f t="shared" si="11"/>
        <v>0</v>
      </c>
      <c r="L48" s="22">
        <f t="shared" si="10"/>
        <v>0</v>
      </c>
      <c r="M48" s="22">
        <f>NPV($C$19,L49:L$64)</f>
        <v>0</v>
      </c>
      <c r="N48" s="22">
        <f t="shared" si="4"/>
        <v>0</v>
      </c>
      <c r="O48" s="22">
        <f t="shared" si="12"/>
        <v>0</v>
      </c>
      <c r="P48" s="22">
        <f t="shared" si="5"/>
        <v>0</v>
      </c>
    </row>
    <row r="49" spans="1:17" ht="14.25" x14ac:dyDescent="0.3">
      <c r="A49" s="17">
        <f t="shared" si="13"/>
        <v>15</v>
      </c>
      <c r="B49" s="23">
        <v>0</v>
      </c>
      <c r="C49" s="24">
        <f t="shared" si="1"/>
        <v>0</v>
      </c>
      <c r="D49" s="22">
        <f t="shared" si="2"/>
        <v>0</v>
      </c>
      <c r="E49" s="22">
        <f t="shared" si="6"/>
        <v>0</v>
      </c>
      <c r="F49" s="22">
        <f t="shared" si="7"/>
        <v>0</v>
      </c>
      <c r="G49" s="21"/>
      <c r="H49" s="22">
        <f t="shared" si="8"/>
        <v>0</v>
      </c>
      <c r="I49" s="22">
        <f t="shared" si="9"/>
        <v>0</v>
      </c>
      <c r="J49" s="22">
        <f t="shared" si="3"/>
        <v>0</v>
      </c>
      <c r="K49" s="22">
        <f t="shared" si="11"/>
        <v>0</v>
      </c>
      <c r="L49" s="22">
        <f t="shared" si="10"/>
        <v>0</v>
      </c>
      <c r="M49" s="22">
        <f>NPV($C$19,L50:L$64)</f>
        <v>0</v>
      </c>
      <c r="N49" s="22">
        <f t="shared" si="4"/>
        <v>0</v>
      </c>
      <c r="O49" s="22">
        <f t="shared" si="12"/>
        <v>0</v>
      </c>
      <c r="P49" s="22">
        <f t="shared" si="5"/>
        <v>0</v>
      </c>
      <c r="Q49" s="30"/>
    </row>
    <row r="50" spans="1:17" ht="14.25" x14ac:dyDescent="0.3">
      <c r="A50" s="17">
        <f t="shared" si="13"/>
        <v>16</v>
      </c>
      <c r="B50" s="23">
        <v>0</v>
      </c>
      <c r="C50" s="24">
        <f t="shared" si="1"/>
        <v>0</v>
      </c>
      <c r="D50" s="22">
        <f t="shared" si="2"/>
        <v>0</v>
      </c>
      <c r="E50" s="22">
        <f t="shared" si="6"/>
        <v>0</v>
      </c>
      <c r="F50" s="22">
        <f t="shared" si="7"/>
        <v>0</v>
      </c>
      <c r="G50" s="21"/>
      <c r="H50" s="22">
        <f t="shared" si="8"/>
        <v>0</v>
      </c>
      <c r="I50" s="22">
        <f t="shared" si="9"/>
        <v>0</v>
      </c>
      <c r="J50" s="22">
        <f t="shared" si="3"/>
        <v>0</v>
      </c>
      <c r="K50" s="22">
        <f t="shared" si="11"/>
        <v>0</v>
      </c>
      <c r="L50" s="22">
        <f t="shared" si="10"/>
        <v>0</v>
      </c>
      <c r="M50" s="22">
        <f>NPV($C$19,L51:L$64)</f>
        <v>0</v>
      </c>
      <c r="N50" s="22">
        <f t="shared" si="4"/>
        <v>0</v>
      </c>
      <c r="O50" s="22">
        <f t="shared" si="12"/>
        <v>0</v>
      </c>
      <c r="P50" s="22">
        <f t="shared" si="5"/>
        <v>0</v>
      </c>
    </row>
    <row r="51" spans="1:17" ht="14.25" x14ac:dyDescent="0.3">
      <c r="A51" s="17">
        <f t="shared" si="13"/>
        <v>17</v>
      </c>
      <c r="B51" s="23">
        <v>0</v>
      </c>
      <c r="C51" s="24">
        <f t="shared" si="1"/>
        <v>0</v>
      </c>
      <c r="D51" s="22">
        <f t="shared" si="2"/>
        <v>0</v>
      </c>
      <c r="E51" s="22">
        <f t="shared" si="6"/>
        <v>0</v>
      </c>
      <c r="F51" s="22">
        <f t="shared" si="7"/>
        <v>0</v>
      </c>
      <c r="G51" s="21"/>
      <c r="H51" s="22">
        <f t="shared" si="8"/>
        <v>0</v>
      </c>
      <c r="I51" s="22">
        <f t="shared" si="9"/>
        <v>0</v>
      </c>
      <c r="J51" s="22">
        <f t="shared" si="3"/>
        <v>0</v>
      </c>
      <c r="K51" s="22">
        <f t="shared" si="11"/>
        <v>0</v>
      </c>
      <c r="L51" s="22">
        <f t="shared" si="10"/>
        <v>0</v>
      </c>
      <c r="M51" s="22">
        <f>NPV($C$19,L52:L$64)</f>
        <v>0</v>
      </c>
      <c r="N51" s="22">
        <f t="shared" si="4"/>
        <v>0</v>
      </c>
      <c r="O51" s="22">
        <f t="shared" si="12"/>
        <v>0</v>
      </c>
      <c r="P51" s="22">
        <f t="shared" si="5"/>
        <v>0</v>
      </c>
    </row>
    <row r="52" spans="1:17" ht="14.25" x14ac:dyDescent="0.3">
      <c r="A52" s="17">
        <f t="shared" si="13"/>
        <v>18</v>
      </c>
      <c r="B52" s="23">
        <v>0</v>
      </c>
      <c r="C52" s="24">
        <f t="shared" si="1"/>
        <v>0</v>
      </c>
      <c r="D52" s="22">
        <f t="shared" si="2"/>
        <v>0</v>
      </c>
      <c r="E52" s="22">
        <f t="shared" si="6"/>
        <v>0</v>
      </c>
      <c r="F52" s="22">
        <f t="shared" si="7"/>
        <v>0</v>
      </c>
      <c r="G52" s="21"/>
      <c r="H52" s="22">
        <f t="shared" si="8"/>
        <v>0</v>
      </c>
      <c r="I52" s="22">
        <f t="shared" si="9"/>
        <v>0</v>
      </c>
      <c r="J52" s="22">
        <f t="shared" si="3"/>
        <v>0</v>
      </c>
      <c r="K52" s="22">
        <f t="shared" si="11"/>
        <v>0</v>
      </c>
      <c r="L52" s="22">
        <f t="shared" si="10"/>
        <v>0</v>
      </c>
      <c r="M52" s="22">
        <f>NPV($C$19,L53:L$64)</f>
        <v>0</v>
      </c>
      <c r="N52" s="22">
        <f t="shared" si="4"/>
        <v>0</v>
      </c>
      <c r="O52" s="22">
        <f t="shared" si="12"/>
        <v>0</v>
      </c>
      <c r="P52" s="22">
        <f t="shared" si="5"/>
        <v>0</v>
      </c>
    </row>
    <row r="53" spans="1:17" ht="14.25" x14ac:dyDescent="0.3">
      <c r="A53" s="17">
        <f t="shared" si="13"/>
        <v>19</v>
      </c>
      <c r="B53" s="23">
        <v>0</v>
      </c>
      <c r="C53" s="24">
        <f t="shared" si="1"/>
        <v>0</v>
      </c>
      <c r="D53" s="22">
        <f t="shared" si="2"/>
        <v>0</v>
      </c>
      <c r="E53" s="22">
        <f t="shared" si="6"/>
        <v>0</v>
      </c>
      <c r="F53" s="22">
        <f t="shared" si="7"/>
        <v>0</v>
      </c>
      <c r="G53" s="21"/>
      <c r="H53" s="22">
        <f t="shared" si="8"/>
        <v>0</v>
      </c>
      <c r="I53" s="22">
        <f t="shared" si="9"/>
        <v>0</v>
      </c>
      <c r="J53" s="22">
        <f t="shared" si="3"/>
        <v>0</v>
      </c>
      <c r="K53" s="22">
        <f t="shared" si="11"/>
        <v>0</v>
      </c>
      <c r="L53" s="22">
        <f t="shared" si="10"/>
        <v>0</v>
      </c>
      <c r="M53" s="22">
        <f>NPV($C$19,L54:L$64)</f>
        <v>0</v>
      </c>
      <c r="N53" s="22">
        <f t="shared" si="4"/>
        <v>0</v>
      </c>
      <c r="O53" s="22">
        <f t="shared" si="12"/>
        <v>0</v>
      </c>
      <c r="P53" s="22">
        <f t="shared" si="5"/>
        <v>0</v>
      </c>
    </row>
    <row r="54" spans="1:17" ht="14.25" x14ac:dyDescent="0.3">
      <c r="A54" s="17">
        <f t="shared" si="13"/>
        <v>20</v>
      </c>
      <c r="B54" s="23">
        <v>0</v>
      </c>
      <c r="C54" s="24">
        <f t="shared" si="1"/>
        <v>0</v>
      </c>
      <c r="D54" s="22">
        <f t="shared" si="2"/>
        <v>0</v>
      </c>
      <c r="E54" s="22">
        <f t="shared" si="6"/>
        <v>0</v>
      </c>
      <c r="F54" s="22">
        <f t="shared" si="7"/>
        <v>0</v>
      </c>
      <c r="G54" s="21"/>
      <c r="H54" s="22">
        <f t="shared" si="8"/>
        <v>0</v>
      </c>
      <c r="I54" s="22">
        <f t="shared" si="9"/>
        <v>0</v>
      </c>
      <c r="J54" s="22">
        <f t="shared" si="3"/>
        <v>0</v>
      </c>
      <c r="K54" s="22">
        <f t="shared" si="11"/>
        <v>0</v>
      </c>
      <c r="L54" s="22">
        <f t="shared" si="10"/>
        <v>0</v>
      </c>
      <c r="M54" s="22">
        <f>NPV($C$19,L55:L$64)</f>
        <v>0</v>
      </c>
      <c r="N54" s="22">
        <f t="shared" si="4"/>
        <v>0</v>
      </c>
      <c r="O54" s="22">
        <f t="shared" si="12"/>
        <v>0</v>
      </c>
      <c r="P54" s="22">
        <f t="shared" si="5"/>
        <v>0</v>
      </c>
    </row>
    <row r="55" spans="1:17" ht="14.25" x14ac:dyDescent="0.3">
      <c r="A55" s="17">
        <f t="shared" si="13"/>
        <v>21</v>
      </c>
      <c r="B55" s="23">
        <v>0</v>
      </c>
      <c r="C55" s="24">
        <f t="shared" si="1"/>
        <v>0</v>
      </c>
      <c r="D55" s="22">
        <f t="shared" si="2"/>
        <v>0</v>
      </c>
      <c r="E55" s="22">
        <f t="shared" si="6"/>
        <v>0</v>
      </c>
      <c r="F55" s="22">
        <f t="shared" si="7"/>
        <v>0</v>
      </c>
      <c r="G55" s="21"/>
      <c r="H55" s="22">
        <f t="shared" si="8"/>
        <v>0</v>
      </c>
      <c r="I55" s="22">
        <f t="shared" si="9"/>
        <v>0</v>
      </c>
      <c r="J55" s="22">
        <f t="shared" si="3"/>
        <v>0</v>
      </c>
      <c r="K55" s="22">
        <f t="shared" si="11"/>
        <v>0</v>
      </c>
      <c r="L55" s="22">
        <f t="shared" si="10"/>
        <v>0</v>
      </c>
      <c r="M55" s="22">
        <f>NPV($C$19,L56:L$64)</f>
        <v>0</v>
      </c>
      <c r="N55" s="22">
        <f t="shared" si="4"/>
        <v>0</v>
      </c>
      <c r="O55" s="22">
        <f t="shared" si="12"/>
        <v>0</v>
      </c>
      <c r="P55" s="22">
        <f t="shared" si="5"/>
        <v>0</v>
      </c>
    </row>
    <row r="56" spans="1:17" ht="14.25" x14ac:dyDescent="0.3">
      <c r="A56" s="17">
        <f t="shared" si="13"/>
        <v>22</v>
      </c>
      <c r="B56" s="23">
        <v>0</v>
      </c>
      <c r="C56" s="24">
        <f t="shared" si="1"/>
        <v>0</v>
      </c>
      <c r="D56" s="22">
        <f t="shared" si="2"/>
        <v>0</v>
      </c>
      <c r="E56" s="22">
        <f t="shared" si="6"/>
        <v>0</v>
      </c>
      <c r="F56" s="22">
        <f t="shared" si="7"/>
        <v>0</v>
      </c>
      <c r="G56" s="21"/>
      <c r="H56" s="22">
        <f t="shared" si="8"/>
        <v>0</v>
      </c>
      <c r="I56" s="22">
        <f t="shared" si="9"/>
        <v>0</v>
      </c>
      <c r="J56" s="22">
        <f t="shared" si="3"/>
        <v>0</v>
      </c>
      <c r="K56" s="22">
        <f t="shared" si="11"/>
        <v>0</v>
      </c>
      <c r="L56" s="22">
        <f t="shared" si="10"/>
        <v>0</v>
      </c>
      <c r="M56" s="22">
        <f>NPV($C$19,L57:L$64)</f>
        <v>0</v>
      </c>
      <c r="N56" s="22">
        <f t="shared" si="4"/>
        <v>0</v>
      </c>
      <c r="O56" s="22">
        <f t="shared" si="12"/>
        <v>0</v>
      </c>
      <c r="P56" s="22">
        <f t="shared" si="5"/>
        <v>0</v>
      </c>
    </row>
    <row r="57" spans="1:17" ht="14.25" x14ac:dyDescent="0.3">
      <c r="A57" s="17">
        <f t="shared" si="13"/>
        <v>23</v>
      </c>
      <c r="B57" s="23">
        <v>0</v>
      </c>
      <c r="C57" s="24">
        <f t="shared" si="1"/>
        <v>0</v>
      </c>
      <c r="D57" s="22">
        <f t="shared" si="2"/>
        <v>0</v>
      </c>
      <c r="E57" s="22">
        <f t="shared" si="6"/>
        <v>0</v>
      </c>
      <c r="F57" s="22">
        <f t="shared" si="7"/>
        <v>0</v>
      </c>
      <c r="G57" s="21"/>
      <c r="H57" s="22">
        <f t="shared" si="8"/>
        <v>0</v>
      </c>
      <c r="I57" s="22">
        <f t="shared" si="9"/>
        <v>0</v>
      </c>
      <c r="J57" s="22">
        <f t="shared" si="3"/>
        <v>0</v>
      </c>
      <c r="K57" s="22">
        <f t="shared" si="11"/>
        <v>0</v>
      </c>
      <c r="L57" s="22">
        <f t="shared" si="10"/>
        <v>0</v>
      </c>
      <c r="M57" s="22">
        <f>NPV($C$19,L58:L$64)</f>
        <v>0</v>
      </c>
      <c r="N57" s="22">
        <f t="shared" si="4"/>
        <v>0</v>
      </c>
      <c r="O57" s="22">
        <f t="shared" si="12"/>
        <v>0</v>
      </c>
      <c r="P57" s="22">
        <f t="shared" si="5"/>
        <v>0</v>
      </c>
    </row>
    <row r="58" spans="1:17" ht="14.25" x14ac:dyDescent="0.3">
      <c r="A58" s="17">
        <f t="shared" si="13"/>
        <v>24</v>
      </c>
      <c r="B58" s="23">
        <v>0</v>
      </c>
      <c r="C58" s="24">
        <f t="shared" si="1"/>
        <v>0</v>
      </c>
      <c r="D58" s="22">
        <f t="shared" si="2"/>
        <v>0</v>
      </c>
      <c r="E58" s="22">
        <f t="shared" si="6"/>
        <v>0</v>
      </c>
      <c r="F58" s="22">
        <f t="shared" si="7"/>
        <v>0</v>
      </c>
      <c r="G58" s="21"/>
      <c r="H58" s="22">
        <f t="shared" si="8"/>
        <v>0</v>
      </c>
      <c r="I58" s="22">
        <f t="shared" si="9"/>
        <v>0</v>
      </c>
      <c r="J58" s="22">
        <f t="shared" si="3"/>
        <v>0</v>
      </c>
      <c r="K58" s="22">
        <f t="shared" si="11"/>
        <v>0</v>
      </c>
      <c r="L58" s="22">
        <f t="shared" si="10"/>
        <v>0</v>
      </c>
      <c r="M58" s="22">
        <f>NPV($C$19,L59:L$64)</f>
        <v>0</v>
      </c>
      <c r="N58" s="22">
        <f t="shared" si="4"/>
        <v>0</v>
      </c>
      <c r="O58" s="22">
        <f t="shared" si="12"/>
        <v>0</v>
      </c>
      <c r="P58" s="22">
        <f t="shared" si="5"/>
        <v>0</v>
      </c>
    </row>
    <row r="59" spans="1:17" ht="14.25" x14ac:dyDescent="0.3">
      <c r="A59" s="17">
        <f t="shared" si="13"/>
        <v>25</v>
      </c>
      <c r="B59" s="23">
        <v>0</v>
      </c>
      <c r="C59" s="24">
        <f t="shared" si="1"/>
        <v>0</v>
      </c>
      <c r="D59" s="22">
        <f t="shared" si="2"/>
        <v>0</v>
      </c>
      <c r="E59" s="22">
        <f t="shared" si="6"/>
        <v>0</v>
      </c>
      <c r="F59" s="22">
        <f t="shared" si="7"/>
        <v>0</v>
      </c>
      <c r="G59" s="21"/>
      <c r="H59" s="22">
        <f t="shared" si="8"/>
        <v>0</v>
      </c>
      <c r="I59" s="22">
        <f t="shared" si="9"/>
        <v>0</v>
      </c>
      <c r="J59" s="22">
        <f t="shared" si="3"/>
        <v>0</v>
      </c>
      <c r="K59" s="22">
        <f t="shared" si="11"/>
        <v>0</v>
      </c>
      <c r="L59" s="22">
        <f t="shared" si="10"/>
        <v>0</v>
      </c>
      <c r="M59" s="22">
        <f>NPV($C$19,L60:L$64)</f>
        <v>0</v>
      </c>
      <c r="N59" s="22">
        <f t="shared" si="4"/>
        <v>0</v>
      </c>
      <c r="O59" s="22">
        <f t="shared" si="12"/>
        <v>0</v>
      </c>
      <c r="P59" s="22">
        <f t="shared" si="5"/>
        <v>0</v>
      </c>
    </row>
    <row r="60" spans="1:17" ht="14.25" x14ac:dyDescent="0.3">
      <c r="A60" s="17">
        <f t="shared" si="13"/>
        <v>26</v>
      </c>
      <c r="B60" s="23">
        <v>0</v>
      </c>
      <c r="C60" s="24">
        <f t="shared" si="1"/>
        <v>0</v>
      </c>
      <c r="D60" s="22">
        <f t="shared" si="2"/>
        <v>0</v>
      </c>
      <c r="E60" s="22">
        <f t="shared" si="6"/>
        <v>0</v>
      </c>
      <c r="F60" s="22">
        <f t="shared" si="7"/>
        <v>0</v>
      </c>
      <c r="G60" s="21"/>
      <c r="H60" s="22">
        <f t="shared" si="8"/>
        <v>0</v>
      </c>
      <c r="I60" s="22">
        <f t="shared" si="9"/>
        <v>0</v>
      </c>
      <c r="J60" s="22">
        <f t="shared" si="3"/>
        <v>0</v>
      </c>
      <c r="K60" s="22">
        <f t="shared" si="11"/>
        <v>0</v>
      </c>
      <c r="L60" s="22">
        <f t="shared" si="10"/>
        <v>0</v>
      </c>
      <c r="M60" s="22">
        <f>NPV($C$19,L61:L$64)</f>
        <v>0</v>
      </c>
      <c r="N60" s="22">
        <f t="shared" si="4"/>
        <v>0</v>
      </c>
      <c r="O60" s="22">
        <f t="shared" si="12"/>
        <v>0</v>
      </c>
      <c r="P60" s="22">
        <f t="shared" si="5"/>
        <v>0</v>
      </c>
    </row>
    <row r="61" spans="1:17" ht="14.25" x14ac:dyDescent="0.3">
      <c r="A61" s="17">
        <f t="shared" si="13"/>
        <v>27</v>
      </c>
      <c r="B61" s="23">
        <v>0</v>
      </c>
      <c r="C61" s="24">
        <f t="shared" si="1"/>
        <v>0</v>
      </c>
      <c r="D61" s="22">
        <f t="shared" si="2"/>
        <v>0</v>
      </c>
      <c r="E61" s="22">
        <f t="shared" si="6"/>
        <v>0</v>
      </c>
      <c r="F61" s="22">
        <f t="shared" si="7"/>
        <v>0</v>
      </c>
      <c r="G61" s="21"/>
      <c r="H61" s="22">
        <f t="shared" si="8"/>
        <v>0</v>
      </c>
      <c r="I61" s="22">
        <f t="shared" si="9"/>
        <v>0</v>
      </c>
      <c r="J61" s="22">
        <f t="shared" si="3"/>
        <v>0</v>
      </c>
      <c r="K61" s="22">
        <f t="shared" si="11"/>
        <v>0</v>
      </c>
      <c r="L61" s="22">
        <f t="shared" si="10"/>
        <v>0</v>
      </c>
      <c r="M61" s="22">
        <f>NPV($C$19,L62:L$64)</f>
        <v>0</v>
      </c>
      <c r="N61" s="22">
        <f t="shared" si="4"/>
        <v>0</v>
      </c>
      <c r="O61" s="22">
        <f t="shared" si="12"/>
        <v>0</v>
      </c>
      <c r="P61" s="22">
        <f t="shared" si="5"/>
        <v>0</v>
      </c>
    </row>
    <row r="62" spans="1:17" ht="14.25" x14ac:dyDescent="0.3">
      <c r="A62" s="17">
        <f t="shared" si="13"/>
        <v>28</v>
      </c>
      <c r="B62" s="23">
        <v>0</v>
      </c>
      <c r="C62" s="24">
        <f t="shared" si="1"/>
        <v>0</v>
      </c>
      <c r="D62" s="22">
        <f t="shared" si="2"/>
        <v>0</v>
      </c>
      <c r="E62" s="22">
        <f t="shared" si="6"/>
        <v>0</v>
      </c>
      <c r="F62" s="22">
        <f t="shared" si="7"/>
        <v>0</v>
      </c>
      <c r="G62" s="21"/>
      <c r="H62" s="22">
        <f t="shared" si="8"/>
        <v>0</v>
      </c>
      <c r="I62" s="22">
        <f t="shared" si="9"/>
        <v>0</v>
      </c>
      <c r="J62" s="22">
        <f t="shared" si="3"/>
        <v>0</v>
      </c>
      <c r="K62" s="22">
        <f t="shared" si="11"/>
        <v>0</v>
      </c>
      <c r="L62" s="22">
        <f t="shared" si="10"/>
        <v>0</v>
      </c>
      <c r="M62" s="22">
        <f>NPV($C$19,L63:L$64)</f>
        <v>0</v>
      </c>
      <c r="N62" s="22">
        <f t="shared" si="4"/>
        <v>0</v>
      </c>
      <c r="O62" s="22">
        <f t="shared" si="12"/>
        <v>0</v>
      </c>
      <c r="P62" s="22">
        <f t="shared" si="5"/>
        <v>0</v>
      </c>
    </row>
    <row r="63" spans="1:17" ht="14.25" x14ac:dyDescent="0.3">
      <c r="A63" s="17">
        <f t="shared" si="13"/>
        <v>29</v>
      </c>
      <c r="B63" s="23">
        <v>0</v>
      </c>
      <c r="C63" s="24">
        <f t="shared" si="1"/>
        <v>0</v>
      </c>
      <c r="D63" s="22">
        <f t="shared" si="2"/>
        <v>0</v>
      </c>
      <c r="E63" s="22">
        <f t="shared" si="6"/>
        <v>0</v>
      </c>
      <c r="F63" s="22">
        <f t="shared" si="7"/>
        <v>0</v>
      </c>
      <c r="G63" s="21"/>
      <c r="H63" s="22">
        <f t="shared" si="8"/>
        <v>0</v>
      </c>
      <c r="I63" s="22">
        <f t="shared" si="9"/>
        <v>0</v>
      </c>
      <c r="J63" s="22">
        <f t="shared" si="3"/>
        <v>0</v>
      </c>
      <c r="K63" s="22">
        <f t="shared" si="11"/>
        <v>0</v>
      </c>
      <c r="L63" s="22">
        <f t="shared" si="10"/>
        <v>0</v>
      </c>
      <c r="M63" s="22">
        <f>NPV($C$19,L64:L$64)</f>
        <v>0</v>
      </c>
      <c r="N63" s="22">
        <f t="shared" si="4"/>
        <v>0</v>
      </c>
      <c r="O63" s="22">
        <f t="shared" si="12"/>
        <v>0</v>
      </c>
      <c r="P63" s="22">
        <f t="shared" si="5"/>
        <v>0</v>
      </c>
    </row>
    <row r="64" spans="1:17" ht="14.25" x14ac:dyDescent="0.3">
      <c r="A64" s="17">
        <f t="shared" si="13"/>
        <v>30</v>
      </c>
      <c r="B64" s="23">
        <v>0</v>
      </c>
      <c r="C64" s="24">
        <f t="shared" si="1"/>
        <v>0</v>
      </c>
      <c r="D64" s="22">
        <f t="shared" si="2"/>
        <v>0</v>
      </c>
      <c r="E64" s="22">
        <f t="shared" si="6"/>
        <v>0</v>
      </c>
      <c r="F64" s="22">
        <f t="shared" si="7"/>
        <v>0</v>
      </c>
      <c r="G64" s="21"/>
      <c r="H64" s="22">
        <f t="shared" si="8"/>
        <v>0</v>
      </c>
      <c r="I64" s="22">
        <f t="shared" si="9"/>
        <v>0</v>
      </c>
      <c r="J64" s="22">
        <f t="shared" si="3"/>
        <v>0</v>
      </c>
      <c r="K64" s="22">
        <f t="shared" si="11"/>
        <v>0</v>
      </c>
      <c r="L64" s="22">
        <f t="shared" si="10"/>
        <v>0</v>
      </c>
      <c r="M64" s="22">
        <f>NPV($C$19,L$64:L65)</f>
        <v>0</v>
      </c>
      <c r="N64" s="22">
        <f t="shared" si="4"/>
        <v>0</v>
      </c>
      <c r="O64" s="22">
        <f t="shared" si="12"/>
        <v>0</v>
      </c>
      <c r="P64" s="22">
        <f t="shared" si="5"/>
        <v>0</v>
      </c>
    </row>
  </sheetData>
  <mergeCells count="2">
    <mergeCell ref="A3:A31"/>
    <mergeCell ref="A1:P1"/>
  </mergeCells>
  <phoneticPr fontId="0" type="noConversion"/>
  <conditionalFormatting sqref="C4:C7 C10:C16 C18 B35:B64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rintOptions horizontalCentered="1" verticalCentered="1"/>
  <pageMargins left="0.75" right="0.75" top="1" bottom="1" header="0" footer="0"/>
  <pageSetup paperSize="9" orientation="landscape" horizontalDpi="4294967293" r:id="rId1"/>
  <headerFooter alignWithMargins="0"/>
  <ignoredErrors>
    <ignoredError sqref="C22 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15</vt:lpstr>
      <vt:lpstr>'Ejercicio 15'!Área_de_impresión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M. Martín Senmache S.</dc:creator>
  <cp:lastModifiedBy>M645</cp:lastModifiedBy>
  <cp:lastPrinted>2004-06-16T15:02:12Z</cp:lastPrinted>
  <dcterms:created xsi:type="dcterms:W3CDTF">2003-06-24T07:34:46Z</dcterms:created>
  <dcterms:modified xsi:type="dcterms:W3CDTF">2013-11-18T16:59:10Z</dcterms:modified>
</cp:coreProperties>
</file>